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ska\Desktop\"/>
    </mc:Choice>
  </mc:AlternateContent>
  <xr:revisionPtr revIDLastSave="0" documentId="8_{99CCB688-EA56-4120-9799-C7593C7E8A08}" xr6:coauthVersionLast="36" xr6:coauthVersionMax="36" xr10:uidLastSave="{00000000-0000-0000-0000-000000000000}"/>
  <bookViews>
    <workbookView xWindow="0" yWindow="0" windowWidth="23040" windowHeight="9060" activeTab="4" xr2:uid="{00000000-000D-0000-FFFF-FFFF00000000}"/>
  </bookViews>
  <sheets>
    <sheet name="Titulní" sheetId="169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G21" i="107" l="1"/>
  <c r="H55" i="113" l="1"/>
  <c r="K52" i="105" l="1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7" i="105"/>
  <c r="G52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1" i="105"/>
  <c r="G10" i="105"/>
  <c r="G9" i="105"/>
  <c r="G8" i="105"/>
  <c r="G7" i="105"/>
  <c r="E35" i="107" l="1"/>
  <c r="I35" i="107" s="1"/>
  <c r="E36" i="170" l="1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7" i="170" l="1"/>
  <c r="A30" i="170"/>
  <c r="A26" i="170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C3" i="140"/>
  <c r="C3" i="139"/>
  <c r="C3" i="120"/>
  <c r="H31" i="120" s="1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A1" i="141" l="1"/>
  <c r="E34" i="170" s="1"/>
  <c r="B34" i="170" s="1"/>
  <c r="D11" i="161"/>
  <c r="H31" i="139"/>
  <c r="A1" i="139"/>
  <c r="E32" i="170" s="1"/>
  <c r="B31" i="140"/>
  <c r="A1" i="140"/>
  <c r="E33" i="170" s="1"/>
  <c r="B31" i="120"/>
  <c r="A1" i="120"/>
  <c r="E31" i="170" s="1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J34" i="167"/>
  <c r="I34" i="167"/>
  <c r="F34" i="167"/>
  <c r="E34" i="167"/>
  <c r="J33" i="167"/>
  <c r="I33" i="167"/>
  <c r="F33" i="167"/>
  <c r="E33" i="167"/>
  <c r="D33" i="167"/>
  <c r="J32" i="167"/>
  <c r="I32" i="167"/>
  <c r="F32" i="167"/>
  <c r="E32" i="167"/>
  <c r="D32" i="167"/>
  <c r="J31" i="167"/>
  <c r="I31" i="167"/>
  <c r="F31" i="167"/>
  <c r="E31" i="167"/>
  <c r="D31" i="167"/>
  <c r="J30" i="167"/>
  <c r="I30" i="167"/>
  <c r="F30" i="167"/>
  <c r="E30" i="167"/>
  <c r="D30" i="167"/>
  <c r="J29" i="167"/>
  <c r="I29" i="167"/>
  <c r="F29" i="167"/>
  <c r="E29" i="167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E34" i="166"/>
  <c r="J33" i="166"/>
  <c r="I33" i="166"/>
  <c r="F33" i="166"/>
  <c r="E33" i="166"/>
  <c r="D33" i="166"/>
  <c r="J32" i="166"/>
  <c r="I32" i="166"/>
  <c r="F32" i="166"/>
  <c r="E32" i="166"/>
  <c r="D32" i="166"/>
  <c r="J31" i="166"/>
  <c r="I31" i="166"/>
  <c r="F31" i="166"/>
  <c r="E31" i="166"/>
  <c r="D31" i="166"/>
  <c r="J30" i="166"/>
  <c r="I30" i="166"/>
  <c r="F30" i="166"/>
  <c r="E30" i="166"/>
  <c r="D30" i="166"/>
  <c r="J29" i="166"/>
  <c r="I29" i="166"/>
  <c r="F29" i="166"/>
  <c r="E29" i="166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E34" i="165"/>
  <c r="J33" i="165"/>
  <c r="I33" i="165"/>
  <c r="F33" i="165"/>
  <c r="E33" i="165"/>
  <c r="D33" i="165"/>
  <c r="J32" i="165"/>
  <c r="I32" i="165"/>
  <c r="F32" i="165"/>
  <c r="E32" i="165"/>
  <c r="D32" i="165"/>
  <c r="J31" i="165"/>
  <c r="I31" i="165"/>
  <c r="F31" i="165"/>
  <c r="E31" i="165"/>
  <c r="D31" i="165"/>
  <c r="J30" i="165"/>
  <c r="I30" i="165"/>
  <c r="F30" i="165"/>
  <c r="E30" i="165"/>
  <c r="D30" i="165"/>
  <c r="J29" i="165"/>
  <c r="I29" i="165"/>
  <c r="F29" i="165"/>
  <c r="E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C46" i="167" l="1"/>
  <c r="A34" i="170"/>
  <c r="A1" i="163"/>
  <c r="E21" i="170" s="1"/>
  <c r="H29" i="166"/>
  <c r="H33" i="166"/>
  <c r="H29" i="167"/>
  <c r="H33" i="167"/>
  <c r="H30" i="167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B31" i="170"/>
  <c r="A31" i="170"/>
  <c r="B32" i="170"/>
  <c r="A32" i="170"/>
  <c r="K21" i="165"/>
  <c r="E35" i="165"/>
  <c r="C7" i="163" s="1"/>
  <c r="G14" i="166"/>
  <c r="G28" i="166"/>
  <c r="D35" i="166"/>
  <c r="B9" i="163" s="1"/>
  <c r="H30" i="168"/>
  <c r="I4" i="168"/>
  <c r="D42" i="168" s="1"/>
  <c r="G38" i="168"/>
  <c r="D35" i="167"/>
  <c r="B8" i="163" s="1"/>
  <c r="I35" i="165"/>
  <c r="J44" i="165" s="1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H43" i="168"/>
  <c r="H45" i="168"/>
  <c r="H34" i="167"/>
  <c r="I42" i="167"/>
  <c r="B44" i="167"/>
  <c r="E35" i="167"/>
  <c r="I35" i="167"/>
  <c r="K33" i="167" s="1"/>
  <c r="H43" i="167"/>
  <c r="H45" i="167"/>
  <c r="H34" i="166"/>
  <c r="I42" i="166"/>
  <c r="B44" i="166"/>
  <c r="E35" i="166"/>
  <c r="I35" i="166"/>
  <c r="K32" i="166" s="1"/>
  <c r="J42" i="166"/>
  <c r="H43" i="166"/>
  <c r="H45" i="166"/>
  <c r="H30" i="165"/>
  <c r="D46" i="165"/>
  <c r="H31" i="165"/>
  <c r="J35" i="165"/>
  <c r="G14" i="165"/>
  <c r="F35" i="165"/>
  <c r="D7" i="163" s="1"/>
  <c r="C46" i="165"/>
  <c r="D35" i="165"/>
  <c r="B7" i="163" s="1"/>
  <c r="D42" i="165"/>
  <c r="H29" i="165"/>
  <c r="H43" i="165"/>
  <c r="H45" i="165"/>
  <c r="B7" i="146"/>
  <c r="K31" i="165" l="1"/>
  <c r="J42" i="168"/>
  <c r="B21" i="170"/>
  <c r="A21" i="170"/>
  <c r="G32" i="165"/>
  <c r="I45" i="165"/>
  <c r="E7" i="126"/>
  <c r="E10" i="126"/>
  <c r="E9" i="126"/>
  <c r="G31" i="165"/>
  <c r="G34" i="165"/>
  <c r="K33" i="165"/>
  <c r="I44" i="165"/>
  <c r="J43" i="165"/>
  <c r="G30" i="165"/>
  <c r="G33" i="165"/>
  <c r="G29" i="165"/>
  <c r="I43" i="165"/>
  <c r="K32" i="165"/>
  <c r="G30" i="166"/>
  <c r="C9" i="163"/>
  <c r="G32" i="167"/>
  <c r="C8" i="163"/>
  <c r="G34" i="168"/>
  <c r="C10" i="163"/>
  <c r="K29" i="165"/>
  <c r="H35" i="165"/>
  <c r="F7" i="163" s="1"/>
  <c r="K30" i="165"/>
  <c r="J45" i="165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G9" i="107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6" i="165" l="1"/>
  <c r="J46" i="165"/>
  <c r="E11" i="126"/>
  <c r="G35" i="165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34" i="116" s="1"/>
  <c r="K29" i="116"/>
  <c r="K33" i="116" l="1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B19" i="122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H34" i="116" s="1"/>
  <c r="F34" i="116"/>
  <c r="E33" i="116"/>
  <c r="D34" i="116"/>
  <c r="F39" i="145" l="1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G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G41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E31" i="116"/>
  <c r="F35" i="116" l="1"/>
  <c r="D23" i="141" s="1"/>
  <c r="E35" i="116"/>
  <c r="C23" i="141" s="1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E36" i="116" l="1"/>
  <c r="C11" i="163" s="1"/>
  <c r="D36" i="116"/>
  <c r="B11" i="163" s="1"/>
  <c r="F36" i="116"/>
  <c r="D11" i="163" s="1"/>
  <c r="H35" i="116"/>
  <c r="F23" i="141" s="1"/>
  <c r="H31" i="116"/>
  <c r="H33" i="116"/>
  <c r="H22" i="116"/>
  <c r="F11" i="161" s="1"/>
  <c r="C45" i="116"/>
  <c r="H32" i="116"/>
  <c r="H30" i="116"/>
  <c r="E10" i="163" l="1"/>
  <c r="E7" i="163"/>
  <c r="E8" i="163"/>
  <c r="E9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H15" i="116"/>
  <c r="F11" i="126" s="1"/>
  <c r="E11" i="163" l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F20" i="141"/>
  <c r="G28" i="107"/>
  <c r="G30" i="107"/>
  <c r="G29" i="107"/>
  <c r="G27" i="107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<sst xmlns="http://schemas.openxmlformats.org/spreadsheetml/2006/main" count="1511" uniqueCount="317">
  <si>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</si>
  <si>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</si>
  <si>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</si>
  <si>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</si>
  <si>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</si>
  <si>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</si>
  <si>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</si>
  <si>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</si>
  <si>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</si>
  <si>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</si>
  <si>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</si>
  <si>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</si>
  <si>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</si>
  <si>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</si>
  <si>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</si>
  <si>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</si>
  <si>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</si>
  <si>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</si>
  <si>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</si>
  <si>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</si>
  <si>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</si>
  <si>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</si>
  <si>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E.ON Distribuce</t>
  </si>
  <si>
    <t>Spotřeba plynu v ČR</t>
  </si>
  <si>
    <t>E.ON Distribuce, a.s.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</si>
  <si>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</si>
  <si>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</si>
  <si>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</si>
  <si>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</si>
  <si>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</si>
  <si>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</si>
  <si>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</si>
  <si>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</si>
  <si>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</si>
  <si>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</si>
  <si>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</si>
  <si>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</si>
  <si>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</si>
  <si>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</si>
  <si>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</si>
  <si>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</si>
  <si>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</si>
  <si>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</si>
  <si>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</si>
  <si>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</si>
  <si>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</si>
  <si>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</si>
  <si>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</si>
  <si>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</si>
  <si>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</si>
  <si>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</si>
  <si>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</si>
  <si>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</si>
  <si>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</si>
  <si>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</si>
  <si>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</si>
  <si>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</si>
  <si>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</si>
  <si>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</si>
  <si>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</si>
  <si>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</si>
  <si>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</si>
  <si>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</si>
  <si>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</si>
  <si>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</si>
  <si>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</si>
  <si>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</si>
  <si>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</si>
  <si>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</si>
  <si>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</si>
  <si>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</si>
  <si>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</si>
  <si>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</si>
  <si>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</si>
  <si>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</si>
  <si>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</si>
  <si>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</si>
  <si>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</si>
  <si>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</si>
  <si>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</si>
  <si>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</si>
  <si>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</si>
  <si>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</si>
  <si>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</si>
  <si>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</si>
  <si>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</si>
  <si>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</si>
  <si>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</si>
  <si>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</si>
  <si>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</si>
  <si>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</si>
  <si>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</si>
  <si>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</si>
  <si>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</si>
  <si>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</si>
  <si>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</si>
  <si>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</si>
  <si>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E.ON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</si>
  <si>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</si>
  <si>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</si>
  <si>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</si>
  <si>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</si>
  <si>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</si>
  <si>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</si>
  <si>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</si>
  <si>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</si>
  <si>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</si>
  <si>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</si>
  <si>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</si>
  <si>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</si>
  <si>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</si>
  <si>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</si>
  <si>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</si>
  <si>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</si>
  <si>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</si>
  <si>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</si>
  <si>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</si>
  <si>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</si>
  <si>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</si>
  <si>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</si>
  <si>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</si>
  <si>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</si>
  <si>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</si>
  <si>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</si>
  <si>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</si>
  <si>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</si>
  <si>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</si>
  <si>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* Prognóza spotřeby plynu na rok 2020 byla zpracována v prosinci 2019.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</si>
  <si>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</si>
  <si>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</si>
  <si>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</si>
  <si>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</si>
  <si>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</si>
  <si>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</si>
  <si>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</si>
  <si>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</si>
  <si>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</si>
  <si>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</si>
  <si>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</si>
  <si>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</si>
  <si>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</si>
  <si>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</si>
  <si>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</si>
  <si>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</si>
  <si>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</si>
  <si>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</si>
  <si>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</si>
  <si>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</si>
  <si>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</si>
  <si>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</si>
  <si>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</si>
  <si>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</si>
  <si>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</si>
  <si>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</si>
  <si>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</si>
  <si>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</si>
  <si>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</si>
  <si>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</si>
  <si>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</si>
  <si>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</si>
  <si>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</si>
  <si>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</si>
  <si>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</si>
  <si>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</si>
  <si>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</si>
  <si>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</si>
  <si>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</si>
  <si>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</si>
  <si>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</si>
  <si>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</si>
  <si>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</si>
  <si>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</si>
  <si>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</si>
  <si>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</si>
  <si>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</si>
  <si>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</si>
  <si>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</si>
  <si>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</si>
  <si>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</si>
  <si>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</si>
  <si>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</si>
  <si>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</si>
  <si>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</si>
  <si>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</si>
  <si>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</si>
  <si>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</si>
  <si>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</si>
  <si>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</si>
  <si>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</si>
  <si>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</si>
  <si>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</si>
  <si>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</si>
  <si>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</si>
  <si>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</si>
  <si>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</si>
  <si>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</si>
  <si>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</si>
  <si>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</si>
  <si>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</si>
  <si>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</si>
  <si>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</si>
  <si>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</si>
  <si>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</si>
  <si>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</si>
  <si>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</si>
  <si>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</si>
  <si>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</si>
  <si>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</si>
  <si>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</si>
  <si>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</si>
  <si>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</si>
  <si>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</si>
  <si>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</si>
  <si>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</si>
  <si>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</si>
  <si>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</si>
  <si>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</si>
  <si>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</si>
  <si>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</si>
  <si>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</si>
  <si>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</si>
  <si>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</si>
  <si>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</si>
  <si>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</si>
  <si>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</si>
  <si>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</si>
  <si>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</si>
  <si>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</si>
  <si>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</si>
  <si>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</si>
  <si>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</si>
  <si>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</si>
  <si>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</si>
  <si>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</si>
  <si>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</si>
  <si>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</si>
  <si>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</si>
  <si>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</si>
  <si>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</si>
  <si>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</si>
  <si>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</si>
  <si>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</si>
  <si>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</si>
  <si>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</si>
  <si>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</si>
  <si>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</si>
  <si>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</si>
  <si>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</si>
  <si>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</si>
  <si>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</si>
  <si>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</si>
  <si>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</si>
  <si>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</si>
  <si>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</si>
  <si>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</si>
  <si>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</si>
  <si>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</si>
  <si>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</si>
  <si>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</si>
  <si>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</si>
  <si>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</si>
  <si>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</si>
  <si>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</si>
  <si>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</si>
  <si>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</si>
  <si>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</si>
  <si>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</si>
  <si>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</si>
  <si>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</si>
  <si>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</si>
  <si>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</si>
  <si>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</si>
  <si>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5.4. Spotřeba zemního plynu u společnosti E.ON Distribuce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</si>
  <si>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</si>
  <si>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</si>
  <si>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</si>
  <si>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</si>
  <si>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</si>
  <si>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</si>
  <si>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</si>
  <si>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</si>
  <si>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</si>
  <si>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</si>
  <si>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</si>
  <si>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</si>
  <si>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</si>
  <si>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</si>
  <si>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</si>
  <si>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</si>
  <si>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</si>
  <si>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</si>
  <si>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</si>
  <si>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</si>
  <si>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</si>
  <si>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</si>
  <si>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</si>
  <si>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</si>
  <si>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</si>
  <si>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</si>
  <si>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</si>
  <si>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</si>
  <si>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</si>
  <si>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</si>
  <si>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</si>
  <si>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</si>
  <si>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RWE Gas Storage, s.r.o.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</si>
  <si>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</si>
  <si>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>Společnost E.ON Distribuce, a.s. (provozovatel regionální distribuční soustavy)</t>
  </si>
  <si>
    <t xml:space="preserve">Společnost GasNet, s.r.o. (provozovatel regionální distribuční soustavy) </t>
  </si>
  <si>
    <t>Společnost MND Gas Storage a.s. (provozovatel zásobníku plynu)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</si>
  <si>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</si>
  <si>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</si>
  <si>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</si>
  <si>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</si>
  <si>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</si>
  <si>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Energetický regulační úřad (ERÚ) zveřejňuje Čtvrtletní zprávu o provozu plynárenské soustavy ČR za IV. čtvrtletí roku 2020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2020, kterou ERÚ předpokládá zveřejnit do konce května roku 2021.
Případné dotazy či připomínky zasílejte na emailovou adresu plyn.statistika@eru.cz.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</si>
  <si>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9 712 mil. 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(103 648 GWh). Toto množství bylo doplněno dodávkami od výrobců plynu (vnitrostátní zdroje), které zahrnují povrchovou degazaci a vlastní těžbu zemního plynu včetně vlastní spotřeby. Celková výroba zemního plynu na území ČR byla 30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(330 GWh). Tok zemního plynu ze zásobníků plynu, které náleží do plynárenské soustavy ČR, byl ve výši 1 136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(12 163 GWh). Naopak tok zemního plynu do zásobníků plynu činil 32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(340 GWh). Stav provozních zásob na konci čtvrtletí představoval u tuzemských zásobníků plynu hodnotu 2 226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(23 935 GWh). Tok zemního plynu z plynárenské soustavy ČR do zahraničí byl zaznamenán ve výši 7 922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(84 577 GWh). Celková čtvrtletní bilance plynárenské soustavy ČR je podle členění na jednotlivé měsíce uvedena v kapitole 3.
Celková čtvrtletní spotřeba zemního plynu v ČR dosáhla 2 881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(30 789 GWh), což představuje nárůst skutečné spotřeby o 8,7 % proti stejnému období roku 2019. K meziročnímu nárůstu došlo ve sledovaném období ve všech měsících. Průměrná teplota za celé čtvrtletí byla +5 °C, což je o 1,2°C nad dlouhodobým teplotním normálem. Přepočtená spotřeba na teplotní podmínky dlouhodobého normálu za pomoci dlouhodobého teplotního gradientu spotřeby byla vypočtena na 2 991 mil. 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(31 968 GWh) s meziročním nárůstem o 3,8 %. Z pohledu spotřeby plynu podle kategorií zákazníků dosáhla největšího podílu na celkové spotřebě plynu v hodnoceném čtvrtletí kategorie velkoodběru 45,1 %, následovaná kategorií domácnosti 28,6 %, maloodběru 14,5 %, středního odběru 9,6 % a odběru CNG stanic 0,8 %. Ostatní plyn zahrnující vlastní spotřebu, ztráty, změnu akumulace, vlastní spotřebu výrobců plynu a plyn pro pohon kompresních stanic představoval 1,4 % z celkové spotřeby plynu v ČR. Denní spotřeby zemního plynu se za celé čtvrtletí pohybovaly v rozsahu 14,5 až 47,3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(155,4 až 505,6 GWh). Maximální denní spotřeba zemního plynu v ČR byla naměřena ve  středu 2. prosince při průměrné denní teplotě -3,1 °C, a naopak minimální denní spotřeba v sobotu 3. října při průměrné denní teplotě +16,7 °C. Celková čtvrtletní, měsíční a denní spotřeba zemního plynu doplněna o teplotu ovzduší je uvedena v kapitole 4.
Při porovnání spotřeb v regionálních distribučních soustavách zaznamenaly nárůst všechny tři společnosti. K poklesu došlo u ostatních společností, které ovšem nejsou součástí regionálních distribučních soustav. Pokles byl způsoben sníženým provozem paroplynové elektrárny Počerady II na počátku hodnoceného období. Souhrnný podíl těchto společností činil 5,6 % z celkového distribuovaného plynu v ČR (kapitola 5.).
Z pohledu krajů došlo k nárůstu meziroční spotřeby zemního plynu u téměř všech krajů v ČR. Výjimkou byl Ústecký kraj, kde součástí celkové spotřeby byla paroplynová elektrárna Počerady II, která měla zásadní vliv na pokles celkového odběru plynu tohoto kraje. Naopak v Karlovarském kraji došlo k významnému nárůstu celkové spotřeby zemního plynu, a to zejména v důsledku přechodu paroplynové elektrárny Vřesová na zemní plyn. Největšího podílu na celkové spotřebě plynu v ČR bylo přesto dosaženo v Ústeckém kraji. V celé ČR bylo ke konci hodnoceného období celkem 2 829 131 odběrných míst (kapitola 6.).
Celkové roční údaje jsou ve zprávě uvedeny v příslušných tabulkách pouze na základě aktuálních měsíčních hodnot. Předběžná skutečná spotřeba zemního plynu v ČR v roce 2020 představuje nárůst 1,5 % proti předchozímu roku.  Konečná roční data budou uvedena v Roční zprávě o provozu plynárenské soustavy ČR za rok 2020.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</si>
</sst>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5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9" fontId="6" fillId="0" borderId="0" applyFont="0" applyFill="0" applyBorder="0" applyAlignment="0" applyProtection="0"/>
    <xf numFmtId="4" fontId="9" fillId="4" borderId="3" applyNumberFormat="0" applyProtection="0">
      <alignment vertical="center"/>
    </xf>
    <xf numFmtId="4" fontId="9" fillId="5" borderId="3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0" fillId="7" borderId="3" applyNumberFormat="0" applyProtection="0">
      <alignment horizontal="right" vertical="center"/>
    </xf>
    <xf numFmtId="4" fontId="10" fillId="8" borderId="3" applyNumberFormat="0" applyProtection="0">
      <alignment horizontal="left" vertical="center" indent="1"/>
    </xf>
    <xf numFmtId="2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4" fontId="11" fillId="5" borderId="3" applyNumberFormat="0" applyProtection="0">
      <alignment vertical="center"/>
    </xf>
    <xf numFmtId="0" fontId="9" fillId="5" borderId="3" applyNumberFormat="0" applyProtection="0">
      <alignment horizontal="left" vertical="top" indent="1"/>
    </xf>
    <xf numFmtId="4" fontId="10" fillId="10" borderId="3" applyNumberFormat="0" applyProtection="0">
      <alignment horizontal="right" vertical="center"/>
    </xf>
    <xf numFmtId="4" fontId="10" fillId="11" borderId="3" applyNumberFormat="0" applyProtection="0">
      <alignment horizontal="right" vertical="center"/>
    </xf>
    <xf numFmtId="4" fontId="10" fillId="12" borderId="3" applyNumberFormat="0" applyProtection="0">
      <alignment horizontal="right" vertical="center"/>
    </xf>
    <xf numFmtId="4" fontId="10" fillId="13" borderId="3" applyNumberFormat="0" applyProtection="0">
      <alignment horizontal="right" vertical="center"/>
    </xf>
    <xf numFmtId="4" fontId="10" fillId="14" borderId="3" applyNumberFormat="0" applyProtection="0">
      <alignment horizontal="right" vertical="center"/>
    </xf>
    <xf numFmtId="4" fontId="10" fillId="15" borderId="3" applyNumberFormat="0" applyProtection="0">
      <alignment horizontal="right" vertical="center"/>
    </xf>
    <xf numFmtId="4" fontId="10" fillId="16" borderId="3" applyNumberFormat="0" applyProtection="0">
      <alignment horizontal="right" vertical="center"/>
    </xf>
    <xf numFmtId="4" fontId="10" fillId="17" borderId="3" applyNumberFormat="0" applyProtection="0">
      <alignment horizontal="right" vertical="center"/>
    </xf>
    <xf numFmtId="4" fontId="10" fillId="18" borderId="3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10" fillId="7" borderId="0" applyNumberFormat="0" applyProtection="0">
      <alignment horizontal="left" vertical="center" indent="1"/>
    </xf>
    <xf numFmtId="4" fontId="12" fillId="19" borderId="0" applyNumberFormat="0" applyProtection="0">
      <alignment horizontal="left" vertical="center" indent="1"/>
    </xf>
    <xf numFmtId="4" fontId="10" fillId="8" borderId="3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0" fontId="6" fillId="19" borderId="3" applyNumberFormat="0" applyProtection="0">
      <alignment horizontal="left" vertical="center" indent="1"/>
    </xf>
    <xf numFmtId="0" fontId="6" fillId="19" borderId="3" applyNumberFormat="0" applyProtection="0">
      <alignment horizontal="left" vertical="top" indent="1"/>
    </xf>
    <xf numFmtId="0" fontId="6" fillId="6" borderId="3" applyNumberFormat="0" applyProtection="0">
      <alignment horizontal="left" vertical="center" indent="1"/>
    </xf>
    <xf numFmtId="0" fontId="6" fillId="6" borderId="3" applyNumberFormat="0" applyProtection="0">
      <alignment horizontal="left" vertical="top" indent="1"/>
    </xf>
    <xf numFmtId="0" fontId="6" fillId="20" borderId="3" applyNumberFormat="0" applyProtection="0">
      <alignment horizontal="left" vertical="center" indent="1"/>
    </xf>
    <xf numFmtId="0" fontId="6" fillId="20" borderId="3" applyNumberFormat="0" applyProtection="0">
      <alignment horizontal="left" vertical="top" indent="1"/>
    </xf>
    <xf numFmtId="0" fontId="6" fillId="21" borderId="3" applyNumberFormat="0" applyProtection="0">
      <alignment horizontal="left" vertical="center" indent="1"/>
    </xf>
    <xf numFmtId="0" fontId="6" fillId="21" borderId="3" applyNumberFormat="0" applyProtection="0">
      <alignment horizontal="left" vertical="top" indent="1"/>
    </xf>
    <xf numFmtId="4" fontId="10" fillId="22" borderId="3" applyNumberFormat="0" applyProtection="0">
      <alignment vertical="center"/>
    </xf>
    <xf numFmtId="4" fontId="14" fillId="22" borderId="3" applyNumberFormat="0" applyProtection="0">
      <alignment vertical="center"/>
    </xf>
    <xf numFmtId="4" fontId="10" fillId="22" borderId="3" applyNumberFormat="0" applyProtection="0">
      <alignment horizontal="left" vertical="center" indent="1"/>
    </xf>
    <xf numFmtId="0" fontId="10" fillId="22" borderId="3" applyNumberFormat="0" applyProtection="0">
      <alignment horizontal="left" vertical="top" indent="1"/>
    </xf>
    <xf numFmtId="4" fontId="14" fillId="7" borderId="3" applyNumberFormat="0" applyProtection="0">
      <alignment horizontal="right" vertical="center"/>
    </xf>
    <xf numFmtId="0" fontId="10" fillId="6" borderId="3" applyNumberFormat="0" applyProtection="0">
      <alignment horizontal="left" vertical="top" indent="1"/>
    </xf>
    <xf numFmtId="4" fontId="15" fillId="0" borderId="0" applyNumberFormat="0" applyProtection="0">
      <alignment horizontal="left" vertical="center" indent="1"/>
    </xf>
    <xf numFmtId="4" fontId="16" fillId="7" borderId="3" applyNumberFormat="0" applyProtection="0">
      <alignment horizontal="right" vertical="center"/>
    </xf>
    <xf numFmtId="0" fontId="6" fillId="0" borderId="0"/>
    <xf numFmtId="0" fontId="17" fillId="24" borderId="4" applyNumberFormat="0" applyFont="0" applyFill="0" applyAlignment="0" applyProtection="0"/>
    <xf numFmtId="0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3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168" fontId="17" fillId="24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2" fontId="17" fillId="24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24" borderId="0" applyNumberFormat="0" applyFill="0" applyBorder="0" applyAlignment="0" applyProtection="0"/>
    <xf numFmtId="0" fontId="20" fillId="24" borderId="0" applyNumberFormat="0" applyFill="0" applyBorder="0" applyAlignment="0" applyProtection="0"/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" fontId="54" fillId="0" borderId="0">
      <alignment horizontal="lef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0"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0" fontId="56" fillId="0" borderId="0"/>
    <xf numFmtId="0" fontId="57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8" fillId="0" borderId="0"/>
    <xf numFmtId="0" fontId="58" fillId="0" borderId="0"/>
    <xf numFmtId="0" fontId="59" fillId="31" borderId="0" applyNumberFormat="0" applyBorder="0" applyAlignment="0" applyProtection="0"/>
    <xf numFmtId="0" fontId="59" fillId="1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11" borderId="0" applyNumberFormat="0" applyBorder="0" applyAlignment="0" applyProtection="0"/>
    <xf numFmtId="0" fontId="59" fillId="4" borderId="0" applyNumberFormat="0" applyBorder="0" applyAlignment="0" applyProtection="0"/>
    <xf numFmtId="0" fontId="59" fillId="10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60" fillId="34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34" borderId="0" applyNumberFormat="0" applyBorder="0" applyAlignment="0" applyProtection="0"/>
    <xf numFmtId="0" fontId="60" fillId="11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2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44" borderId="0" applyNumberFormat="0" applyBorder="0" applyAlignment="0" applyProtection="0"/>
    <xf numFmtId="0" fontId="62" fillId="39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2" fillId="37" borderId="0" applyNumberFormat="0" applyBorder="0" applyAlignment="0" applyProtection="0"/>
    <xf numFmtId="0" fontId="61" fillId="30" borderId="0" applyNumberFormat="0" applyBorder="0" applyAlignment="0" applyProtection="0"/>
    <xf numFmtId="0" fontId="61" fillId="47" borderId="0" applyNumberFormat="0" applyBorder="0" applyAlignment="0" applyProtection="0"/>
    <xf numFmtId="0" fontId="62" fillId="48" borderId="0" applyNumberFormat="0" applyBorder="0" applyAlignment="0" applyProtection="0"/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" fontId="65" fillId="0" borderId="8" applyAlignment="0">
      <alignment horizontal="left" vertical="center"/>
    </xf>
    <xf numFmtId="173" fontId="66" fillId="5" borderId="9" applyNumberFormat="0" applyFont="0" applyFill="0" applyBorder="0" applyAlignment="0">
      <alignment horizontal="center"/>
    </xf>
    <xf numFmtId="173" fontId="66" fillId="5" borderId="9" applyNumberFormat="0" applyFont="0" applyFill="0" applyBorder="0" applyAlignment="0">
      <alignment horizontal="center"/>
    </xf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9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70" fillId="0" borderId="0" applyNumberFormat="0" applyAlignment="0">
      <alignment horizontal="left"/>
    </xf>
    <xf numFmtId="0" fontId="71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2" fillId="0" borderId="0" applyNumberFormat="0" applyAlignment="0"/>
    <xf numFmtId="0" fontId="73" fillId="0" borderId="0" applyNumberFormat="0" applyAlignment="0"/>
    <xf numFmtId="0" fontId="72" fillId="0" borderId="0" applyNumberFormat="0" applyAlignment="0"/>
    <xf numFmtId="0" fontId="73" fillId="0" borderId="0" applyNumberFormat="0" applyAlignment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0" fontId="74" fillId="0" borderId="0">
      <alignment horizontal="center" vertical="center"/>
    </xf>
    <xf numFmtId="0" fontId="74" fillId="49" borderId="0">
      <alignment horizontal="center" vertical="center"/>
    </xf>
    <xf numFmtId="0" fontId="74" fillId="50" borderId="0">
      <alignment horizontal="center" vertical="center"/>
    </xf>
    <xf numFmtId="0" fontId="74" fillId="51" borderId="0">
      <alignment horizontal="center" vertical="center"/>
    </xf>
    <xf numFmtId="15" fontId="58" fillId="0" borderId="0"/>
    <xf numFmtId="15" fontId="58" fillId="0" borderId="0"/>
    <xf numFmtId="15" fontId="58" fillId="0" borderId="0"/>
    <xf numFmtId="15" fontId="5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5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76" fillId="0" borderId="0" applyNumberFormat="0" applyAlignment="0">
      <alignment horizontal="left"/>
    </xf>
    <xf numFmtId="0" fontId="77" fillId="0" borderId="0" applyNumberFormat="0" applyAlignment="0">
      <alignment horizontal="left"/>
    </xf>
    <xf numFmtId="0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38" fontId="78" fillId="55" borderId="0" applyNumberFormat="0" applyBorder="0" applyAlignment="0" applyProtection="0"/>
    <xf numFmtId="0" fontId="79" fillId="0" borderId="12" applyNumberFormat="0" applyAlignment="0" applyProtection="0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80" fillId="56" borderId="0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76" fontId="6" fillId="57" borderId="0"/>
    <xf numFmtId="176" fontId="6" fillId="57" borderId="0"/>
    <xf numFmtId="176" fontId="6" fillId="57" borderId="0"/>
    <xf numFmtId="176" fontId="6" fillId="57" borderId="0"/>
    <xf numFmtId="0" fontId="81" fillId="58" borderId="13" applyNumberFormat="0" applyAlignment="0" applyProtection="0"/>
    <xf numFmtId="176" fontId="6" fillId="59" borderId="0"/>
    <xf numFmtId="176" fontId="6" fillId="59" borderId="0"/>
    <xf numFmtId="176" fontId="6" fillId="59" borderId="0"/>
    <xf numFmtId="176" fontId="6" fillId="59" borderId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4" fillId="0" borderId="1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45" fillId="28" borderId="0" applyNumberFormat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0" fontId="6" fillId="0" borderId="0" applyNumberFormat="0" applyFill="0" applyBorder="0" applyAlignment="0" applyProtection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2" fillId="0" borderId="0"/>
    <xf numFmtId="0" fontId="5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0" borderId="0"/>
    <xf numFmtId="0" fontId="5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3" fillId="0" borderId="18" applyNumberFormat="0" applyFill="0" applyAlignment="0" applyProtection="0"/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0" fontId="69" fillId="0" borderId="0" applyNumberFormat="0" applyFill="0" applyBorder="0" applyAlignment="0" applyProtection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0" fontId="6" fillId="0" borderId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0" fontId="6" fillId="0" borderId="0"/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6" fillId="0" borderId="0"/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6" fillId="0" borderId="0"/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0" fontId="6" fillId="0" borderId="0"/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0" fontId="6" fillId="0" borderId="0"/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0" fontId="6" fillId="0" borderId="0"/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0" fontId="6" fillId="0" borderId="0"/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0" fontId="6" fillId="0" borderId="0"/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0" fontId="6" fillId="0" borderId="0"/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0" fontId="6" fillId="0" borderId="0"/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0" fontId="6" fillId="0" borderId="0"/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0" fontId="6" fillId="0" borderId="0"/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0" fontId="6" fillId="0" borderId="0"/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0" fontId="6" fillId="0" borderId="0"/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0" fontId="6" fillId="0" borderId="0"/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6" fillId="0" borderId="0"/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63" borderId="19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0" borderId="0"/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6" fillId="0" borderId="0"/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65" borderId="19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0" borderId="0"/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6" fillId="0" borderId="0"/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6" fillId="0" borderId="0"/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6" fillId="0" borderId="0"/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6" fillId="0" borderId="0"/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0" borderId="0"/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78" fillId="67" borderId="22" applyNumberFormat="0">
      <protection locked="0"/>
    </xf>
    <xf numFmtId="0" fontId="6" fillId="0" borderId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0" fontId="6" fillId="0" borderId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6" fillId="0" borderId="0"/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0" fontId="6" fillId="0" borderId="0"/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0" borderId="0"/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99" fillId="0" borderId="0"/>
    <xf numFmtId="0" fontId="6" fillId="0" borderId="0"/>
    <xf numFmtId="0" fontId="99" fillId="0" borderId="0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6" fillId="0" borderId="0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101" fillId="0" borderId="0" applyNumberFormat="0" applyFill="0" applyBorder="0" applyAlignment="0" applyProtection="0"/>
    <xf numFmtId="0" fontId="102" fillId="34" borderId="0" applyNumberFormat="0" applyBorder="0" applyAlignment="0" applyProtection="0"/>
    <xf numFmtId="0" fontId="44" fillId="27" borderId="0" applyNumberFormat="0" applyBorder="0" applyAlignment="0" applyProtection="0"/>
    <xf numFmtId="0" fontId="103" fillId="0" borderId="0"/>
    <xf numFmtId="40" fontId="104" fillId="0" borderId="0" applyBorder="0">
      <alignment horizontal="right"/>
    </xf>
    <xf numFmtId="0" fontId="93" fillId="0" borderId="0" applyNumberFormat="0" applyFill="0" applyBorder="0" applyAlignment="0" applyProtection="0"/>
    <xf numFmtId="0" fontId="105" fillId="4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6" fillId="67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8" fillId="67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9" fillId="0" borderId="0" applyNumberFormat="0" applyFill="0" applyBorder="0" applyAlignment="0" applyProtection="0"/>
    <xf numFmtId="0" fontId="60" fillId="70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61" borderId="0" applyNumberFormat="0" applyBorder="0" applyAlignment="0" applyProtection="0"/>
    <xf numFmtId="0" fontId="60" fillId="71" borderId="0" applyNumberFormat="0" applyBorder="0" applyAlignment="0" applyProtection="0"/>
    <xf numFmtId="0" fontId="60" fillId="12" borderId="0" applyNumberFormat="0" applyBorder="0" applyAlignment="0" applyProtection="0"/>
  </cellStyleXfs>
  <cellXfs count="786">
    <xf numFmtId="0" fontId="0" fillId="0" borderId="0" xfId="0"/>
    <xf numFmtId="3" fontId="23" fillId="3" borderId="0" xfId="0" applyNumberFormat="1" applyFont="1" applyFill="1" applyBorder="1"/>
    <xf numFmtId="0" fontId="26" fillId="0" borderId="0" xfId="2" applyFont="1" applyFill="1" applyBorder="1"/>
    <xf numFmtId="0" fontId="26" fillId="0" borderId="0" xfId="2" applyFont="1" applyFill="1" applyBorder="1" applyAlignment="1"/>
    <xf numFmtId="0" fontId="47" fillId="0" borderId="0" xfId="2" applyFont="1" applyFill="1" applyBorder="1" applyAlignment="1">
      <alignment horizontal="center" vertical="center"/>
    </xf>
    <xf numFmtId="49" fontId="48" fillId="0" borderId="0" xfId="2" applyNumberFormat="1" applyFont="1" applyFill="1" applyBorder="1" applyAlignment="1">
      <alignment vertical="center"/>
    </xf>
    <xf numFmtId="0" fontId="50" fillId="0" borderId="0" xfId="2" applyFont="1" applyFill="1" applyBorder="1" applyAlignment="1"/>
    <xf numFmtId="0" fontId="2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right" vertical="center"/>
    </xf>
    <xf numFmtId="0" fontId="51" fillId="0" borderId="0" xfId="2" applyFont="1" applyFill="1" applyBorder="1" applyAlignment="1">
      <alignment horizontal="right" vertical="center"/>
    </xf>
    <xf numFmtId="3" fontId="23" fillId="3" borderId="44" xfId="0" applyNumberFormat="1" applyFont="1" applyFill="1" applyBorder="1"/>
    <xf numFmtId="0" fontId="43" fillId="0" borderId="0" xfId="2" applyFont="1" applyFill="1" applyBorder="1"/>
    <xf numFmtId="0" fontId="110" fillId="0" borderId="0" xfId="2" applyFont="1" applyFill="1" applyBorder="1" applyAlignment="1">
      <alignment horizontal="right"/>
    </xf>
    <xf numFmtId="0" fontId="111" fillId="0" borderId="0" xfId="2" applyFont="1" applyFill="1" applyBorder="1"/>
    <xf numFmtId="0" fontId="46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vertical="top" wrapText="1"/>
    </xf>
    <xf numFmtId="0" fontId="46" fillId="0" borderId="0" xfId="527" applyFont="1" applyFill="1" applyBorder="1" applyAlignment="1">
      <alignment horizontal="left" vertical="top" wrapText="1"/>
    </xf>
    <xf numFmtId="0" fontId="46" fillId="0" borderId="0" xfId="527" applyFont="1" applyFill="1" applyBorder="1" applyAlignment="1">
      <alignment vertical="top" wrapText="1"/>
    </xf>
    <xf numFmtId="0" fontId="26" fillId="0" borderId="0" xfId="2" applyFont="1" applyFill="1" applyBorder="1" applyAlignment="1">
      <alignment horizontal="right"/>
    </xf>
    <xf numFmtId="0" fontId="50" fillId="0" borderId="0" xfId="2" applyFont="1" applyFill="1" applyBorder="1" applyAlignment="1">
      <alignment horizontal="right"/>
    </xf>
    <xf numFmtId="0" fontId="43" fillId="0" borderId="0" xfId="2" applyFont="1" applyFill="1"/>
    <xf numFmtId="0" fontId="43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/>
    </xf>
    <xf numFmtId="0" fontId="46" fillId="0" borderId="0" xfId="2" applyFont="1" applyFill="1" applyBorder="1" applyAlignment="1">
      <alignment horizontal="left" vertical="top" wrapText="1"/>
    </xf>
    <xf numFmtId="0" fontId="43" fillId="0" borderId="0" xfId="0" applyFont="1" applyFill="1"/>
    <xf numFmtId="0" fontId="23" fillId="0" borderId="0" xfId="0" applyFont="1" applyFill="1"/>
    <xf numFmtId="0" fontId="23" fillId="0" borderId="44" xfId="0" applyFont="1" applyFill="1" applyBorder="1"/>
    <xf numFmtId="0" fontId="23" fillId="0" borderId="44" xfId="0" applyFont="1" applyFill="1" applyBorder="1" applyAlignment="1"/>
    <xf numFmtId="3" fontId="23" fillId="0" borderId="0" xfId="0" applyNumberFormat="1" applyFont="1" applyFill="1" applyBorder="1"/>
    <xf numFmtId="3" fontId="23" fillId="0" borderId="44" xfId="0" applyNumberFormat="1" applyFont="1" applyFill="1" applyBorder="1"/>
    <xf numFmtId="3" fontId="23" fillId="0" borderId="46" xfId="0" applyNumberFormat="1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right" vertical="center" wrapText="1"/>
    </xf>
    <xf numFmtId="0" fontId="23" fillId="0" borderId="44" xfId="0" applyFont="1" applyFill="1" applyBorder="1" applyAlignment="1">
      <alignment horizontal="right"/>
    </xf>
    <xf numFmtId="3" fontId="23" fillId="0" borderId="52" xfId="0" applyNumberFormat="1" applyFont="1" applyFill="1" applyBorder="1"/>
    <xf numFmtId="3" fontId="23" fillId="0" borderId="49" xfId="0" applyNumberFormat="1" applyFont="1" applyFill="1" applyBorder="1"/>
    <xf numFmtId="0" fontId="23" fillId="0" borderId="0" xfId="0" applyFont="1" applyFill="1" applyAlignment="1"/>
    <xf numFmtId="2" fontId="23" fillId="0" borderId="0" xfId="0" applyNumberFormat="1" applyFont="1" applyFill="1"/>
    <xf numFmtId="0" fontId="23" fillId="0" borderId="0" xfId="0" applyFont="1" applyFill="1" applyBorder="1"/>
    <xf numFmtId="165" fontId="23" fillId="0" borderId="0" xfId="2" applyNumberFormat="1" applyFont="1" applyFill="1" applyBorder="1" applyAlignment="1">
      <alignment horizontal="right" vertical="center"/>
    </xf>
    <xf numFmtId="165" fontId="23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vertical="center"/>
    </xf>
    <xf numFmtId="165" fontId="23" fillId="0" borderId="53" xfId="2" applyNumberFormat="1" applyFont="1" applyFill="1" applyBorder="1" applyAlignment="1">
      <alignment vertical="center"/>
    </xf>
    <xf numFmtId="165" fontId="23" fillId="0" borderId="54" xfId="2" applyNumberFormat="1" applyFont="1" applyFill="1" applyBorder="1" applyAlignment="1">
      <alignment vertical="center"/>
    </xf>
    <xf numFmtId="165" fontId="23" fillId="0" borderId="50" xfId="2" applyNumberFormat="1" applyFont="1" applyFill="1" applyBorder="1" applyAlignment="1">
      <alignment vertical="center"/>
    </xf>
    <xf numFmtId="165" fontId="23" fillId="0" borderId="44" xfId="2" applyNumberFormat="1" applyFont="1" applyFill="1" applyBorder="1" applyAlignment="1">
      <alignment vertical="center"/>
    </xf>
    <xf numFmtId="165" fontId="23" fillId="0" borderId="55" xfId="2" applyNumberFormat="1" applyFont="1" applyFill="1" applyBorder="1" applyAlignment="1">
      <alignment vertical="center"/>
    </xf>
    <xf numFmtId="165" fontId="23" fillId="0" borderId="52" xfId="2" applyNumberFormat="1" applyFont="1" applyFill="1" applyBorder="1" applyAlignment="1">
      <alignment vertical="center"/>
    </xf>
    <xf numFmtId="165" fontId="23" fillId="0" borderId="51" xfId="2" applyNumberFormat="1" applyFont="1" applyFill="1" applyBorder="1" applyAlignment="1">
      <alignment vertical="center"/>
    </xf>
    <xf numFmtId="165" fontId="23" fillId="0" borderId="0" xfId="20" applyNumberFormat="1" applyFont="1" applyFill="1" applyBorder="1" applyAlignment="1">
      <alignment horizontal="right" vertical="center"/>
    </xf>
    <xf numFmtId="165" fontId="23" fillId="0" borderId="44" xfId="20" applyNumberFormat="1" applyFont="1" applyFill="1" applyBorder="1" applyAlignment="1">
      <alignment horizontal="right" vertical="center"/>
    </xf>
    <xf numFmtId="165" fontId="31" fillId="0" borderId="56" xfId="2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vertical="center"/>
    </xf>
    <xf numFmtId="165" fontId="31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horizontal="right"/>
    </xf>
    <xf numFmtId="165" fontId="31" fillId="0" borderId="54" xfId="2" applyNumberFormat="1" applyFont="1" applyFill="1" applyBorder="1" applyAlignment="1">
      <alignment vertical="center"/>
    </xf>
    <xf numFmtId="164" fontId="23" fillId="0" borderId="50" xfId="1" applyNumberFormat="1" applyFont="1" applyFill="1" applyBorder="1" applyAlignment="1">
      <alignment vertical="center"/>
    </xf>
    <xf numFmtId="165" fontId="31" fillId="0" borderId="54" xfId="2" applyNumberFormat="1" applyFont="1" applyFill="1" applyBorder="1" applyAlignment="1">
      <alignment horizontal="right" vertical="center"/>
    </xf>
    <xf numFmtId="165" fontId="31" fillId="0" borderId="55" xfId="2" applyNumberFormat="1" applyFont="1" applyFill="1" applyBorder="1" applyAlignment="1">
      <alignment vertical="center"/>
    </xf>
    <xf numFmtId="164" fontId="23" fillId="0" borderId="51" xfId="1" applyNumberFormat="1" applyFont="1" applyFill="1" applyBorder="1" applyAlignment="1">
      <alignment vertical="center"/>
    </xf>
    <xf numFmtId="165" fontId="31" fillId="0" borderId="55" xfId="2" applyNumberFormat="1" applyFont="1" applyFill="1" applyBorder="1" applyAlignment="1">
      <alignment horizontal="right" vertical="center"/>
    </xf>
    <xf numFmtId="165" fontId="23" fillId="0" borderId="44" xfId="2" applyNumberFormat="1" applyFont="1" applyFill="1" applyBorder="1" applyAlignment="1">
      <alignment horizontal="right"/>
    </xf>
    <xf numFmtId="0" fontId="21" fillId="0" borderId="0" xfId="2" applyFont="1" applyFill="1" applyBorder="1" applyAlignment="1"/>
    <xf numFmtId="0" fontId="23" fillId="0" borderId="0" xfId="2" applyFont="1" applyFill="1" applyBorder="1"/>
    <xf numFmtId="3" fontId="23" fillId="0" borderId="0" xfId="2" applyNumberFormat="1" applyFont="1" applyFill="1" applyBorder="1" applyAlignment="1">
      <alignment horizontal="right"/>
    </xf>
    <xf numFmtId="165" fontId="23" fillId="0" borderId="0" xfId="2" applyNumberFormat="1" applyFont="1" applyFill="1" applyBorder="1"/>
    <xf numFmtId="3" fontId="23" fillId="0" borderId="0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vertical="center"/>
    </xf>
    <xf numFmtId="3" fontId="23" fillId="0" borderId="44" xfId="2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0" fontId="26" fillId="0" borderId="0" xfId="0" applyFont="1" applyFill="1" applyBorder="1"/>
    <xf numFmtId="0" fontId="35" fillId="0" borderId="0" xfId="0" applyFont="1" applyFill="1" applyBorder="1"/>
    <xf numFmtId="3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/>
    <xf numFmtId="0" fontId="33" fillId="0" borderId="0" xfId="0" applyFont="1" applyFill="1" applyBorder="1" applyAlignment="1">
      <alignment horizontal="right"/>
    </xf>
    <xf numFmtId="0" fontId="26" fillId="0" borderId="44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52" xfId="0" applyNumberFormat="1" applyFont="1" applyFill="1" applyBorder="1" applyAlignment="1">
      <alignment horizontal="right"/>
    </xf>
    <xf numFmtId="3" fontId="23" fillId="0" borderId="44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 vertical="center"/>
    </xf>
    <xf numFmtId="3" fontId="23" fillId="0" borderId="46" xfId="0" applyNumberFormat="1" applyFont="1" applyFill="1" applyBorder="1" applyAlignment="1">
      <alignment horizontal="right" vertical="center"/>
    </xf>
    <xf numFmtId="3" fontId="23" fillId="0" borderId="46" xfId="0" applyNumberFormat="1" applyFont="1" applyFill="1" applyBorder="1" applyAlignment="1">
      <alignment horizontal="right" vertical="top" wrapText="1"/>
    </xf>
    <xf numFmtId="3" fontId="23" fillId="0" borderId="49" xfId="0" applyNumberFormat="1" applyFont="1" applyFill="1" applyBorder="1" applyAlignment="1">
      <alignment horizontal="right"/>
    </xf>
    <xf numFmtId="3" fontId="23" fillId="0" borderId="46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 vertical="top"/>
    </xf>
    <xf numFmtId="3" fontId="23" fillId="0" borderId="46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center"/>
    </xf>
    <xf numFmtId="3" fontId="23" fillId="0" borderId="54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164" fontId="23" fillId="0" borderId="54" xfId="1" applyNumberFormat="1" applyFont="1" applyFill="1" applyBorder="1" applyAlignment="1">
      <alignment horizontal="right" vertical="center"/>
    </xf>
    <xf numFmtId="164" fontId="23" fillId="0" borderId="50" xfId="1" applyNumberFormat="1" applyFont="1" applyFill="1" applyBorder="1" applyAlignment="1">
      <alignment horizontal="right" vertical="center"/>
    </xf>
    <xf numFmtId="3" fontId="113" fillId="0" borderId="0" xfId="0" applyNumberFormat="1" applyFont="1" applyFill="1" applyBorder="1" applyAlignment="1">
      <alignment horizontal="right" vertical="center"/>
    </xf>
    <xf numFmtId="3" fontId="23" fillId="0" borderId="56" xfId="0" applyNumberFormat="1" applyFont="1" applyFill="1" applyBorder="1" applyAlignment="1">
      <alignment horizontal="right" vertical="center"/>
    </xf>
    <xf numFmtId="164" fontId="23" fillId="0" borderId="56" xfId="1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164" fontId="30" fillId="0" borderId="50" xfId="1" applyNumberFormat="1" applyFont="1" applyFill="1" applyBorder="1" applyAlignment="1">
      <alignment horizontal="right" vertical="center"/>
    </xf>
    <xf numFmtId="165" fontId="32" fillId="0" borderId="0" xfId="1" applyNumberFormat="1" applyFont="1" applyFill="1" applyBorder="1" applyAlignment="1">
      <alignment horizontal="right" vertical="center"/>
    </xf>
    <xf numFmtId="165" fontId="32" fillId="0" borderId="0" xfId="0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horizontal="right" vertical="center"/>
    </xf>
    <xf numFmtId="3" fontId="23" fillId="0" borderId="55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vertical="center"/>
    </xf>
    <xf numFmtId="3" fontId="113" fillId="0" borderId="54" xfId="0" applyNumberFormat="1" applyFont="1" applyFill="1" applyBorder="1" applyAlignment="1">
      <alignment horizontal="right" vertical="center"/>
    </xf>
    <xf numFmtId="3" fontId="113" fillId="0" borderId="56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vertical="center"/>
    </xf>
    <xf numFmtId="1" fontId="26" fillId="0" borderId="46" xfId="0" applyNumberFormat="1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right" vertical="center"/>
    </xf>
    <xf numFmtId="164" fontId="23" fillId="0" borderId="46" xfId="1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vertical="center" wrapText="1"/>
    </xf>
    <xf numFmtId="3" fontId="29" fillId="0" borderId="46" xfId="0" applyNumberFormat="1" applyFont="1" applyFill="1" applyBorder="1" applyAlignment="1">
      <alignment horizontal="right" vertical="center"/>
    </xf>
    <xf numFmtId="164" fontId="29" fillId="0" borderId="46" xfId="1" applyNumberFormat="1" applyFont="1" applyFill="1" applyBorder="1" applyAlignment="1">
      <alignment horizontal="right" vertical="center"/>
    </xf>
    <xf numFmtId="3" fontId="23" fillId="0" borderId="55" xfId="0" applyNumberFormat="1" applyFont="1" applyFill="1" applyBorder="1" applyAlignment="1">
      <alignment horizontal="right" vertical="center"/>
    </xf>
    <xf numFmtId="3" fontId="23" fillId="0" borderId="52" xfId="0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164" fontId="23" fillId="0" borderId="52" xfId="1" applyNumberFormat="1" applyFont="1" applyFill="1" applyBorder="1" applyAlignment="1">
      <alignment horizontal="right" vertical="center"/>
    </xf>
    <xf numFmtId="164" fontId="23" fillId="0" borderId="55" xfId="1" applyNumberFormat="1" applyFont="1" applyFill="1" applyBorder="1" applyAlignment="1">
      <alignment horizontal="right" vertical="center"/>
    </xf>
    <xf numFmtId="165" fontId="32" fillId="0" borderId="52" xfId="1" applyNumberFormat="1" applyFont="1" applyFill="1" applyBorder="1" applyAlignment="1">
      <alignment horizontal="right" vertical="center"/>
    </xf>
    <xf numFmtId="165" fontId="32" fillId="0" borderId="44" xfId="0" applyNumberFormat="1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vertical="center"/>
    </xf>
    <xf numFmtId="165" fontId="32" fillId="0" borderId="44" xfId="1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horizontal="right" vertical="center"/>
    </xf>
    <xf numFmtId="3" fontId="23" fillId="0" borderId="53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horizontal="right" vertical="center"/>
    </xf>
    <xf numFmtId="3" fontId="23" fillId="0" borderId="50" xfId="2" applyNumberFormat="1" applyFont="1" applyFill="1" applyBorder="1" applyAlignment="1">
      <alignment vertical="center"/>
    </xf>
    <xf numFmtId="3" fontId="23" fillId="0" borderId="55" xfId="2" applyNumberFormat="1" applyFont="1" applyFill="1" applyBorder="1" applyAlignment="1">
      <alignment horizontal="right" vertical="center"/>
    </xf>
    <xf numFmtId="3" fontId="23" fillId="0" borderId="51" xfId="2" applyNumberFormat="1" applyFont="1" applyFill="1" applyBorder="1" applyAlignment="1">
      <alignment vertical="center"/>
    </xf>
    <xf numFmtId="0" fontId="26" fillId="0" borderId="0" xfId="2" applyFont="1" applyFill="1"/>
    <xf numFmtId="0" fontId="23" fillId="0" borderId="0" xfId="2" applyFont="1" applyFill="1" applyAlignment="1">
      <alignment horizontal="right"/>
    </xf>
    <xf numFmtId="0" fontId="23" fillId="0" borderId="0" xfId="2" applyFont="1" applyFill="1" applyAlignment="1"/>
    <xf numFmtId="0" fontId="23" fillId="0" borderId="0" xfId="2" applyFont="1" applyFill="1"/>
    <xf numFmtId="165" fontId="23" fillId="0" borderId="0" xfId="2" applyNumberFormat="1" applyFont="1" applyFill="1" applyBorder="1" applyAlignment="1">
      <alignment wrapText="1"/>
    </xf>
    <xf numFmtId="0" fontId="23" fillId="0" borderId="0" xfId="2" applyFont="1" applyFill="1" applyBorder="1" applyAlignment="1">
      <alignment vertical="center"/>
    </xf>
    <xf numFmtId="165" fontId="42" fillId="0" borderId="0" xfId="2" applyNumberFormat="1" applyFont="1" applyFill="1" applyBorder="1" applyAlignment="1">
      <alignment vertical="center" wrapText="1"/>
    </xf>
    <xf numFmtId="0" fontId="23" fillId="0" borderId="0" xfId="2" applyFont="1" applyFill="1" applyAlignment="1">
      <alignment horizontal="left"/>
    </xf>
    <xf numFmtId="0" fontId="23" fillId="0" borderId="0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165" fontId="41" fillId="0" borderId="0" xfId="2" applyNumberFormat="1" applyFont="1" applyFill="1" applyBorder="1" applyAlignment="1">
      <alignment vertical="center" wrapText="1"/>
    </xf>
    <xf numFmtId="16" fontId="23" fillId="0" borderId="0" xfId="2" applyNumberFormat="1" applyFont="1" applyFill="1" applyBorder="1" applyAlignment="1">
      <alignment horizontal="center" wrapText="1"/>
    </xf>
    <xf numFmtId="0" fontId="41" fillId="0" borderId="0" xfId="2" applyFont="1" applyFill="1" applyAlignment="1">
      <alignment vertical="center" wrapText="1"/>
    </xf>
    <xf numFmtId="0" fontId="24" fillId="0" borderId="0" xfId="2" applyFont="1" applyFill="1"/>
    <xf numFmtId="165" fontId="33" fillId="0" borderId="0" xfId="2" applyNumberFormat="1" applyFont="1" applyFill="1" applyBorder="1" applyAlignment="1">
      <alignment wrapText="1"/>
    </xf>
    <xf numFmtId="165" fontId="23" fillId="0" borderId="0" xfId="2" applyNumberFormat="1" applyFont="1" applyFill="1" applyBorder="1" applyAlignment="1">
      <alignment horizontal="left" vertical="top" wrapText="1"/>
    </xf>
    <xf numFmtId="165" fontId="38" fillId="0" borderId="0" xfId="2" applyNumberFormat="1" applyFont="1" applyFill="1" applyBorder="1" applyAlignment="1">
      <alignment vertical="center" wrapText="1"/>
    </xf>
    <xf numFmtId="3" fontId="24" fillId="0" borderId="0" xfId="2" applyNumberFormat="1" applyFont="1" applyFill="1" applyBorder="1" applyAlignment="1">
      <alignment vertical="center" wrapText="1"/>
    </xf>
    <xf numFmtId="165" fontId="24" fillId="0" borderId="0" xfId="2" applyNumberFormat="1" applyFont="1" applyFill="1" applyBorder="1" applyAlignment="1">
      <alignment horizontal="left" wrapText="1"/>
    </xf>
    <xf numFmtId="0" fontId="40" fillId="0" borderId="0" xfId="2" applyFont="1" applyFill="1" applyAlignment="1">
      <alignment vertical="center" wrapText="1"/>
    </xf>
    <xf numFmtId="0" fontId="39" fillId="0" borderId="0" xfId="2" applyFont="1" applyFill="1" applyAlignment="1">
      <alignment vertical="center" wrapText="1"/>
    </xf>
    <xf numFmtId="0" fontId="38" fillId="0" borderId="0" xfId="2" applyFont="1" applyFill="1" applyBorder="1" applyAlignment="1">
      <alignment wrapText="1"/>
    </xf>
    <xf numFmtId="0" fontId="24" fillId="0" borderId="0" xfId="2" applyFont="1" applyFill="1" applyBorder="1" applyAlignment="1">
      <alignment horizontal="center" wrapText="1"/>
    </xf>
    <xf numFmtId="165" fontId="30" fillId="0" borderId="0" xfId="2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/>
    <xf numFmtId="0" fontId="23" fillId="0" borderId="0" xfId="2" applyFont="1" applyFill="1" applyBorder="1" applyAlignment="1">
      <alignment horizontal="left"/>
    </xf>
    <xf numFmtId="0" fontId="119" fillId="0" borderId="0" xfId="2" applyFont="1" applyFill="1"/>
    <xf numFmtId="0" fontId="23" fillId="0" borderId="0" xfId="2" applyFont="1" applyFill="1" applyAlignment="1">
      <alignment horizontal="left" vertical="top" wrapText="1"/>
    </xf>
    <xf numFmtId="0" fontId="23" fillId="0" borderId="0" xfId="2" applyFont="1" applyFill="1" applyAlignment="1">
      <alignment horizontal="center" vertical="top" wrapText="1"/>
    </xf>
    <xf numFmtId="0" fontId="23" fillId="0" borderId="0" xfId="2" applyFont="1" applyFill="1" applyAlignment="1">
      <alignment vertical="top"/>
    </xf>
    <xf numFmtId="0" fontId="23" fillId="0" borderId="0" xfId="2" applyFont="1" applyFill="1" applyBorder="1" applyAlignment="1">
      <alignment horizontal="center" vertical="top" wrapText="1"/>
    </xf>
    <xf numFmtId="0" fontId="21" fillId="0" borderId="0" xfId="2" applyFont="1" applyFill="1" applyAlignment="1">
      <alignment vertical="top" wrapText="1"/>
    </xf>
    <xf numFmtId="0" fontId="120" fillId="0" borderId="0" xfId="2" applyFont="1" applyFill="1" applyAlignment="1"/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165" fontId="23" fillId="0" borderId="0" xfId="2" applyNumberFormat="1" applyFont="1" applyFill="1" applyBorder="1" applyAlignment="1">
      <alignment horizont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0" fontId="112" fillId="0" borderId="0" xfId="2" quotePrefix="1" applyFont="1" applyFill="1" applyBorder="1" applyAlignment="1">
      <alignment horizontal="left"/>
    </xf>
    <xf numFmtId="0" fontId="112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right"/>
    </xf>
    <xf numFmtId="0" fontId="46" fillId="0" borderId="0" xfId="2" quotePrefix="1" applyFont="1" applyFill="1" applyBorder="1" applyAlignment="1">
      <alignment horizontal="left"/>
    </xf>
    <xf numFmtId="0" fontId="46" fillId="0" borderId="0" xfId="2" applyFont="1" applyFill="1" applyBorder="1" applyAlignment="1">
      <alignment horizontal="left"/>
    </xf>
    <xf numFmtId="0" fontId="46" fillId="0" borderId="0" xfId="2" applyFont="1" applyFill="1" applyBorder="1" applyAlignment="1">
      <alignment horizontal="right"/>
    </xf>
    <xf numFmtId="0" fontId="123" fillId="0" borderId="0" xfId="2" applyFont="1" applyFill="1" applyBorder="1" applyAlignment="1">
      <alignment horizontal="left"/>
    </xf>
    <xf numFmtId="0" fontId="5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vertical="top" wrapText="1"/>
    </xf>
    <xf numFmtId="0" fontId="23" fillId="0" borderId="58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vertical="center"/>
    </xf>
    <xf numFmtId="0" fontId="121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24" fillId="0" borderId="0" xfId="2" applyFont="1" applyFill="1" applyBorder="1"/>
    <xf numFmtId="0" fontId="23" fillId="0" borderId="0" xfId="2" applyFont="1" applyFill="1" applyBorder="1" applyAlignment="1">
      <alignment horizontal="left" vertical="top"/>
    </xf>
    <xf numFmtId="0" fontId="124" fillId="0" borderId="0" xfId="2" applyFont="1" applyFill="1" applyBorder="1" applyAlignment="1">
      <alignment horizontal="right"/>
    </xf>
    <xf numFmtId="0" fontId="23" fillId="0" borderId="58" xfId="2" applyFont="1" applyFill="1" applyBorder="1"/>
    <xf numFmtId="0" fontId="33" fillId="0" borderId="0" xfId="2" applyFont="1" applyFill="1" applyBorder="1" applyAlignment="1">
      <alignment wrapText="1"/>
    </xf>
    <xf numFmtId="1" fontId="125" fillId="0" borderId="44" xfId="0" applyNumberFormat="1" applyFont="1" applyFill="1" applyBorder="1" applyAlignment="1">
      <alignment vertical="top"/>
    </xf>
    <xf numFmtId="0" fontId="22" fillId="0" borderId="44" xfId="0" applyFont="1" applyFill="1" applyBorder="1" applyAlignment="1">
      <alignment vertical="top" wrapText="1"/>
    </xf>
    <xf numFmtId="3" fontId="26" fillId="0" borderId="0" xfId="0" applyNumberFormat="1" applyFont="1" applyFill="1" applyBorder="1"/>
    <xf numFmtId="0" fontId="28" fillId="0" borderId="44" xfId="2" applyFont="1" applyFill="1" applyBorder="1" applyAlignment="1">
      <alignment horizontal="right" vertical="top" wrapText="1"/>
    </xf>
    <xf numFmtId="4" fontId="23" fillId="0" borderId="0" xfId="2" applyNumberFormat="1" applyFont="1" applyFill="1" applyBorder="1"/>
    <xf numFmtId="166" fontId="23" fillId="0" borderId="0" xfId="2" applyNumberFormat="1" applyFont="1" applyFill="1" applyBorder="1" applyAlignment="1">
      <alignment horizontal="right"/>
    </xf>
    <xf numFmtId="3" fontId="23" fillId="0" borderId="0" xfId="2" applyNumberFormat="1" applyFont="1" applyFill="1" applyBorder="1"/>
    <xf numFmtId="1" fontId="125" fillId="0" borderId="44" xfId="2" applyNumberFormat="1" applyFont="1" applyFill="1" applyBorder="1" applyAlignment="1">
      <alignment horizontal="left" vertical="top" wrapText="1"/>
    </xf>
    <xf numFmtId="0" fontId="28" fillId="0" borderId="44" xfId="2" applyFont="1" applyFill="1" applyBorder="1" applyAlignment="1">
      <alignment vertical="top" wrapText="1"/>
    </xf>
    <xf numFmtId="0" fontId="126" fillId="0" borderId="44" xfId="2" applyFont="1" applyFill="1" applyBorder="1" applyAlignment="1">
      <alignment horizontal="left" vertical="top" wrapText="1"/>
    </xf>
    <xf numFmtId="0" fontId="23" fillId="0" borderId="44" xfId="2" applyFont="1" applyFill="1" applyBorder="1"/>
    <xf numFmtId="0" fontId="30" fillId="0" borderId="0" xfId="2" applyFont="1" applyFill="1" applyBorder="1"/>
    <xf numFmtId="165" fontId="30" fillId="0" borderId="0" xfId="2" applyNumberFormat="1" applyFont="1" applyFill="1" applyBorder="1"/>
    <xf numFmtId="49" fontId="47" fillId="0" borderId="0" xfId="2" applyNumberFormat="1" applyFont="1" applyFill="1" applyAlignment="1">
      <alignment vertical="center"/>
    </xf>
    <xf numFmtId="0" fontId="26" fillId="0" borderId="0" xfId="2" applyFont="1"/>
    <xf numFmtId="0" fontId="26" fillId="0" borderId="0" xfId="0" applyFont="1" applyFill="1"/>
    <xf numFmtId="0" fontId="127" fillId="0" borderId="0" xfId="0" applyFont="1" applyFill="1"/>
    <xf numFmtId="1" fontId="22" fillId="0" borderId="44" xfId="0" applyNumberFormat="1" applyFont="1" applyFill="1" applyBorder="1" applyAlignment="1">
      <alignment vertical="center" wrapText="1"/>
    </xf>
    <xf numFmtId="1" fontId="22" fillId="0" borderId="44" xfId="0" applyNumberFormat="1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vertical="center" wrapText="1"/>
    </xf>
    <xf numFmtId="165" fontId="26" fillId="0" borderId="0" xfId="0" applyNumberFormat="1" applyFont="1" applyFill="1"/>
    <xf numFmtId="3" fontId="26" fillId="0" borderId="0" xfId="0" applyNumberFormat="1" applyFont="1" applyFill="1"/>
    <xf numFmtId="1" fontId="26" fillId="0" borderId="0" xfId="0" applyNumberFormat="1" applyFont="1" applyFill="1"/>
    <xf numFmtId="0" fontId="23" fillId="0" borderId="0" xfId="0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127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/>
    <xf numFmtId="0" fontId="30" fillId="0" borderId="0" xfId="2" applyFont="1" applyFill="1" applyBorder="1" applyAlignment="1">
      <alignment horizontal="right"/>
    </xf>
    <xf numFmtId="167" fontId="30" fillId="0" borderId="0" xfId="2" applyNumberFormat="1" applyFont="1" applyFill="1" applyBorder="1" applyAlignment="1">
      <alignment horizontal="right"/>
    </xf>
    <xf numFmtId="167" fontId="23" fillId="0" borderId="0" xfId="2" applyNumberFormat="1" applyFont="1" applyFill="1" applyBorder="1" applyAlignment="1">
      <alignment horizontal="right"/>
    </xf>
    <xf numFmtId="3" fontId="53" fillId="0" borderId="0" xfId="2" applyNumberFormat="1" applyFont="1" applyFill="1" applyBorder="1"/>
    <xf numFmtId="3" fontId="26" fillId="0" borderId="0" xfId="2" applyNumberFormat="1" applyFont="1" applyFill="1" applyBorder="1"/>
    <xf numFmtId="3" fontId="26" fillId="0" borderId="0" xfId="2" applyNumberFormat="1" applyFont="1" applyFill="1"/>
    <xf numFmtId="0" fontId="128" fillId="0" borderId="0" xfId="2" applyFont="1" applyFill="1" applyAlignment="1">
      <alignment wrapText="1"/>
    </xf>
    <xf numFmtId="0" fontId="38" fillId="0" borderId="0" xfId="2" applyFont="1" applyFill="1" applyBorder="1" applyAlignment="1">
      <alignment vertical="center" wrapText="1"/>
    </xf>
    <xf numFmtId="49" fontId="23" fillId="0" borderId="0" xfId="2" applyNumberFormat="1" applyFont="1" applyFill="1" applyBorder="1" applyAlignment="1">
      <alignment wrapText="1"/>
    </xf>
    <xf numFmtId="1" fontId="30" fillId="0" borderId="0" xfId="2" applyNumberFormat="1" applyFont="1" applyFill="1" applyBorder="1" applyAlignment="1">
      <alignment horizontal="right" wrapText="1"/>
    </xf>
    <xf numFmtId="0" fontId="30" fillId="0" borderId="0" xfId="2" applyFont="1" applyFill="1" applyBorder="1" applyAlignment="1">
      <alignment wrapText="1"/>
    </xf>
    <xf numFmtId="0" fontId="30" fillId="0" borderId="0" xfId="2" applyFont="1" applyFill="1" applyBorder="1" applyAlignment="1">
      <alignment horizontal="right" wrapText="1"/>
    </xf>
    <xf numFmtId="3" fontId="30" fillId="0" borderId="0" xfId="2" applyNumberFormat="1" applyFont="1" applyFill="1" applyBorder="1" applyAlignment="1">
      <alignment horizontal="right"/>
    </xf>
    <xf numFmtId="165" fontId="30" fillId="0" borderId="0" xfId="2" applyNumberFormat="1" applyFont="1" applyFill="1" applyBorder="1" applyAlignment="1">
      <alignment horizontal="right"/>
    </xf>
    <xf numFmtId="0" fontId="43" fillId="0" borderId="0" xfId="57" applyFont="1" applyFill="1"/>
    <xf numFmtId="0" fontId="129" fillId="0" borderId="0" xfId="2" applyFont="1" applyFill="1" applyAlignment="1">
      <alignment horizontal="right"/>
    </xf>
    <xf numFmtId="0" fontId="26" fillId="26" borderId="0" xfId="2" applyFont="1" applyFill="1"/>
    <xf numFmtId="0" fontId="23" fillId="26" borderId="0" xfId="2" applyFont="1" applyFill="1"/>
    <xf numFmtId="1" fontId="53" fillId="0" borderId="0" xfId="2" applyNumberFormat="1" applyFont="1" applyFill="1" applyBorder="1" applyAlignment="1">
      <alignment horizontal="left"/>
    </xf>
    <xf numFmtId="0" fontId="53" fillId="0" borderId="0" xfId="2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6" fillId="0" borderId="58" xfId="0" applyFont="1" applyFill="1" applyBorder="1" applyAlignment="1">
      <alignment vertical="center"/>
    </xf>
    <xf numFmtId="1" fontId="26" fillId="0" borderId="58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horizontal="right" vertical="center"/>
    </xf>
    <xf numFmtId="164" fontId="23" fillId="0" borderId="58" xfId="1" applyNumberFormat="1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vertical="center" wrapText="1"/>
    </xf>
    <xf numFmtId="3" fontId="29" fillId="0" borderId="58" xfId="0" applyNumberFormat="1" applyFont="1" applyFill="1" applyBorder="1" applyAlignment="1">
      <alignment horizontal="right" vertical="center"/>
    </xf>
    <xf numFmtId="164" fontId="29" fillId="0" borderId="58" xfId="1" applyNumberFormat="1" applyFont="1" applyFill="1" applyBorder="1" applyAlignment="1">
      <alignment horizontal="right" vertical="center"/>
    </xf>
    <xf numFmtId="0" fontId="23" fillId="25" borderId="46" xfId="2" applyFont="1" applyFill="1" applyBorder="1" applyAlignment="1">
      <alignment horizontal="center" wrapText="1"/>
    </xf>
    <xf numFmtId="0" fontId="23" fillId="25" borderId="4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165" fontId="23" fillId="76" borderId="0" xfId="2" applyNumberFormat="1" applyFont="1" applyFill="1" applyBorder="1" applyAlignment="1">
      <alignment horizontal="right" vertical="center"/>
    </xf>
    <xf numFmtId="165" fontId="23" fillId="76" borderId="56" xfId="2" applyNumberFormat="1" applyFont="1" applyFill="1" applyBorder="1" applyAlignment="1">
      <alignment horizontal="right" vertical="center"/>
    </xf>
    <xf numFmtId="165" fontId="23" fillId="76" borderId="53" xfId="2" applyNumberFormat="1" applyFont="1" applyFill="1" applyBorder="1" applyAlignment="1">
      <alignment horizontal="right" vertical="center"/>
    </xf>
    <xf numFmtId="0" fontId="23" fillId="25" borderId="0" xfId="0" applyFont="1" applyFill="1" applyBorder="1"/>
    <xf numFmtId="0" fontId="23" fillId="25" borderId="0" xfId="0" applyFont="1" applyFill="1" applyBorder="1" applyAlignment="1"/>
    <xf numFmtId="0" fontId="23" fillId="25" borderId="46" xfId="2" applyFont="1" applyFill="1" applyBorder="1" applyAlignment="1">
      <alignment horizontal="center" vertical="center"/>
    </xf>
    <xf numFmtId="1" fontId="23" fillId="25" borderId="46" xfId="2" applyNumberFormat="1" applyFont="1" applyFill="1" applyBorder="1" applyAlignment="1">
      <alignment horizontal="center" wrapText="1"/>
    </xf>
    <xf numFmtId="1" fontId="31" fillId="25" borderId="47" xfId="2" applyNumberFormat="1" applyFont="1" applyFill="1" applyBorder="1" applyAlignment="1">
      <alignment horizontal="center" wrapText="1"/>
    </xf>
    <xf numFmtId="1" fontId="23" fillId="25" borderId="49" xfId="2" applyNumberFormat="1" applyFont="1" applyFill="1" applyBorder="1" applyAlignment="1">
      <alignment horizontal="center" wrapText="1"/>
    </xf>
    <xf numFmtId="0" fontId="32" fillId="25" borderId="46" xfId="0" applyFont="1" applyFill="1" applyBorder="1" applyAlignment="1">
      <alignment horizontal="right" wrapText="1"/>
    </xf>
    <xf numFmtId="0" fontId="23" fillId="25" borderId="0" xfId="2" applyFont="1" applyFill="1" applyBorder="1"/>
    <xf numFmtId="0" fontId="28" fillId="25" borderId="56" xfId="0" applyFont="1" applyFill="1" applyBorder="1" applyAlignment="1">
      <alignment vertical="center" wrapText="1"/>
    </xf>
    <xf numFmtId="0" fontId="28" fillId="25" borderId="53" xfId="0" applyFont="1" applyFill="1" applyBorder="1" applyAlignment="1">
      <alignment vertical="center" wrapText="1"/>
    </xf>
    <xf numFmtId="0" fontId="23" fillId="25" borderId="54" xfId="0" applyFont="1" applyFill="1" applyBorder="1"/>
    <xf numFmtId="0" fontId="23" fillId="25" borderId="50" xfId="0" applyFont="1" applyFill="1" applyBorder="1" applyAlignment="1">
      <alignment horizontal="center"/>
    </xf>
    <xf numFmtId="0" fontId="28" fillId="25" borderId="0" xfId="0" applyFont="1" applyFill="1" applyBorder="1" applyAlignment="1">
      <alignment horizontal="right" wrapText="1"/>
    </xf>
    <xf numFmtId="0" fontId="28" fillId="25" borderId="0" xfId="0" applyFont="1" applyFill="1" applyBorder="1" applyAlignment="1">
      <alignment horizontal="left" wrapText="1"/>
    </xf>
    <xf numFmtId="0" fontId="28" fillId="25" borderId="54" xfId="0" applyFont="1" applyFill="1" applyBorder="1" applyAlignment="1">
      <alignment horizontal="left" wrapText="1"/>
    </xf>
    <xf numFmtId="0" fontId="23" fillId="25" borderId="44" xfId="0" applyFont="1" applyFill="1" applyBorder="1" applyAlignment="1">
      <alignment wrapText="1"/>
    </xf>
    <xf numFmtId="0" fontId="26" fillId="25" borderId="55" xfId="0" applyFont="1" applyFill="1" applyBorder="1"/>
    <xf numFmtId="0" fontId="23" fillId="25" borderId="49" xfId="0" applyFont="1" applyFill="1" applyBorder="1" applyAlignment="1">
      <alignment horizontal="left" wrapText="1"/>
    </xf>
    <xf numFmtId="0" fontId="23" fillId="25" borderId="47" xfId="0" applyFont="1" applyFill="1" applyBorder="1" applyAlignment="1">
      <alignment horizontal="left" wrapText="1"/>
    </xf>
    <xf numFmtId="0" fontId="26" fillId="25" borderId="54" xfId="0" applyFont="1" applyFill="1" applyBorder="1"/>
    <xf numFmtId="0" fontId="23" fillId="25" borderId="0" xfId="0" applyFont="1" applyFill="1" applyBorder="1" applyAlignment="1">
      <alignment horizontal="center"/>
    </xf>
    <xf numFmtId="0" fontId="23" fillId="25" borderId="56" xfId="0" applyFont="1" applyFill="1" applyBorder="1" applyAlignment="1">
      <alignment horizontal="center"/>
    </xf>
    <xf numFmtId="0" fontId="32" fillId="25" borderId="0" xfId="0" applyFont="1" applyFill="1" applyBorder="1" applyAlignment="1">
      <alignment horizontal="center" wrapText="1"/>
    </xf>
    <xf numFmtId="0" fontId="32" fillId="25" borderId="52" xfId="0" applyFont="1" applyFill="1" applyBorder="1" applyAlignment="1">
      <alignment horizontal="center" wrapText="1"/>
    </xf>
    <xf numFmtId="0" fontId="32" fillId="25" borderId="44" xfId="0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right" textRotation="90" wrapText="1"/>
    </xf>
    <xf numFmtId="0" fontId="23" fillId="25" borderId="46" xfId="2" applyFont="1" applyFill="1" applyBorder="1" applyAlignment="1">
      <alignment horizontal="right" textRotation="90" wrapText="1"/>
    </xf>
    <xf numFmtId="0" fontId="23" fillId="25" borderId="47" xfId="2" applyFont="1" applyFill="1" applyBorder="1" applyAlignment="1">
      <alignment horizontal="right" textRotation="90" wrapText="1"/>
    </xf>
    <xf numFmtId="0" fontId="22" fillId="25" borderId="56" xfId="0" applyFont="1" applyFill="1" applyBorder="1" applyAlignment="1">
      <alignment vertical="center" wrapText="1"/>
    </xf>
    <xf numFmtId="0" fontId="22" fillId="25" borderId="53" xfId="0" applyFont="1" applyFill="1" applyBorder="1" applyAlignment="1">
      <alignment vertical="center" wrapText="1"/>
    </xf>
    <xf numFmtId="0" fontId="26" fillId="25" borderId="0" xfId="0" applyFont="1" applyFill="1" applyBorder="1"/>
    <xf numFmtId="0" fontId="36" fillId="25" borderId="50" xfId="0" applyFont="1" applyFill="1" applyBorder="1" applyAlignment="1">
      <alignment horizontal="center"/>
    </xf>
    <xf numFmtId="0" fontId="22" fillId="25" borderId="0" xfId="0" applyFont="1" applyFill="1" applyBorder="1" applyAlignment="1">
      <alignment horizontal="right" wrapText="1"/>
    </xf>
    <xf numFmtId="0" fontId="22" fillId="25" borderId="0" xfId="0" applyFont="1" applyFill="1" applyBorder="1" applyAlignment="1">
      <alignment horizontal="left" wrapText="1"/>
    </xf>
    <xf numFmtId="0" fontId="22" fillId="25" borderId="54" xfId="0" applyFont="1" applyFill="1" applyBorder="1" applyAlignment="1">
      <alignment horizontal="left" wrapText="1"/>
    </xf>
    <xf numFmtId="0" fontId="23" fillId="25" borderId="0" xfId="0" applyFont="1" applyFill="1" applyBorder="1" applyAlignment="1">
      <alignment wrapText="1"/>
    </xf>
    <xf numFmtId="0" fontId="113" fillId="25" borderId="52" xfId="0" applyFont="1" applyFill="1" applyBorder="1" applyAlignment="1">
      <alignment horizontal="center" wrapText="1"/>
    </xf>
    <xf numFmtId="0" fontId="113" fillId="25" borderId="55" xfId="0" applyFont="1" applyFill="1" applyBorder="1" applyAlignment="1">
      <alignment horizontal="center" wrapText="1"/>
    </xf>
    <xf numFmtId="3" fontId="23" fillId="25" borderId="0" xfId="0" applyNumberFormat="1" applyFont="1" applyFill="1" applyBorder="1" applyAlignment="1">
      <alignment horizontal="right" vertical="center"/>
    </xf>
    <xf numFmtId="164" fontId="23" fillId="25" borderId="56" xfId="1" applyNumberFormat="1" applyFont="1" applyFill="1" applyBorder="1" applyAlignment="1">
      <alignment horizontal="right" vertical="center"/>
    </xf>
    <xf numFmtId="3" fontId="29" fillId="25" borderId="0" xfId="0" applyNumberFormat="1" applyFont="1" applyFill="1" applyBorder="1" applyAlignment="1">
      <alignment horizontal="right" vertical="center"/>
    </xf>
    <xf numFmtId="0" fontId="26" fillId="25" borderId="0" xfId="0" applyFont="1" applyFill="1" applyBorder="1" applyAlignment="1"/>
    <xf numFmtId="0" fontId="26" fillId="25" borderId="54" xfId="0" applyFont="1" applyFill="1" applyBorder="1" applyAlignment="1"/>
    <xf numFmtId="0" fontId="26" fillId="25" borderId="50" xfId="0" applyFont="1" applyFill="1" applyBorder="1" applyAlignment="1"/>
    <xf numFmtId="0" fontId="26" fillId="25" borderId="0" xfId="0" applyFont="1" applyFill="1" applyBorder="1" applyAlignment="1">
      <alignment vertical="center" wrapText="1"/>
    </xf>
    <xf numFmtId="0" fontId="26" fillId="25" borderId="56" xfId="0" applyFont="1" applyFill="1" applyBorder="1" applyAlignment="1">
      <alignment vertical="center" wrapText="1"/>
    </xf>
    <xf numFmtId="0" fontId="23" fillId="25" borderId="54" xfId="0" applyFont="1" applyFill="1" applyBorder="1" applyAlignment="1">
      <alignment horizontal="center"/>
    </xf>
    <xf numFmtId="0" fontId="23" fillId="25" borderId="49" xfId="2" applyFont="1" applyFill="1" applyBorder="1" applyAlignment="1">
      <alignment horizontal="center" textRotation="90" wrapText="1"/>
    </xf>
    <xf numFmtId="0" fontId="23" fillId="25" borderId="47" xfId="2" applyFont="1" applyFill="1" applyBorder="1" applyAlignment="1">
      <alignment horizontal="center" textRotation="90" wrapText="1"/>
    </xf>
    <xf numFmtId="0" fontId="23" fillId="25" borderId="57" xfId="2" applyFont="1" applyFill="1" applyBorder="1" applyAlignment="1">
      <alignment horizontal="center" textRotation="90" wrapText="1"/>
    </xf>
    <xf numFmtId="165" fontId="23" fillId="76" borderId="0" xfId="20" applyNumberFormat="1" applyFont="1" applyFill="1" applyBorder="1" applyAlignment="1">
      <alignment horizontal="right" vertical="center"/>
    </xf>
    <xf numFmtId="164" fontId="23" fillId="76" borderId="53" xfId="1" applyNumberFormat="1" applyFont="1" applyFill="1" applyBorder="1" applyAlignment="1">
      <alignment vertical="center"/>
    </xf>
    <xf numFmtId="165" fontId="23" fillId="76" borderId="56" xfId="20" applyNumberFormat="1" applyFont="1" applyFill="1" applyBorder="1" applyAlignment="1">
      <alignment horizontal="right" vertical="center"/>
    </xf>
    <xf numFmtId="165" fontId="23" fillId="76" borderId="46" xfId="20" applyNumberFormat="1" applyFont="1" applyFill="1" applyBorder="1" applyAlignment="1">
      <alignment horizontal="right" vertical="center"/>
    </xf>
    <xf numFmtId="3" fontId="23" fillId="76" borderId="49" xfId="0" applyNumberFormat="1" applyFont="1" applyFill="1" applyBorder="1" applyAlignment="1">
      <alignment vertical="center"/>
    </xf>
    <xf numFmtId="3" fontId="23" fillId="76" borderId="46" xfId="0" applyNumberFormat="1" applyFont="1" applyFill="1" applyBorder="1" applyAlignment="1">
      <alignment vertical="center"/>
    </xf>
    <xf numFmtId="0" fontId="23" fillId="76" borderId="52" xfId="0" applyFont="1" applyFill="1" applyBorder="1" applyAlignment="1">
      <alignment horizontal="left" vertical="center"/>
    </xf>
    <xf numFmtId="3" fontId="23" fillId="76" borderId="55" xfId="0" applyNumberFormat="1" applyFont="1" applyFill="1" applyBorder="1" applyAlignment="1">
      <alignment horizontal="right" vertical="center"/>
    </xf>
    <xf numFmtId="3" fontId="23" fillId="76" borderId="52" xfId="0" applyNumberFormat="1" applyFont="1" applyFill="1" applyBorder="1" applyAlignment="1">
      <alignment horizontal="right" vertical="center"/>
    </xf>
    <xf numFmtId="3" fontId="23" fillId="76" borderId="44" xfId="0" applyNumberFormat="1" applyFont="1" applyFill="1" applyBorder="1" applyAlignment="1">
      <alignment horizontal="right" vertical="center"/>
    </xf>
    <xf numFmtId="164" fontId="23" fillId="76" borderId="55" xfId="1" applyNumberFormat="1" applyFont="1" applyFill="1" applyBorder="1" applyAlignment="1">
      <alignment horizontal="right" vertical="center"/>
    </xf>
    <xf numFmtId="164" fontId="23" fillId="76" borderId="51" xfId="1" applyNumberFormat="1" applyFont="1" applyFill="1" applyBorder="1" applyAlignment="1">
      <alignment horizontal="right" vertical="center"/>
    </xf>
    <xf numFmtId="3" fontId="113" fillId="76" borderId="52" xfId="0" applyNumberFormat="1" applyFont="1" applyFill="1" applyBorder="1" applyAlignment="1">
      <alignment horizontal="right" vertical="center"/>
    </xf>
    <xf numFmtId="3" fontId="113" fillId="76" borderId="44" xfId="0" applyNumberFormat="1" applyFont="1" applyFill="1" applyBorder="1" applyAlignment="1">
      <alignment horizontal="right" vertical="center"/>
    </xf>
    <xf numFmtId="165" fontId="23" fillId="76" borderId="52" xfId="1" applyNumberFormat="1" applyFont="1" applyFill="1" applyBorder="1" applyAlignment="1">
      <alignment horizontal="right" vertical="center"/>
    </xf>
    <xf numFmtId="165" fontId="23" fillId="76" borderId="44" xfId="0" applyNumberFormat="1" applyFont="1" applyFill="1" applyBorder="1" applyAlignment="1">
      <alignment horizontal="right" vertical="center"/>
    </xf>
    <xf numFmtId="165" fontId="23" fillId="76" borderId="44" xfId="1" applyNumberFormat="1" applyFont="1" applyFill="1" applyBorder="1" applyAlignment="1">
      <alignment horizontal="right" vertical="center"/>
    </xf>
    <xf numFmtId="3" fontId="113" fillId="76" borderId="55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vertical="center"/>
    </xf>
    <xf numFmtId="3" fontId="23" fillId="76" borderId="49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horizontal="right" vertical="center"/>
    </xf>
    <xf numFmtId="0" fontId="23" fillId="76" borderId="49" xfId="0" applyFont="1" applyFill="1" applyBorder="1" applyAlignment="1">
      <alignment vertical="center"/>
    </xf>
    <xf numFmtId="164" fontId="23" fillId="76" borderId="47" xfId="1" applyNumberFormat="1" applyFont="1" applyFill="1" applyBorder="1" applyAlignment="1">
      <alignment horizontal="right" vertical="center"/>
    </xf>
    <xf numFmtId="165" fontId="23" fillId="76" borderId="49" xfId="0" applyNumberFormat="1" applyFont="1" applyFill="1" applyBorder="1" applyAlignment="1">
      <alignment vertical="center"/>
    </xf>
    <xf numFmtId="165" fontId="23" fillId="76" borderId="46" xfId="0" applyNumberFormat="1" applyFont="1" applyFill="1" applyBorder="1" applyAlignment="1">
      <alignment vertical="center"/>
    </xf>
    <xf numFmtId="0" fontId="113" fillId="25" borderId="44" xfId="0" applyFont="1" applyFill="1" applyBorder="1" applyAlignment="1">
      <alignment horizontal="center" wrapText="1"/>
    </xf>
    <xf numFmtId="165" fontId="23" fillId="76" borderId="44" xfId="2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56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25" borderId="55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center"/>
    </xf>
    <xf numFmtId="0" fontId="50" fillId="0" borderId="0" xfId="0" applyFont="1" applyFill="1" applyBorder="1"/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50" fillId="0" borderId="0" xfId="0" applyFont="1" applyFill="1"/>
    <xf numFmtId="0" fontId="28" fillId="0" borderId="0" xfId="0" applyFont="1" applyFill="1" applyBorder="1"/>
    <xf numFmtId="0" fontId="23" fillId="25" borderId="58" xfId="0" applyFont="1" applyFill="1" applyBorder="1"/>
    <xf numFmtId="165" fontId="23" fillId="0" borderId="45" xfId="2" applyNumberFormat="1" applyFont="1" applyFill="1" applyBorder="1" applyAlignment="1">
      <alignment vertical="center"/>
    </xf>
    <xf numFmtId="165" fontId="23" fillId="0" borderId="48" xfId="2" applyNumberFormat="1" applyFont="1" applyFill="1" applyBorder="1" applyAlignment="1">
      <alignment vertical="center"/>
    </xf>
    <xf numFmtId="165" fontId="23" fillId="76" borderId="45" xfId="2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horizontal="right"/>
    </xf>
    <xf numFmtId="165" fontId="23" fillId="76" borderId="58" xfId="20" applyNumberFormat="1" applyFont="1" applyFill="1" applyBorder="1" applyAlignment="1">
      <alignment horizontal="right" vertical="center"/>
    </xf>
    <xf numFmtId="0" fontId="26" fillId="25" borderId="56" xfId="0" applyFont="1" applyFill="1" applyBorder="1" applyAlignment="1">
      <alignment vertical="top" wrapText="1"/>
    </xf>
    <xf numFmtId="0" fontId="23" fillId="25" borderId="58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vertical="center"/>
    </xf>
    <xf numFmtId="0" fontId="23" fillId="76" borderId="47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left" vertical="center"/>
    </xf>
    <xf numFmtId="0" fontId="23" fillId="0" borderId="54" xfId="0" applyFont="1" applyFill="1" applyBorder="1" applyAlignment="1">
      <alignment horizontal="left" vertical="center"/>
    </xf>
    <xf numFmtId="0" fontId="23" fillId="0" borderId="55" xfId="0" applyFont="1" applyFill="1" applyBorder="1" applyAlignment="1">
      <alignment horizontal="left" wrapText="1"/>
    </xf>
    <xf numFmtId="0" fontId="23" fillId="0" borderId="56" xfId="0" applyFont="1" applyFill="1" applyBorder="1" applyAlignment="1">
      <alignment horizontal="left"/>
    </xf>
    <xf numFmtId="1" fontId="28" fillId="25" borderId="58" xfId="0" applyNumberFormat="1" applyFont="1" applyFill="1" applyBorder="1" applyAlignment="1">
      <alignment horizontal="left" vertical="center" wrapText="1"/>
    </xf>
    <xf numFmtId="0" fontId="28" fillId="25" borderId="58" xfId="0" applyFont="1" applyFill="1" applyBorder="1" applyAlignment="1">
      <alignment vertical="center" wrapText="1"/>
    </xf>
    <xf numFmtId="0" fontId="114" fillId="25" borderId="58" xfId="0" applyFont="1" applyFill="1" applyBorder="1" applyAlignment="1">
      <alignment vertical="center" wrapText="1"/>
    </xf>
    <xf numFmtId="0" fontId="113" fillId="25" borderId="58" xfId="0" applyFont="1" applyFill="1" applyBorder="1"/>
    <xf numFmtId="1" fontId="28" fillId="25" borderId="0" xfId="0" applyNumberFormat="1" applyFont="1" applyFill="1" applyBorder="1" applyAlignment="1">
      <alignment horizontal="right" vertical="center" wrapText="1"/>
    </xf>
    <xf numFmtId="1" fontId="28" fillId="25" borderId="44" xfId="0" applyNumberFormat="1" applyFont="1" applyFill="1" applyBorder="1" applyAlignment="1">
      <alignment horizontal="right" vertical="center" wrapText="1"/>
    </xf>
    <xf numFmtId="164" fontId="113" fillId="0" borderId="58" xfId="1" applyNumberFormat="1" applyFont="1" applyFill="1" applyBorder="1" applyAlignment="1">
      <alignment horizontal="right" vertical="center"/>
    </xf>
    <xf numFmtId="164" fontId="113" fillId="0" borderId="0" xfId="1" applyNumberFormat="1" applyFont="1" applyFill="1" applyBorder="1" applyAlignment="1">
      <alignment horizontal="right" vertical="center"/>
    </xf>
    <xf numFmtId="164" fontId="113" fillId="76" borderId="44" xfId="1" applyNumberFormat="1" applyFont="1" applyFill="1" applyBorder="1" applyAlignment="1">
      <alignment horizontal="right" vertical="center"/>
    </xf>
    <xf numFmtId="0" fontId="23" fillId="25" borderId="44" xfId="0" applyFont="1" applyFill="1" applyBorder="1" applyAlignment="1">
      <alignment horizontal="center" vertical="center" wrapText="1"/>
    </xf>
    <xf numFmtId="165" fontId="32" fillId="0" borderId="58" xfId="1" applyNumberFormat="1" applyFont="1" applyFill="1" applyBorder="1" applyAlignment="1">
      <alignment horizontal="right" vertical="center"/>
    </xf>
    <xf numFmtId="0" fontId="23" fillId="76" borderId="44" xfId="0" applyFont="1" applyFill="1" applyBorder="1" applyAlignment="1">
      <alignment horizontal="left" vertical="center"/>
    </xf>
    <xf numFmtId="0" fontId="28" fillId="25" borderId="56" xfId="2" applyFont="1" applyFill="1" applyBorder="1" applyAlignment="1">
      <alignment horizontal="right" vertical="top" wrapText="1"/>
    </xf>
    <xf numFmtId="0" fontId="23" fillId="25" borderId="55" xfId="2" applyFont="1" applyFill="1" applyBorder="1" applyAlignment="1">
      <alignment horizontal="left"/>
    </xf>
    <xf numFmtId="0" fontId="23" fillId="0" borderId="56" xfId="2" applyFont="1" applyFill="1" applyBorder="1" applyAlignment="1">
      <alignment horizontal="left" vertical="center"/>
    </xf>
    <xf numFmtId="3" fontId="23" fillId="0" borderId="58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left" vertical="center"/>
    </xf>
    <xf numFmtId="0" fontId="23" fillId="0" borderId="55" xfId="2" applyFont="1" applyFill="1" applyBorder="1" applyAlignment="1">
      <alignment horizontal="left" vertical="center"/>
    </xf>
    <xf numFmtId="1" fontId="22" fillId="25" borderId="58" xfId="0" applyNumberFormat="1" applyFont="1" applyFill="1" applyBorder="1" applyAlignment="1">
      <alignment horizontal="left" vertical="center" wrapText="1"/>
    </xf>
    <xf numFmtId="0" fontId="22" fillId="25" borderId="58" xfId="0" applyFont="1" applyFill="1" applyBorder="1" applyAlignment="1">
      <alignment vertical="center" wrapText="1"/>
    </xf>
    <xf numFmtId="0" fontId="26" fillId="25" borderId="58" xfId="0" applyFont="1" applyFill="1" applyBorder="1"/>
    <xf numFmtId="1" fontId="22" fillId="25" borderId="0" xfId="0" applyNumberFormat="1" applyFont="1" applyFill="1" applyBorder="1" applyAlignment="1">
      <alignment horizontal="right" vertical="center" wrapText="1"/>
    </xf>
    <xf numFmtId="164" fontId="113" fillId="0" borderId="45" xfId="1" applyNumberFormat="1" applyFont="1" applyFill="1" applyBorder="1" applyAlignment="1">
      <alignment horizontal="right" vertical="center"/>
    </xf>
    <xf numFmtId="164" fontId="113" fillId="0" borderId="48" xfId="1" applyNumberFormat="1" applyFont="1" applyFill="1" applyBorder="1" applyAlignment="1">
      <alignment horizontal="right" vertical="center"/>
    </xf>
    <xf numFmtId="164" fontId="113" fillId="76" borderId="52" xfId="1" applyNumberFormat="1" applyFont="1" applyFill="1" applyBorder="1" applyAlignment="1">
      <alignment horizontal="right" vertical="center"/>
    </xf>
    <xf numFmtId="164" fontId="29" fillId="25" borderId="58" xfId="1" applyNumberFormat="1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76" borderId="46" xfId="0" applyFont="1" applyFill="1" applyBorder="1" applyAlignment="1">
      <alignment horizontal="right" vertical="center"/>
    </xf>
    <xf numFmtId="0" fontId="23" fillId="25" borderId="47" xfId="2" applyFont="1" applyFill="1" applyBorder="1" applyAlignment="1">
      <alignment horizontal="right"/>
    </xf>
    <xf numFmtId="0" fontId="23" fillId="0" borderId="56" xfId="2" applyFont="1" applyFill="1" applyBorder="1" applyAlignment="1">
      <alignment horizontal="right" vertical="center"/>
    </xf>
    <xf numFmtId="3" fontId="23" fillId="0" borderId="45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right" vertical="center"/>
    </xf>
    <xf numFmtId="3" fontId="23" fillId="0" borderId="48" xfId="2" applyNumberFormat="1" applyFont="1" applyFill="1" applyBorder="1" applyAlignment="1">
      <alignment vertical="center"/>
    </xf>
    <xf numFmtId="0" fontId="23" fillId="0" borderId="55" xfId="2" applyFont="1" applyFill="1" applyBorder="1" applyAlignment="1">
      <alignment horizontal="right" vertical="center"/>
    </xf>
    <xf numFmtId="0" fontId="23" fillId="25" borderId="44" xfId="0" applyFont="1" applyFill="1" applyBorder="1"/>
    <xf numFmtId="0" fontId="23" fillId="25" borderId="46" xfId="0" applyFont="1" applyFill="1" applyBorder="1" applyAlignment="1">
      <alignment horizontal="center"/>
    </xf>
    <xf numFmtId="0" fontId="23" fillId="25" borderId="49" xfId="0" applyFont="1" applyFill="1" applyBorder="1" applyAlignment="1">
      <alignment horizontal="center"/>
    </xf>
    <xf numFmtId="0" fontId="23" fillId="25" borderId="58" xfId="0" applyFont="1" applyFill="1" applyBorder="1" applyAlignment="1"/>
    <xf numFmtId="0" fontId="23" fillId="0" borderId="48" xfId="0" applyFont="1" applyFill="1" applyBorder="1" applyAlignment="1">
      <alignment horizontal="left"/>
    </xf>
    <xf numFmtId="0" fontId="23" fillId="0" borderId="52" xfId="0" applyFont="1" applyFill="1" applyBorder="1" applyAlignment="1">
      <alignment horizontal="left"/>
    </xf>
    <xf numFmtId="0" fontId="23" fillId="0" borderId="45" xfId="0" applyFont="1" applyFill="1" applyBorder="1" applyAlignment="1">
      <alignment horizontal="left"/>
    </xf>
    <xf numFmtId="3" fontId="23" fillId="0" borderId="48" xfId="0" applyNumberFormat="1" applyFont="1" applyFill="1" applyBorder="1"/>
    <xf numFmtId="3" fontId="23" fillId="0" borderId="58" xfId="0" applyNumberFormat="1" applyFont="1" applyFill="1" applyBorder="1"/>
    <xf numFmtId="1" fontId="23" fillId="25" borderId="57" xfId="0" applyNumberFormat="1" applyFont="1" applyFill="1" applyBorder="1" applyAlignment="1">
      <alignment horizontal="center"/>
    </xf>
    <xf numFmtId="3" fontId="23" fillId="76" borderId="50" xfId="0" applyNumberFormat="1" applyFont="1" applyFill="1" applyBorder="1"/>
    <xf numFmtId="3" fontId="23" fillId="76" borderId="51" xfId="0" applyNumberFormat="1" applyFont="1" applyFill="1" applyBorder="1"/>
    <xf numFmtId="3" fontId="23" fillId="76" borderId="53" xfId="0" applyNumberFormat="1" applyFont="1" applyFill="1" applyBorder="1"/>
    <xf numFmtId="3" fontId="23" fillId="76" borderId="57" xfId="0" applyNumberFormat="1" applyFont="1" applyFill="1" applyBorder="1"/>
    <xf numFmtId="1" fontId="23" fillId="25" borderId="49" xfId="0" applyNumberFormat="1" applyFont="1" applyFill="1" applyBorder="1" applyAlignment="1">
      <alignment horizontal="center"/>
    </xf>
    <xf numFmtId="3" fontId="23" fillId="76" borderId="48" xfId="0" applyNumberFormat="1" applyFont="1" applyFill="1" applyBorder="1"/>
    <xf numFmtId="3" fontId="23" fillId="76" borderId="52" xfId="0" applyNumberFormat="1" applyFont="1" applyFill="1" applyBorder="1"/>
    <xf numFmtId="3" fontId="23" fillId="76" borderId="45" xfId="0" applyNumberFormat="1" applyFont="1" applyFill="1" applyBorder="1"/>
    <xf numFmtId="3" fontId="23" fillId="76" borderId="49" xfId="0" applyNumberFormat="1" applyFont="1" applyFill="1" applyBorder="1"/>
    <xf numFmtId="0" fontId="28" fillId="25" borderId="0" xfId="2" applyFont="1" applyFill="1" applyBorder="1" applyAlignment="1">
      <alignment horizontal="right" vertical="top" wrapText="1"/>
    </xf>
    <xf numFmtId="0" fontId="23" fillId="25" borderId="44" xfId="2" applyFont="1" applyFill="1" applyBorder="1" applyAlignment="1">
      <alignment horizontal="left"/>
    </xf>
    <xf numFmtId="0" fontId="23" fillId="0" borderId="58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44" xfId="2" applyFont="1" applyFill="1" applyBorder="1" applyAlignment="1">
      <alignment horizontal="left" vertical="center"/>
    </xf>
    <xf numFmtId="0" fontId="23" fillId="76" borderId="58" xfId="2" applyFont="1" applyFill="1" applyBorder="1" applyAlignment="1">
      <alignment horizontal="left" vertical="center"/>
    </xf>
    <xf numFmtId="0" fontId="23" fillId="76" borderId="0" xfId="2" applyFont="1" applyFill="1" applyBorder="1" applyAlignment="1">
      <alignment horizontal="left" vertical="center"/>
    </xf>
    <xf numFmtId="0" fontId="23" fillId="76" borderId="44" xfId="2" applyFont="1" applyFill="1" applyBorder="1" applyAlignment="1">
      <alignment horizontal="left" vertical="center"/>
    </xf>
    <xf numFmtId="0" fontId="23" fillId="76" borderId="46" xfId="2" applyFont="1" applyFill="1" applyBorder="1" applyAlignment="1">
      <alignment horizontal="left" vertical="center"/>
    </xf>
    <xf numFmtId="0" fontId="28" fillId="25" borderId="58" xfId="2" applyFont="1" applyFill="1" applyBorder="1" applyAlignment="1">
      <alignment horizontal="right" vertical="top" wrapText="1"/>
    </xf>
    <xf numFmtId="165" fontId="23" fillId="0" borderId="48" xfId="2" applyNumberFormat="1" applyFont="1" applyFill="1" applyBorder="1" applyAlignment="1">
      <alignment horizontal="right" vertical="center"/>
    </xf>
    <xf numFmtId="165" fontId="23" fillId="0" borderId="52" xfId="2" applyNumberFormat="1" applyFont="1" applyFill="1" applyBorder="1" applyAlignment="1">
      <alignment horizontal="right" vertical="center"/>
    </xf>
    <xf numFmtId="165" fontId="23" fillId="76" borderId="48" xfId="2" applyNumberFormat="1" applyFont="1" applyFill="1" applyBorder="1" applyAlignment="1">
      <alignment horizontal="right" vertical="center"/>
    </xf>
    <xf numFmtId="165" fontId="23" fillId="0" borderId="45" xfId="2" applyNumberFormat="1" applyFont="1" applyFill="1" applyBorder="1" applyAlignment="1">
      <alignment horizontal="right" vertical="center"/>
    </xf>
    <xf numFmtId="165" fontId="23" fillId="76" borderId="45" xfId="20" applyNumberFormat="1" applyFont="1" applyFill="1" applyBorder="1" applyAlignment="1">
      <alignment horizontal="right" vertical="center"/>
    </xf>
    <xf numFmtId="165" fontId="23" fillId="76" borderId="48" xfId="20" applyNumberFormat="1" applyFont="1" applyFill="1" applyBorder="1" applyAlignment="1">
      <alignment horizontal="right" vertical="center"/>
    </xf>
    <xf numFmtId="165" fontId="23" fillId="76" borderId="52" xfId="20" applyNumberFormat="1" applyFont="1" applyFill="1" applyBorder="1" applyAlignment="1">
      <alignment horizontal="right" vertical="center"/>
    </xf>
    <xf numFmtId="165" fontId="23" fillId="0" borderId="45" xfId="20" applyNumberFormat="1" applyFont="1" applyFill="1" applyBorder="1" applyAlignment="1">
      <alignment horizontal="right" vertical="center"/>
    </xf>
    <xf numFmtId="165" fontId="23" fillId="0" borderId="52" xfId="20" applyNumberFormat="1" applyFont="1" applyFill="1" applyBorder="1" applyAlignment="1">
      <alignment horizontal="right" vertical="center"/>
    </xf>
    <xf numFmtId="165" fontId="23" fillId="76" borderId="49" xfId="20" applyNumberFormat="1" applyFont="1" applyFill="1" applyBorder="1" applyAlignment="1">
      <alignment horizontal="right" vertical="center"/>
    </xf>
    <xf numFmtId="1" fontId="23" fillId="25" borderId="57" xfId="2" applyNumberFormat="1" applyFont="1" applyFill="1" applyBorder="1" applyAlignment="1">
      <alignment horizontal="center" wrapText="1"/>
    </xf>
    <xf numFmtId="165" fontId="23" fillId="76" borderId="53" xfId="20" applyNumberFormat="1" applyFont="1" applyFill="1" applyBorder="1" applyAlignment="1">
      <alignment horizontal="right" vertical="center"/>
    </xf>
    <xf numFmtId="165" fontId="23" fillId="76" borderId="50" xfId="20" applyNumberFormat="1" applyFont="1" applyFill="1" applyBorder="1" applyAlignment="1">
      <alignment horizontal="right" vertical="center"/>
    </xf>
    <xf numFmtId="165" fontId="23" fillId="76" borderId="51" xfId="20" applyNumberFormat="1" applyFont="1" applyFill="1" applyBorder="1" applyAlignment="1">
      <alignment horizontal="right" vertical="center"/>
    </xf>
    <xf numFmtId="165" fontId="23" fillId="0" borderId="53" xfId="20" applyNumberFormat="1" applyFont="1" applyFill="1" applyBorder="1" applyAlignment="1">
      <alignment horizontal="right" vertical="center"/>
    </xf>
    <xf numFmtId="165" fontId="23" fillId="0" borderId="51" xfId="20" applyNumberFormat="1" applyFont="1" applyFill="1" applyBorder="1" applyAlignment="1">
      <alignment horizontal="right" vertical="center"/>
    </xf>
    <xf numFmtId="165" fontId="23" fillId="76" borderId="57" xfId="20" applyNumberFormat="1" applyFont="1" applyFill="1" applyBorder="1" applyAlignment="1">
      <alignment horizontal="right" vertical="center"/>
    </xf>
    <xf numFmtId="0" fontId="32" fillId="25" borderId="49" xfId="0" applyFont="1" applyFill="1" applyBorder="1" applyAlignment="1">
      <alignment horizontal="right" wrapText="1"/>
    </xf>
    <xf numFmtId="0" fontId="32" fillId="25" borderId="47" xfId="0" applyFont="1" applyFill="1" applyBorder="1" applyAlignment="1">
      <alignment horizontal="right" wrapText="1"/>
    </xf>
    <xf numFmtId="165" fontId="23" fillId="0" borderId="56" xfId="2" applyNumberFormat="1" applyFont="1" applyFill="1" applyBorder="1" applyAlignment="1">
      <alignment horizontal="right" vertical="center"/>
    </xf>
    <xf numFmtId="165" fontId="23" fillId="0" borderId="54" xfId="2" applyNumberFormat="1" applyFont="1" applyFill="1" applyBorder="1" applyAlignment="1">
      <alignment horizontal="right" vertical="center"/>
    </xf>
    <xf numFmtId="165" fontId="23" fillId="0" borderId="55" xfId="2" applyNumberFormat="1" applyFont="1" applyFill="1" applyBorder="1" applyAlignment="1">
      <alignment horizontal="right" vertical="center"/>
    </xf>
    <xf numFmtId="0" fontId="23" fillId="25" borderId="58" xfId="2" applyFont="1" applyFill="1" applyBorder="1"/>
    <xf numFmtId="0" fontId="23" fillId="25" borderId="48" xfId="2" applyFont="1" applyFill="1" applyBorder="1"/>
    <xf numFmtId="0" fontId="26" fillId="0" borderId="58" xfId="0" applyFont="1" applyFill="1" applyBorder="1"/>
    <xf numFmtId="3" fontId="113" fillId="0" borderId="58" xfId="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right" textRotation="90" wrapText="1"/>
    </xf>
    <xf numFmtId="0" fontId="23" fillId="76" borderId="0" xfId="0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vertical="center"/>
    </xf>
    <xf numFmtId="3" fontId="23" fillId="76" borderId="0" xfId="0" applyNumberFormat="1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horizontal="right" vertical="center"/>
    </xf>
    <xf numFmtId="164" fontId="23" fillId="76" borderId="0" xfId="0" applyNumberFormat="1" applyFont="1" applyFill="1" applyBorder="1" applyAlignment="1">
      <alignment vertical="center"/>
    </xf>
    <xf numFmtId="164" fontId="23" fillId="76" borderId="54" xfId="1" applyNumberFormat="1" applyFont="1" applyFill="1" applyBorder="1" applyAlignment="1">
      <alignment horizontal="right" vertical="center"/>
    </xf>
    <xf numFmtId="165" fontId="23" fillId="76" borderId="0" xfId="0" applyNumberFormat="1" applyFont="1" applyFill="1" applyBorder="1" applyAlignment="1">
      <alignment vertical="center"/>
    </xf>
    <xf numFmtId="0" fontId="23" fillId="76" borderId="44" xfId="0" applyFont="1" applyFill="1" applyBorder="1" applyAlignment="1">
      <alignment horizontal="right" vertical="center"/>
    </xf>
    <xf numFmtId="0" fontId="23" fillId="76" borderId="55" xfId="0" applyFont="1" applyFill="1" applyBorder="1" applyAlignment="1">
      <alignment vertical="center"/>
    </xf>
    <xf numFmtId="0" fontId="23" fillId="76" borderId="52" xfId="0" applyFont="1" applyFill="1" applyBorder="1" applyAlignment="1">
      <alignment vertical="center"/>
    </xf>
    <xf numFmtId="165" fontId="23" fillId="76" borderId="52" xfId="0" applyNumberFormat="1" applyFont="1" applyFill="1" applyBorder="1" applyAlignment="1">
      <alignment vertical="center"/>
    </xf>
    <xf numFmtId="165" fontId="23" fillId="76" borderId="44" xfId="0" applyNumberFormat="1" applyFont="1" applyFill="1" applyBorder="1" applyAlignment="1">
      <alignment vertical="center"/>
    </xf>
    <xf numFmtId="3" fontId="23" fillId="0" borderId="48" xfId="0" applyNumberFormat="1" applyFont="1" applyFill="1" applyBorder="1" applyAlignment="1">
      <alignment horizontal="right" vertical="center"/>
    </xf>
    <xf numFmtId="164" fontId="23" fillId="0" borderId="48" xfId="1" applyNumberFormat="1" applyFont="1" applyFill="1" applyBorder="1" applyAlignment="1">
      <alignment horizontal="right" vertical="center"/>
    </xf>
    <xf numFmtId="165" fontId="32" fillId="0" borderId="48" xfId="1" applyNumberFormat="1" applyFont="1" applyFill="1" applyBorder="1" applyAlignment="1">
      <alignment horizontal="right" vertical="center"/>
    </xf>
    <xf numFmtId="0" fontId="23" fillId="76" borderId="58" xfId="0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vertical="center"/>
    </xf>
    <xf numFmtId="3" fontId="23" fillId="76" borderId="58" xfId="0" applyNumberFormat="1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horizontal="right" vertical="center"/>
    </xf>
    <xf numFmtId="164" fontId="23" fillId="76" borderId="58" xfId="0" applyNumberFormat="1" applyFont="1" applyFill="1" applyBorder="1" applyAlignment="1">
      <alignment vertical="center"/>
    </xf>
    <xf numFmtId="164" fontId="23" fillId="76" borderId="56" xfId="1" applyNumberFormat="1" applyFont="1" applyFill="1" applyBorder="1" applyAlignment="1">
      <alignment horizontal="right" vertical="center"/>
    </xf>
    <xf numFmtId="165" fontId="23" fillId="76" borderId="58" xfId="0" applyNumberFormat="1" applyFont="1" applyFill="1" applyBorder="1" applyAlignment="1">
      <alignment vertical="center"/>
    </xf>
    <xf numFmtId="0" fontId="23" fillId="25" borderId="46" xfId="2" applyFont="1" applyFill="1" applyBorder="1" applyAlignment="1">
      <alignment horizontal="center" textRotation="90" wrapText="1"/>
    </xf>
    <xf numFmtId="165" fontId="23" fillId="76" borderId="54" xfId="2" applyNumberFormat="1" applyFont="1" applyFill="1" applyBorder="1" applyAlignment="1">
      <alignment horizontal="right" vertical="center"/>
    </xf>
    <xf numFmtId="165" fontId="23" fillId="76" borderId="50" xfId="2" applyNumberFormat="1" applyFont="1" applyFill="1" applyBorder="1" applyAlignment="1">
      <alignment horizontal="right" vertical="center"/>
    </xf>
    <xf numFmtId="165" fontId="23" fillId="0" borderId="53" xfId="2" applyNumberFormat="1" applyFont="1" applyFill="1" applyBorder="1" applyAlignment="1">
      <alignment horizontal="right" vertical="center"/>
    </xf>
    <xf numFmtId="165" fontId="23" fillId="76" borderId="54" xfId="20" applyNumberFormat="1" applyFont="1" applyFill="1" applyBorder="1" applyAlignment="1">
      <alignment horizontal="right" vertical="center"/>
    </xf>
    <xf numFmtId="164" fontId="23" fillId="76" borderId="50" xfId="1" applyNumberFormat="1" applyFont="1" applyFill="1" applyBorder="1" applyAlignment="1">
      <alignment vertical="center"/>
    </xf>
    <xf numFmtId="165" fontId="23" fillId="0" borderId="48" xfId="20" applyNumberFormat="1" applyFont="1" applyFill="1" applyBorder="1" applyAlignment="1">
      <alignment horizontal="right" vertical="center"/>
    </xf>
    <xf numFmtId="165" fontId="23" fillId="0" borderId="56" xfId="20" applyNumberFormat="1" applyFont="1" applyFill="1" applyBorder="1" applyAlignment="1">
      <alignment horizontal="right" vertical="center"/>
    </xf>
    <xf numFmtId="165" fontId="23" fillId="0" borderId="58" xfId="20" applyNumberFormat="1" applyFont="1" applyFill="1" applyBorder="1" applyAlignment="1">
      <alignment horizontal="right" vertical="center"/>
    </xf>
    <xf numFmtId="9" fontId="26" fillId="0" borderId="0" xfId="1" applyFont="1" applyFill="1" applyBorder="1"/>
    <xf numFmtId="0" fontId="132" fillId="0" borderId="0" xfId="2" applyFont="1" applyFill="1"/>
    <xf numFmtId="0" fontId="133" fillId="0" borderId="0" xfId="2" applyFont="1" applyFill="1" applyAlignment="1"/>
    <xf numFmtId="0" fontId="134" fillId="0" borderId="0" xfId="2" applyFont="1" applyFill="1" applyBorder="1" applyAlignment="1"/>
    <xf numFmtId="0" fontId="132" fillId="0" borderId="0" xfId="2" applyFont="1" applyFill="1" applyAlignment="1"/>
    <xf numFmtId="0" fontId="132" fillId="0" borderId="0" xfId="2" applyFont="1" applyFill="1" applyAlignment="1">
      <alignment vertical="top" wrapText="1"/>
    </xf>
    <xf numFmtId="0" fontId="132" fillId="0" borderId="0" xfId="2" applyFont="1" applyFill="1" applyAlignment="1">
      <alignment horizontal="center" vertical="top" wrapText="1"/>
    </xf>
    <xf numFmtId="0" fontId="132" fillId="0" borderId="0" xfId="2" applyFont="1" applyFill="1" applyAlignment="1">
      <alignment horizontal="left" vertical="top" wrapText="1"/>
    </xf>
    <xf numFmtId="0" fontId="132" fillId="0" borderId="0" xfId="2" applyFont="1" applyFill="1" applyAlignment="1">
      <alignment vertical="top"/>
    </xf>
    <xf numFmtId="0" fontId="132" fillId="0" borderId="0" xfId="2" applyFont="1" applyFill="1" applyBorder="1" applyAlignment="1">
      <alignment vertical="top" wrapText="1"/>
    </xf>
    <xf numFmtId="0" fontId="135" fillId="0" borderId="0" xfId="2" applyFont="1" applyFill="1"/>
    <xf numFmtId="0" fontId="52" fillId="0" borderId="0" xfId="2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 vertical="center"/>
    </xf>
    <xf numFmtId="49" fontId="53" fillId="0" borderId="0" xfId="2" applyNumberFormat="1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/>
    </xf>
    <xf numFmtId="0" fontId="49" fillId="0" borderId="0" xfId="2" applyFont="1" applyFill="1" applyBorder="1" applyAlignment="1"/>
    <xf numFmtId="0" fontId="51" fillId="0" borderId="0" xfId="2" applyFont="1" applyFill="1" applyBorder="1" applyAlignment="1"/>
    <xf numFmtId="0" fontId="51" fillId="0" borderId="0" xfId="2" applyFont="1" applyFill="1" applyBorder="1" applyAlignment="1">
      <alignment horizontal="left" vertical="center"/>
    </xf>
    <xf numFmtId="0" fontId="26" fillId="0" borderId="0" xfId="2" applyFont="1" applyFill="1" applyAlignment="1"/>
    <xf numFmtId="0" fontId="26" fillId="0" borderId="0" xfId="2" applyFont="1" applyAlignment="1"/>
    <xf numFmtId="165" fontId="23" fillId="76" borderId="52" xfId="2" applyNumberFormat="1" applyFont="1" applyFill="1" applyBorder="1" applyAlignment="1">
      <alignment horizontal="right" vertical="center"/>
    </xf>
    <xf numFmtId="165" fontId="23" fillId="76" borderId="44" xfId="2" applyNumberFormat="1" applyFont="1" applyFill="1" applyBorder="1" applyAlignment="1">
      <alignment horizontal="right" vertical="center"/>
    </xf>
    <xf numFmtId="165" fontId="23" fillId="76" borderId="55" xfId="2" applyNumberFormat="1" applyFont="1" applyFill="1" applyBorder="1" applyAlignment="1">
      <alignment horizontal="right" vertical="center"/>
    </xf>
    <xf numFmtId="165" fontId="23" fillId="76" borderId="51" xfId="2" applyNumberFormat="1" applyFont="1" applyFill="1" applyBorder="1" applyAlignment="1">
      <alignment horizontal="right" vertical="center"/>
    </xf>
    <xf numFmtId="165" fontId="23" fillId="0" borderId="44" xfId="2" applyNumberFormat="1" applyFont="1" applyFill="1" applyBorder="1" applyAlignment="1">
      <alignment horizontal="right" vertical="center"/>
    </xf>
    <xf numFmtId="165" fontId="23" fillId="0" borderId="51" xfId="2" applyNumberFormat="1" applyFont="1" applyFill="1" applyBorder="1" applyAlignment="1">
      <alignment horizontal="right" vertical="center"/>
    </xf>
    <xf numFmtId="165" fontId="23" fillId="76" borderId="49" xfId="2" applyNumberFormat="1" applyFont="1" applyFill="1" applyBorder="1" applyAlignment="1">
      <alignment horizontal="right" vertical="center"/>
    </xf>
    <xf numFmtId="165" fontId="23" fillId="76" borderId="46" xfId="2" applyNumberFormat="1" applyFont="1" applyFill="1" applyBorder="1" applyAlignment="1">
      <alignment horizontal="right" vertical="center"/>
    </xf>
    <xf numFmtId="165" fontId="23" fillId="76" borderId="47" xfId="2" applyNumberFormat="1" applyFont="1" applyFill="1" applyBorder="1" applyAlignment="1">
      <alignment horizontal="right" vertical="center"/>
    </xf>
    <xf numFmtId="165" fontId="23" fillId="76" borderId="57" xfId="2" applyNumberFormat="1" applyFont="1" applyFill="1" applyBorder="1" applyAlignment="1">
      <alignment horizontal="right" vertical="center"/>
    </xf>
    <xf numFmtId="165" fontId="23" fillId="76" borderId="55" xfId="20" applyNumberFormat="1" applyFont="1" applyFill="1" applyBorder="1" applyAlignment="1">
      <alignment horizontal="right" vertical="center"/>
    </xf>
    <xf numFmtId="164" fontId="23" fillId="76" borderId="51" xfId="1" applyNumberFormat="1" applyFont="1" applyFill="1" applyBorder="1" applyAlignment="1">
      <alignment vertical="center"/>
    </xf>
    <xf numFmtId="165" fontId="23" fillId="0" borderId="55" xfId="20" applyNumberFormat="1" applyFont="1" applyFill="1" applyBorder="1" applyAlignment="1">
      <alignment horizontal="right" vertical="center"/>
    </xf>
    <xf numFmtId="165" fontId="23" fillId="76" borderId="47" xfId="20" applyNumberFormat="1" applyFont="1" applyFill="1" applyBorder="1" applyAlignment="1">
      <alignment horizontal="right" vertical="center"/>
    </xf>
    <xf numFmtId="164" fontId="23" fillId="76" borderId="57" xfId="1" applyNumberFormat="1" applyFont="1" applyFill="1" applyBorder="1" applyAlignment="1">
      <alignment vertical="center"/>
    </xf>
    <xf numFmtId="165" fontId="31" fillId="76" borderId="56" xfId="20" applyNumberFormat="1" applyFont="1" applyFill="1" applyBorder="1" applyAlignment="1">
      <alignment horizontal="right" vertical="center"/>
    </xf>
    <xf numFmtId="165" fontId="31" fillId="76" borderId="54" xfId="20" applyNumberFormat="1" applyFont="1" applyFill="1" applyBorder="1" applyAlignment="1">
      <alignment horizontal="right" vertical="center"/>
    </xf>
    <xf numFmtId="165" fontId="31" fillId="76" borderId="55" xfId="20" applyNumberFormat="1" applyFont="1" applyFill="1" applyBorder="1" applyAlignment="1">
      <alignment horizontal="right" vertical="center"/>
    </xf>
    <xf numFmtId="165" fontId="31" fillId="0" borderId="56" xfId="20" applyNumberFormat="1" applyFont="1" applyFill="1" applyBorder="1" applyAlignment="1">
      <alignment horizontal="right" vertical="center"/>
    </xf>
    <xf numFmtId="165" fontId="31" fillId="0" borderId="55" xfId="20" applyNumberFormat="1" applyFont="1" applyFill="1" applyBorder="1" applyAlignment="1">
      <alignment horizontal="right" vertical="center"/>
    </xf>
    <xf numFmtId="165" fontId="31" fillId="76" borderId="47" xfId="20" applyNumberFormat="1" applyFont="1" applyFill="1" applyBorder="1" applyAlignment="1">
      <alignment horizontal="right" vertical="center"/>
    </xf>
    <xf numFmtId="0" fontId="32" fillId="0" borderId="58" xfId="2" applyFont="1" applyFill="1" applyBorder="1" applyAlignment="1">
      <alignment horizontal="left" vertical="center"/>
    </xf>
    <xf numFmtId="3" fontId="32" fillId="0" borderId="48" xfId="2" applyNumberFormat="1" applyFont="1" applyFill="1" applyBorder="1" applyAlignment="1">
      <alignment horizontal="right" vertical="center"/>
    </xf>
    <xf numFmtId="3" fontId="32" fillId="0" borderId="0" xfId="2" applyNumberFormat="1" applyFont="1" applyFill="1" applyBorder="1" applyAlignment="1">
      <alignment horizontal="right" vertical="center"/>
    </xf>
    <xf numFmtId="3" fontId="32" fillId="0" borderId="0" xfId="2" applyNumberFormat="1" applyFont="1" applyFill="1" applyBorder="1" applyAlignment="1">
      <alignment vertical="center"/>
    </xf>
    <xf numFmtId="3" fontId="32" fillId="0" borderId="58" xfId="2" applyNumberFormat="1" applyFont="1" applyFill="1" applyBorder="1" applyAlignment="1">
      <alignment vertical="center"/>
    </xf>
    <xf numFmtId="3" fontId="32" fillId="0" borderId="45" xfId="2" applyNumberFormat="1" applyFont="1" applyFill="1" applyBorder="1" applyAlignment="1">
      <alignment vertical="center"/>
    </xf>
    <xf numFmtId="165" fontId="32" fillId="0" borderId="48" xfId="2" applyNumberFormat="1" applyFont="1" applyFill="1" applyBorder="1" applyAlignment="1">
      <alignment horizontal="right" vertical="center"/>
    </xf>
    <xf numFmtId="165" fontId="32" fillId="0" borderId="0" xfId="2" applyNumberFormat="1" applyFont="1" applyFill="1" applyBorder="1" applyAlignment="1">
      <alignment horizontal="right" vertical="center"/>
    </xf>
    <xf numFmtId="165" fontId="32" fillId="0" borderId="0" xfId="2" applyNumberFormat="1" applyFont="1" applyFill="1" applyBorder="1" applyAlignment="1">
      <alignment vertical="center"/>
    </xf>
    <xf numFmtId="165" fontId="32" fillId="0" borderId="58" xfId="2" applyNumberFormat="1" applyFont="1" applyFill="1" applyBorder="1" applyAlignment="1">
      <alignment vertical="center"/>
    </xf>
    <xf numFmtId="165" fontId="32" fillId="0" borderId="45" xfId="2" applyNumberFormat="1" applyFont="1" applyFill="1" applyBorder="1" applyAlignment="1">
      <alignment vertical="center"/>
    </xf>
    <xf numFmtId="0" fontId="32" fillId="0" borderId="0" xfId="2" applyFont="1" applyFill="1" applyBorder="1" applyAlignment="1">
      <alignment horizontal="left" vertical="center"/>
    </xf>
    <xf numFmtId="3" fontId="32" fillId="0" borderId="48" xfId="2" applyNumberFormat="1" applyFont="1" applyFill="1" applyBorder="1" applyAlignment="1">
      <alignment vertical="center"/>
    </xf>
    <xf numFmtId="165" fontId="32" fillId="0" borderId="48" xfId="2" applyNumberFormat="1" applyFont="1" applyFill="1" applyBorder="1" applyAlignment="1">
      <alignment vertical="center"/>
    </xf>
    <xf numFmtId="0" fontId="32" fillId="0" borderId="44" xfId="2" applyFont="1" applyFill="1" applyBorder="1" applyAlignment="1">
      <alignment horizontal="left" vertical="center"/>
    </xf>
    <xf numFmtId="3" fontId="32" fillId="0" borderId="52" xfId="2" applyNumberFormat="1" applyFont="1" applyFill="1" applyBorder="1" applyAlignment="1">
      <alignment horizontal="right" vertical="center"/>
    </xf>
    <xf numFmtId="3" fontId="32" fillId="0" borderId="44" xfId="2" applyNumberFormat="1" applyFont="1" applyFill="1" applyBorder="1" applyAlignment="1">
      <alignment vertical="center"/>
    </xf>
    <xf numFmtId="3" fontId="32" fillId="0" borderId="52" xfId="2" applyNumberFormat="1" applyFont="1" applyFill="1" applyBorder="1" applyAlignment="1">
      <alignment vertical="center"/>
    </xf>
    <xf numFmtId="165" fontId="32" fillId="0" borderId="52" xfId="2" applyNumberFormat="1" applyFont="1" applyFill="1" applyBorder="1" applyAlignment="1">
      <alignment horizontal="right" vertical="center"/>
    </xf>
    <xf numFmtId="165" fontId="32" fillId="0" borderId="44" xfId="2" applyNumberFormat="1" applyFont="1" applyFill="1" applyBorder="1" applyAlignment="1">
      <alignment vertical="center"/>
    </xf>
    <xf numFmtId="165" fontId="32" fillId="0" borderId="52" xfId="2" applyNumberFormat="1" applyFont="1" applyFill="1" applyBorder="1" applyAlignment="1">
      <alignment vertical="center"/>
    </xf>
    <xf numFmtId="0" fontId="32" fillId="76" borderId="58" xfId="2" applyFont="1" applyFill="1" applyBorder="1" applyAlignment="1">
      <alignment horizontal="left" vertical="center"/>
    </xf>
    <xf numFmtId="3" fontId="32" fillId="76" borderId="48" xfId="2" applyNumberFormat="1" applyFont="1" applyFill="1" applyBorder="1" applyAlignment="1">
      <alignment horizontal="right" vertical="center"/>
    </xf>
    <xf numFmtId="3" fontId="32" fillId="76" borderId="0" xfId="2" applyNumberFormat="1" applyFont="1" applyFill="1" applyBorder="1" applyAlignment="1">
      <alignment horizontal="right" vertical="center"/>
    </xf>
    <xf numFmtId="3" fontId="32" fillId="76" borderId="58" xfId="2" applyNumberFormat="1" applyFont="1" applyFill="1" applyBorder="1" applyAlignment="1">
      <alignment horizontal="right" vertical="center"/>
    </xf>
    <xf numFmtId="3" fontId="32" fillId="76" borderId="45" xfId="2" applyNumberFormat="1" applyFont="1" applyFill="1" applyBorder="1" applyAlignment="1">
      <alignment horizontal="right" vertical="center"/>
    </xf>
    <xf numFmtId="165" fontId="32" fillId="76" borderId="48" xfId="2" applyNumberFormat="1" applyFont="1" applyFill="1" applyBorder="1" applyAlignment="1">
      <alignment horizontal="right" vertical="center"/>
    </xf>
    <xf numFmtId="165" fontId="32" fillId="76" borderId="0" xfId="2" applyNumberFormat="1" applyFont="1" applyFill="1" applyBorder="1" applyAlignment="1">
      <alignment horizontal="right" vertical="center"/>
    </xf>
    <xf numFmtId="165" fontId="32" fillId="76" borderId="58" xfId="2" applyNumberFormat="1" applyFont="1" applyFill="1" applyBorder="1" applyAlignment="1">
      <alignment horizontal="right" vertical="center"/>
    </xf>
    <xf numFmtId="165" fontId="32" fillId="76" borderId="45" xfId="2" applyNumberFormat="1" applyFont="1" applyFill="1" applyBorder="1" applyAlignment="1">
      <alignment horizontal="right" vertical="center"/>
    </xf>
    <xf numFmtId="0" fontId="32" fillId="76" borderId="0" xfId="2" applyFont="1" applyFill="1" applyBorder="1" applyAlignment="1">
      <alignment horizontal="left" vertical="center"/>
    </xf>
    <xf numFmtId="0" fontId="32" fillId="76" borderId="44" xfId="2" applyFont="1" applyFill="1" applyBorder="1" applyAlignment="1">
      <alignment horizontal="left" vertical="center"/>
    </xf>
    <xf numFmtId="3" fontId="32" fillId="76" borderId="52" xfId="2" applyNumberFormat="1" applyFont="1" applyFill="1" applyBorder="1" applyAlignment="1">
      <alignment horizontal="right" vertical="center"/>
    </xf>
    <xf numFmtId="3" fontId="32" fillId="76" borderId="44" xfId="2" applyNumberFormat="1" applyFont="1" applyFill="1" applyBorder="1" applyAlignment="1">
      <alignment horizontal="right" vertical="center"/>
    </xf>
    <xf numFmtId="165" fontId="32" fillId="76" borderId="52" xfId="2" applyNumberFormat="1" applyFont="1" applyFill="1" applyBorder="1" applyAlignment="1">
      <alignment horizontal="right" vertical="center"/>
    </xf>
    <xf numFmtId="165" fontId="32" fillId="76" borderId="44" xfId="2" applyNumberFormat="1" applyFont="1" applyFill="1" applyBorder="1" applyAlignment="1">
      <alignment horizontal="right" vertical="center"/>
    </xf>
    <xf numFmtId="3" fontId="32" fillId="0" borderId="58" xfId="2" applyNumberFormat="1" applyFont="1" applyFill="1" applyBorder="1" applyAlignment="1">
      <alignment horizontal="right" vertical="center"/>
    </xf>
    <xf numFmtId="3" fontId="32" fillId="0" borderId="45" xfId="2" applyNumberFormat="1" applyFont="1" applyFill="1" applyBorder="1" applyAlignment="1">
      <alignment horizontal="right" vertical="center"/>
    </xf>
    <xf numFmtId="165" fontId="32" fillId="0" borderId="58" xfId="2" applyNumberFormat="1" applyFont="1" applyFill="1" applyBorder="1" applyAlignment="1">
      <alignment horizontal="right" vertical="center"/>
    </xf>
    <xf numFmtId="165" fontId="32" fillId="0" borderId="45" xfId="2" applyNumberFormat="1" applyFont="1" applyFill="1" applyBorder="1" applyAlignment="1">
      <alignment horizontal="right" vertical="center"/>
    </xf>
    <xf numFmtId="3" fontId="32" fillId="0" borderId="44" xfId="2" applyNumberFormat="1" applyFont="1" applyFill="1" applyBorder="1" applyAlignment="1">
      <alignment horizontal="right" vertical="center"/>
    </xf>
    <xf numFmtId="165" fontId="32" fillId="0" borderId="44" xfId="2" applyNumberFormat="1" applyFont="1" applyFill="1" applyBorder="1" applyAlignment="1">
      <alignment horizontal="right" vertical="center"/>
    </xf>
    <xf numFmtId="0" fontId="32" fillId="76" borderId="46" xfId="2" applyFont="1" applyFill="1" applyBorder="1" applyAlignment="1">
      <alignment horizontal="left" vertical="center"/>
    </xf>
    <xf numFmtId="3" fontId="32" fillId="76" borderId="49" xfId="2" applyNumberFormat="1" applyFont="1" applyFill="1" applyBorder="1" applyAlignment="1">
      <alignment horizontal="right" vertical="center"/>
    </xf>
    <xf numFmtId="3" fontId="32" fillId="76" borderId="46" xfId="2" applyNumberFormat="1" applyFont="1" applyFill="1" applyBorder="1" applyAlignment="1">
      <alignment horizontal="right" vertical="center"/>
    </xf>
    <xf numFmtId="165" fontId="32" fillId="76" borderId="49" xfId="2" applyNumberFormat="1" applyFont="1" applyFill="1" applyBorder="1" applyAlignment="1">
      <alignment horizontal="right" vertical="center"/>
    </xf>
    <xf numFmtId="165" fontId="32" fillId="76" borderId="46" xfId="2" applyNumberFormat="1" applyFont="1" applyFill="1" applyBorder="1" applyAlignment="1">
      <alignment horizontal="right" vertical="center"/>
    </xf>
    <xf numFmtId="0" fontId="32" fillId="76" borderId="56" xfId="2" applyFont="1" applyFill="1" applyBorder="1" applyAlignment="1">
      <alignment horizontal="left" vertical="center"/>
    </xf>
    <xf numFmtId="3" fontId="32" fillId="76" borderId="53" xfId="2" applyNumberFormat="1" applyFont="1" applyFill="1" applyBorder="1" applyAlignment="1">
      <alignment horizontal="right" vertical="center"/>
    </xf>
    <xf numFmtId="3" fontId="32" fillId="76" borderId="56" xfId="2" applyNumberFormat="1" applyFont="1" applyFill="1" applyBorder="1" applyAlignment="1">
      <alignment horizontal="right" vertical="center"/>
    </xf>
    <xf numFmtId="0" fontId="32" fillId="76" borderId="54" xfId="2" applyFont="1" applyFill="1" applyBorder="1" applyAlignment="1">
      <alignment horizontal="left" vertical="center"/>
    </xf>
    <xf numFmtId="3" fontId="32" fillId="76" borderId="50" xfId="2" applyNumberFormat="1" applyFont="1" applyFill="1" applyBorder="1" applyAlignment="1">
      <alignment horizontal="right" vertical="center"/>
    </xf>
    <xf numFmtId="3" fontId="32" fillId="76" borderId="54" xfId="2" applyNumberFormat="1" applyFont="1" applyFill="1" applyBorder="1" applyAlignment="1">
      <alignment horizontal="right" vertical="center"/>
    </xf>
    <xf numFmtId="0" fontId="32" fillId="76" borderId="55" xfId="2" applyFont="1" applyFill="1" applyBorder="1" applyAlignment="1">
      <alignment horizontal="left" vertical="center"/>
    </xf>
    <xf numFmtId="3" fontId="32" fillId="76" borderId="51" xfId="2" applyNumberFormat="1" applyFont="1" applyFill="1" applyBorder="1" applyAlignment="1">
      <alignment horizontal="right" vertical="center"/>
    </xf>
    <xf numFmtId="3" fontId="32" fillId="76" borderId="55" xfId="2" applyNumberFormat="1" applyFont="1" applyFill="1" applyBorder="1" applyAlignment="1">
      <alignment horizontal="right" vertical="center"/>
    </xf>
    <xf numFmtId="0" fontId="32" fillId="0" borderId="56" xfId="2" applyFont="1" applyFill="1" applyBorder="1" applyAlignment="1">
      <alignment horizontal="left" vertical="center"/>
    </xf>
    <xf numFmtId="3" fontId="32" fillId="0" borderId="53" xfId="2" applyNumberFormat="1" applyFont="1" applyFill="1" applyBorder="1" applyAlignment="1">
      <alignment horizontal="right" vertical="center"/>
    </xf>
    <xf numFmtId="3" fontId="32" fillId="0" borderId="56" xfId="2" applyNumberFormat="1" applyFont="1" applyFill="1" applyBorder="1" applyAlignment="1">
      <alignment horizontal="right" vertical="center"/>
    </xf>
    <xf numFmtId="0" fontId="32" fillId="0" borderId="55" xfId="2" applyFont="1" applyFill="1" applyBorder="1" applyAlignment="1">
      <alignment horizontal="left" vertical="center"/>
    </xf>
    <xf numFmtId="3" fontId="32" fillId="0" borderId="51" xfId="2" applyNumberFormat="1" applyFont="1" applyFill="1" applyBorder="1" applyAlignment="1">
      <alignment horizontal="right" vertical="center"/>
    </xf>
    <xf numFmtId="3" fontId="32" fillId="0" borderId="55" xfId="2" applyNumberFormat="1" applyFont="1" applyFill="1" applyBorder="1" applyAlignment="1">
      <alignment horizontal="right" vertical="center"/>
    </xf>
    <xf numFmtId="0" fontId="32" fillId="76" borderId="47" xfId="2" applyFont="1" applyFill="1" applyBorder="1" applyAlignment="1">
      <alignment horizontal="left" vertical="center"/>
    </xf>
    <xf numFmtId="3" fontId="32" fillId="76" borderId="57" xfId="2" applyNumberFormat="1" applyFont="1" applyFill="1" applyBorder="1" applyAlignment="1">
      <alignment horizontal="right" vertical="center"/>
    </xf>
    <xf numFmtId="3" fontId="32" fillId="76" borderId="47" xfId="2" applyNumberFormat="1" applyFont="1" applyFill="1" applyBorder="1" applyAlignment="1">
      <alignment horizontal="right" vertical="center"/>
    </xf>
    <xf numFmtId="0" fontId="32" fillId="76" borderId="56" xfId="2" applyFont="1" applyFill="1" applyBorder="1" applyAlignment="1">
      <alignment horizontal="right" vertical="center"/>
    </xf>
    <xf numFmtId="0" fontId="32" fillId="76" borderId="54" xfId="2" applyFont="1" applyFill="1" applyBorder="1" applyAlignment="1">
      <alignment horizontal="right" vertical="center"/>
    </xf>
    <xf numFmtId="0" fontId="32" fillId="76" borderId="55" xfId="2" applyFont="1" applyFill="1" applyBorder="1" applyAlignment="1">
      <alignment horizontal="right" vertical="center"/>
    </xf>
    <xf numFmtId="0" fontId="32" fillId="0" borderId="56" xfId="2" applyFont="1" applyFill="1" applyBorder="1" applyAlignment="1">
      <alignment horizontal="right" vertical="center"/>
    </xf>
    <xf numFmtId="0" fontId="32" fillId="0" borderId="55" xfId="2" applyFont="1" applyFill="1" applyBorder="1" applyAlignment="1">
      <alignment horizontal="right" vertical="center"/>
    </xf>
    <xf numFmtId="0" fontId="32" fillId="76" borderId="47" xfId="2" applyFont="1" applyFill="1" applyBorder="1" applyAlignment="1">
      <alignment horizontal="right" vertical="center"/>
    </xf>
    <xf numFmtId="0" fontId="23" fillId="25" borderId="55" xfId="0" applyFont="1" applyFill="1" applyBorder="1" applyAlignment="1">
      <alignment horizontal="center" wrapText="1"/>
    </xf>
    <xf numFmtId="165" fontId="23" fillId="0" borderId="0" xfId="0" applyNumberFormat="1" applyFont="1" applyFill="1" applyBorder="1" applyAlignment="1">
      <alignment horizontal="right" vertical="center"/>
    </xf>
    <xf numFmtId="3" fontId="23" fillId="0" borderId="56" xfId="0" applyNumberFormat="1" applyFont="1" applyFill="1" applyBorder="1" applyAlignment="1">
      <alignment horizontal="right"/>
    </xf>
    <xf numFmtId="3" fontId="23" fillId="0" borderId="55" xfId="0" applyNumberFormat="1" applyFont="1" applyFill="1" applyBorder="1" applyAlignment="1">
      <alignment horizontal="right"/>
    </xf>
    <xf numFmtId="165" fontId="23" fillId="0" borderId="56" xfId="0" applyNumberFormat="1" applyFont="1" applyFill="1" applyBorder="1" applyAlignment="1">
      <alignment horizontal="right"/>
    </xf>
    <xf numFmtId="165" fontId="23" fillId="0" borderId="55" xfId="0" applyNumberFormat="1" applyFont="1" applyFill="1" applyBorder="1" applyAlignment="1">
      <alignment horizontal="right"/>
    </xf>
    <xf numFmtId="165" fontId="23" fillId="0" borderId="47" xfId="0" applyNumberFormat="1" applyFont="1" applyFill="1" applyBorder="1" applyAlignment="1">
      <alignment horizontal="right"/>
    </xf>
    <xf numFmtId="165" fontId="23" fillId="0" borderId="47" xfId="0" applyNumberFormat="1" applyFont="1" applyFill="1" applyBorder="1" applyAlignment="1">
      <alignment horizontal="right" vertical="center"/>
    </xf>
    <xf numFmtId="165" fontId="23" fillId="0" borderId="47" xfId="0" applyNumberFormat="1" applyFont="1" applyFill="1" applyBorder="1" applyAlignment="1">
      <alignment horizontal="right" vertical="top" wrapText="1"/>
    </xf>
    <xf numFmtId="165" fontId="23" fillId="76" borderId="47" xfId="0" applyNumberFormat="1" applyFont="1" applyFill="1" applyBorder="1" applyAlignment="1">
      <alignment horizontal="right" vertical="center"/>
    </xf>
    <xf numFmtId="165" fontId="23" fillId="0" borderId="56" xfId="0" applyNumberFormat="1" applyFont="1" applyFill="1" applyBorder="1" applyAlignment="1">
      <alignment horizontal="right" vertical="center"/>
    </xf>
    <xf numFmtId="165" fontId="23" fillId="0" borderId="54" xfId="0" applyNumberFormat="1" applyFont="1" applyFill="1" applyBorder="1" applyAlignment="1">
      <alignment horizontal="right" vertical="center"/>
    </xf>
    <xf numFmtId="3" fontId="23" fillId="0" borderId="58" xfId="0" applyNumberFormat="1" applyFont="1" applyFill="1" applyBorder="1" applyAlignment="1">
      <alignment horizontal="right"/>
    </xf>
    <xf numFmtId="165" fontId="23" fillId="0" borderId="58" xfId="0" applyNumberFormat="1" applyFont="1" applyFill="1" applyBorder="1" applyAlignment="1">
      <alignment horizontal="right"/>
    </xf>
    <xf numFmtId="165" fontId="23" fillId="0" borderId="44" xfId="0" applyNumberFormat="1" applyFont="1" applyFill="1" applyBorder="1" applyAlignment="1">
      <alignment horizontal="right"/>
    </xf>
    <xf numFmtId="165" fontId="23" fillId="0" borderId="46" xfId="0" applyNumberFormat="1" applyFont="1" applyFill="1" applyBorder="1" applyAlignment="1">
      <alignment horizontal="right"/>
    </xf>
    <xf numFmtId="165" fontId="23" fillId="0" borderId="46" xfId="0" applyNumberFormat="1" applyFont="1" applyFill="1" applyBorder="1" applyAlignment="1">
      <alignment horizontal="right" vertical="center"/>
    </xf>
    <xf numFmtId="165" fontId="23" fillId="0" borderId="46" xfId="0" applyNumberFormat="1" applyFont="1" applyFill="1" applyBorder="1" applyAlignment="1">
      <alignment horizontal="right" vertical="top" wrapText="1"/>
    </xf>
    <xf numFmtId="165" fontId="23" fillId="76" borderId="46" xfId="0" applyNumberFormat="1" applyFont="1" applyFill="1" applyBorder="1" applyAlignment="1">
      <alignment horizontal="right" vertical="center"/>
    </xf>
    <xf numFmtId="165" fontId="23" fillId="0" borderId="58" xfId="0" applyNumberFormat="1" applyFont="1" applyFill="1" applyBorder="1" applyAlignment="1">
      <alignment horizontal="right" vertical="center"/>
    </xf>
    <xf numFmtId="0" fontId="122" fillId="0" borderId="0" xfId="0" applyFont="1" applyFill="1" applyAlignment="1">
      <alignment horizontal="justify" vertical="top" wrapText="1"/>
    </xf>
    <xf numFmtId="0" fontId="136" fillId="3" borderId="0" xfId="2" applyFont="1" applyFill="1" applyAlignment="1">
      <alignment horizontal="justify" vertical="top" wrapText="1"/>
    </xf>
    <xf numFmtId="0" fontId="131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left"/>
    </xf>
    <xf numFmtId="1" fontId="22" fillId="0" borderId="44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6" fillId="25" borderId="49" xfId="0" applyFont="1" applyFill="1" applyBorder="1" applyAlignment="1">
      <alignment horizontal="center"/>
    </xf>
    <xf numFmtId="0" fontId="26" fillId="25" borderId="46" xfId="0" applyFont="1" applyFill="1" applyBorder="1" applyAlignment="1">
      <alignment horizontal="center"/>
    </xf>
    <xf numFmtId="0" fontId="26" fillId="25" borderId="47" xfId="0" applyFont="1" applyFill="1" applyBorder="1" applyAlignment="1">
      <alignment horizontal="center"/>
    </xf>
    <xf numFmtId="1" fontId="50" fillId="25" borderId="49" xfId="0" applyNumberFormat="1" applyFont="1" applyFill="1" applyBorder="1" applyAlignment="1">
      <alignment horizontal="center" vertical="center"/>
    </xf>
    <xf numFmtId="1" fontId="50" fillId="25" borderId="46" xfId="0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left" vertical="center" wrapText="1"/>
    </xf>
    <xf numFmtId="0" fontId="23" fillId="0" borderId="54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left" vertical="center" wrapText="1"/>
    </xf>
    <xf numFmtId="0" fontId="23" fillId="0" borderId="51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/>
    </xf>
    <xf numFmtId="0" fontId="23" fillId="0" borderId="49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1" fillId="0" borderId="0" xfId="2" applyFont="1" applyFill="1" applyBorder="1" applyAlignment="1">
      <alignment horizontal="left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11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0" fontId="26" fillId="25" borderId="49" xfId="2" applyFont="1" applyFill="1" applyBorder="1" applyAlignment="1">
      <alignment horizontal="center" wrapText="1"/>
    </xf>
    <xf numFmtId="0" fontId="26" fillId="25" borderId="46" xfId="2" applyFont="1" applyFill="1" applyBorder="1" applyAlignment="1">
      <alignment horizontal="center" wrapText="1"/>
    </xf>
    <xf numFmtId="0" fontId="28" fillId="0" borderId="0" xfId="2" applyFont="1" applyFill="1" applyBorder="1" applyAlignment="1">
      <alignment horizontal="center" wrapText="1"/>
    </xf>
    <xf numFmtId="1" fontId="50" fillId="25" borderId="49" xfId="2" applyNumberFormat="1" applyFont="1" applyFill="1" applyBorder="1" applyAlignment="1">
      <alignment horizontal="center" vertical="center" wrapText="1"/>
    </xf>
    <xf numFmtId="1" fontId="50" fillId="25" borderId="46" xfId="2" applyNumberFormat="1" applyFont="1" applyFill="1" applyBorder="1" applyAlignment="1">
      <alignment horizontal="center" vertical="center" wrapText="1"/>
    </xf>
    <xf numFmtId="1" fontId="22" fillId="0" borderId="44" xfId="2" applyNumberFormat="1" applyFont="1" applyFill="1" applyBorder="1" applyAlignment="1">
      <alignment horizontal="center" vertical="center" wrapText="1"/>
    </xf>
    <xf numFmtId="0" fontId="22" fillId="0" borderId="44" xfId="2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/>
    </xf>
    <xf numFmtId="0" fontId="50" fillId="25" borderId="46" xfId="2" applyFont="1" applyFill="1" applyBorder="1" applyAlignment="1">
      <alignment horizontal="center" vertical="center" wrapText="1"/>
    </xf>
    <xf numFmtId="0" fontId="118" fillId="0" borderId="0" xfId="2" applyFont="1" applyFill="1" applyBorder="1" applyAlignment="1">
      <alignment horizontal="right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46" xfId="2" applyFont="1" applyFill="1" applyBorder="1" applyAlignment="1">
      <alignment horizontal="center" vertical="center" wrapText="1"/>
    </xf>
    <xf numFmtId="0" fontId="23" fillId="25" borderId="47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58" xfId="2" applyFont="1" applyFill="1" applyBorder="1" applyAlignment="1">
      <alignment horizontal="center" vertical="center" wrapText="1"/>
    </xf>
    <xf numFmtId="0" fontId="23" fillId="25" borderId="44" xfId="2" applyFont="1" applyFill="1" applyBorder="1" applyAlignment="1">
      <alignment horizontal="center" vertical="center" wrapText="1"/>
    </xf>
    <xf numFmtId="0" fontId="26" fillId="25" borderId="46" xfId="2" applyFont="1" applyFill="1" applyBorder="1" applyAlignment="1">
      <alignment horizontal="center" vertical="center" wrapText="1"/>
    </xf>
    <xf numFmtId="0" fontId="26" fillId="25" borderId="49" xfId="2" applyFont="1" applyFill="1" applyBorder="1" applyAlignment="1">
      <alignment horizontal="center" vertical="center" wrapText="1"/>
    </xf>
    <xf numFmtId="0" fontId="26" fillId="25" borderId="47" xfId="2" applyFont="1" applyFill="1" applyBorder="1" applyAlignment="1">
      <alignment horizontal="center" vertical="center" wrapText="1"/>
    </xf>
    <xf numFmtId="1" fontId="23" fillId="0" borderId="0" xfId="2" applyNumberFormat="1" applyFont="1" applyFill="1" applyBorder="1" applyAlignment="1">
      <alignment horizontal="center" vertical="center"/>
    </xf>
    <xf numFmtId="1" fontId="22" fillId="0" borderId="44" xfId="2" applyNumberFormat="1" applyFont="1" applyFill="1" applyBorder="1" applyAlignment="1">
      <alignment horizontal="center" wrapText="1"/>
    </xf>
    <xf numFmtId="0" fontId="22" fillId="0" borderId="44" xfId="2" applyFont="1" applyFill="1" applyBorder="1" applyAlignment="1">
      <alignment horizontal="center" wrapText="1"/>
    </xf>
    <xf numFmtId="0" fontId="26" fillId="25" borderId="52" xfId="2" applyFont="1" applyFill="1" applyBorder="1" applyAlignment="1">
      <alignment horizontal="center" wrapText="1"/>
    </xf>
    <xf numFmtId="0" fontId="26" fillId="25" borderId="44" xfId="2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top"/>
    </xf>
    <xf numFmtId="1" fontId="50" fillId="25" borderId="49" xfId="0" applyNumberFormat="1" applyFont="1" applyFill="1" applyBorder="1" applyAlignment="1">
      <alignment horizontal="center" vertical="center" wrapText="1"/>
    </xf>
    <xf numFmtId="0" fontId="50" fillId="25" borderId="46" xfId="0" applyFont="1" applyFill="1" applyBorder="1" applyAlignment="1">
      <alignment horizontal="center" vertical="center" wrapText="1"/>
    </xf>
    <xf numFmtId="0" fontId="34" fillId="25" borderId="54" xfId="0" applyFont="1" applyFill="1" applyBorder="1" applyAlignment="1">
      <alignment horizontal="center" vertical="center"/>
    </xf>
    <xf numFmtId="0" fontId="23" fillId="25" borderId="0" xfId="0" applyFont="1" applyFill="1" applyBorder="1" applyAlignment="1">
      <alignment horizontal="center" wrapText="1"/>
    </xf>
    <xf numFmtId="1" fontId="125" fillId="0" borderId="44" xfId="0" applyNumberFormat="1" applyFont="1" applyFill="1" applyBorder="1" applyAlignment="1">
      <alignment horizontal="left" vertical="center"/>
    </xf>
    <xf numFmtId="0" fontId="113" fillId="25" borderId="0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1" fontId="26" fillId="25" borderId="52" xfId="0" applyNumberFormat="1" applyFont="1" applyFill="1" applyBorder="1" applyAlignment="1">
      <alignment horizontal="center" vertical="top"/>
    </xf>
    <xf numFmtId="0" fontId="26" fillId="25" borderId="44" xfId="0" applyFont="1" applyFill="1" applyBorder="1" applyAlignment="1">
      <alignment horizontal="center" vertical="top"/>
    </xf>
    <xf numFmtId="0" fontId="26" fillId="25" borderId="55" xfId="0" applyFont="1" applyFill="1" applyBorder="1" applyAlignment="1">
      <alignment horizontal="center" vertical="top"/>
    </xf>
    <xf numFmtId="1" fontId="115" fillId="25" borderId="52" xfId="0" applyNumberFormat="1" applyFont="1" applyFill="1" applyBorder="1" applyAlignment="1">
      <alignment horizontal="center" vertical="top"/>
    </xf>
    <xf numFmtId="0" fontId="115" fillId="25" borderId="44" xfId="0" applyFont="1" applyFill="1" applyBorder="1" applyAlignment="1">
      <alignment horizontal="center" vertical="top"/>
    </xf>
    <xf numFmtId="0" fontId="23" fillId="25" borderId="54" xfId="0" applyFont="1" applyFill="1" applyBorder="1" applyAlignment="1">
      <alignment horizontal="center" wrapText="1"/>
    </xf>
    <xf numFmtId="0" fontId="23" fillId="25" borderId="55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113" fillId="25" borderId="58" xfId="0" applyFont="1" applyFill="1" applyBorder="1" applyAlignment="1">
      <alignment horizontal="center" wrapText="1"/>
    </xf>
    <xf numFmtId="0" fontId="113" fillId="25" borderId="0" xfId="0" applyFont="1" applyFill="1" applyBorder="1" applyAlignment="1">
      <alignment horizontal="center" wrapText="1"/>
    </xf>
    <xf numFmtId="0" fontId="113" fillId="25" borderId="44" xfId="0" applyFont="1" applyFill="1" applyBorder="1" applyAlignment="1">
      <alignment horizontal="center" wrapText="1"/>
    </xf>
    <xf numFmtId="0" fontId="23" fillId="25" borderId="46" xfId="0" applyFont="1" applyFill="1" applyBorder="1" applyAlignment="1">
      <alignment horizontal="center" wrapText="1"/>
    </xf>
    <xf numFmtId="0" fontId="23" fillId="25" borderId="47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1" fontId="23" fillId="0" borderId="55" xfId="0" applyNumberFormat="1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25" borderId="45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vertical="center" wrapText="1"/>
    </xf>
    <xf numFmtId="0" fontId="23" fillId="25" borderId="48" xfId="0" applyFont="1" applyFill="1" applyBorder="1" applyAlignment="1">
      <alignment horizontal="center" vertical="center" wrapText="1"/>
    </xf>
    <xf numFmtId="0" fontId="113" fillId="25" borderId="45" xfId="0" applyFont="1" applyFill="1" applyBorder="1" applyAlignment="1">
      <alignment horizontal="center" vertical="center" wrapText="1"/>
    </xf>
    <xf numFmtId="0" fontId="113" fillId="25" borderId="58" xfId="0" applyFont="1" applyFill="1" applyBorder="1" applyAlignment="1">
      <alignment horizontal="center" vertical="center" wrapText="1"/>
    </xf>
    <xf numFmtId="0" fontId="113" fillId="25" borderId="48" xfId="0" applyFont="1" applyFill="1" applyBorder="1" applyAlignment="1">
      <alignment horizontal="center" vertical="center" wrapText="1"/>
    </xf>
    <xf numFmtId="1" fontId="26" fillId="25" borderId="44" xfId="0" applyNumberFormat="1" applyFont="1" applyFill="1" applyBorder="1" applyAlignment="1">
      <alignment horizontal="center" vertical="top"/>
    </xf>
    <xf numFmtId="1" fontId="26" fillId="25" borderId="55" xfId="0" applyNumberFormat="1" applyFont="1" applyFill="1" applyBorder="1" applyAlignment="1">
      <alignment horizontal="center" vertical="top"/>
    </xf>
    <xf numFmtId="1" fontId="115" fillId="25" borderId="44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0" fontId="23" fillId="0" borderId="58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 wrapText="1"/>
    </xf>
    <xf numFmtId="0" fontId="50" fillId="25" borderId="49" xfId="0" applyFont="1" applyFill="1" applyBorder="1" applyAlignment="1">
      <alignment horizontal="center" vertical="center"/>
    </xf>
    <xf numFmtId="0" fontId="50" fillId="25" borderId="46" xfId="0" applyFont="1" applyFill="1" applyBorder="1" applyAlignment="1">
      <alignment horizontal="center" vertical="center"/>
    </xf>
    <xf numFmtId="0" fontId="26" fillId="25" borderId="58" xfId="0" applyFont="1" applyFill="1" applyBorder="1" applyAlignment="1">
      <alignment horizontal="center" vertical="top" wrapText="1"/>
    </xf>
    <xf numFmtId="0" fontId="26" fillId="25" borderId="56" xfId="0" applyFont="1" applyFill="1" applyBorder="1" applyAlignment="1">
      <alignment horizontal="center" vertical="top" wrapText="1"/>
    </xf>
    <xf numFmtId="0" fontId="26" fillId="25" borderId="49" xfId="0" applyFont="1" applyFill="1" applyBorder="1" applyAlignment="1">
      <alignment horizontal="center" vertical="center" wrapText="1"/>
    </xf>
    <xf numFmtId="0" fontId="26" fillId="25" borderId="46" xfId="0" applyFont="1" applyFill="1" applyBorder="1" applyAlignment="1">
      <alignment horizontal="center" vertical="center" wrapText="1"/>
    </xf>
    <xf numFmtId="0" fontId="26" fillId="25" borderId="47" xfId="0" applyFont="1" applyFill="1" applyBorder="1" applyAlignment="1">
      <alignment horizontal="center" vertical="center" wrapText="1"/>
    </xf>
    <xf numFmtId="0" fontId="125" fillId="0" borderId="44" xfId="0" applyFont="1" applyFill="1" applyBorder="1" applyAlignment="1">
      <alignment horizontal="left" vertical="center"/>
    </xf>
    <xf numFmtId="0" fontId="23" fillId="25" borderId="53" xfId="0" applyFont="1" applyFill="1" applyBorder="1" applyAlignment="1">
      <alignment horizontal="center" wrapText="1"/>
    </xf>
    <xf numFmtId="1" fontId="28" fillId="0" borderId="0" xfId="0" applyNumberFormat="1" applyFont="1" applyFill="1" applyBorder="1" applyAlignment="1">
      <alignment horizontal="center" vertical="top" wrapText="1"/>
    </xf>
    <xf numFmtId="1" fontId="125" fillId="0" borderId="44" xfId="2" applyNumberFormat="1" applyFont="1" applyFill="1" applyBorder="1" applyAlignment="1">
      <alignment horizontal="left" vertical="top" wrapText="1"/>
    </xf>
    <xf numFmtId="0" fontId="125" fillId="0" borderId="44" xfId="2" applyFont="1" applyFill="1" applyBorder="1" applyAlignment="1">
      <alignment horizontal="left" vertical="top" wrapText="1"/>
    </xf>
    <xf numFmtId="0" fontId="26" fillId="25" borderId="47" xfId="2" applyFont="1" applyFill="1" applyBorder="1" applyAlignment="1">
      <alignment horizontal="center" wrapText="1"/>
    </xf>
    <xf numFmtId="0" fontId="113" fillId="25" borderId="45" xfId="0" applyFont="1" applyFill="1" applyBorder="1" applyAlignment="1">
      <alignment horizontal="center" wrapText="1"/>
    </xf>
    <xf numFmtId="0" fontId="113" fillId="25" borderId="48" xfId="0" applyFont="1" applyFill="1" applyBorder="1" applyAlignment="1">
      <alignment horizontal="center" wrapText="1"/>
    </xf>
    <xf numFmtId="0" fontId="113" fillId="25" borderId="52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vertical="center" wrapText="1"/>
    </xf>
    <xf numFmtId="0" fontId="23" fillId="25" borderId="54" xfId="0" applyFont="1" applyFill="1" applyBorder="1" applyAlignment="1">
      <alignment horizontal="center" vertical="center" wrapText="1"/>
    </xf>
    <xf numFmtId="0" fontId="113" fillId="25" borderId="56" xfId="0" applyFont="1" applyFill="1" applyBorder="1" applyAlignment="1">
      <alignment horizontal="center" vertical="center" wrapText="1"/>
    </xf>
    <xf numFmtId="0" fontId="113" fillId="25" borderId="54" xfId="0" applyFont="1" applyFill="1" applyBorder="1" applyAlignment="1">
      <alignment horizontal="center" vertical="center" wrapText="1"/>
    </xf>
    <xf numFmtId="0" fontId="23" fillId="25" borderId="44" xfId="0" applyFont="1" applyFill="1" applyBorder="1" applyAlignment="1">
      <alignment horizontal="center" wrapText="1"/>
    </xf>
    <xf numFmtId="0" fontId="26" fillId="25" borderId="58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horizontal="center" vertical="center"/>
    </xf>
    <xf numFmtId="0" fontId="26" fillId="25" borderId="56" xfId="0" applyFont="1" applyFill="1" applyBorder="1" applyAlignment="1">
      <alignment horizontal="center" vertical="center"/>
    </xf>
    <xf numFmtId="0" fontId="23" fillId="25" borderId="48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165" fontId="23" fillId="23" borderId="0" xfId="2" applyNumberFormat="1" applyFont="1" applyFill="1" applyBorder="1" applyAlignment="1">
      <alignment horizontal="center" vertical="center" wrapText="1"/>
    </xf>
    <xf numFmtId="3" fontId="23" fillId="74" borderId="0" xfId="2" applyNumberFormat="1" applyFont="1" applyFill="1" applyBorder="1" applyAlignment="1">
      <alignment horizontal="center" vertical="center" wrapText="1"/>
    </xf>
    <xf numFmtId="3" fontId="23" fillId="75" borderId="0" xfId="2" applyNumberFormat="1" applyFont="1" applyFill="1" applyBorder="1" applyAlignment="1">
      <alignment horizontal="center" vertical="center" wrapText="1"/>
    </xf>
    <xf numFmtId="0" fontId="23" fillId="26" borderId="0" xfId="2" applyFont="1" applyFill="1" applyBorder="1" applyAlignment="1">
      <alignment horizontal="center" textRotation="180"/>
    </xf>
    <xf numFmtId="165" fontId="23" fillId="0" borderId="0" xfId="2" applyNumberFormat="1" applyFont="1" applyFill="1" applyBorder="1" applyAlignment="1">
      <alignment horizontal="center" wrapText="1"/>
    </xf>
    <xf numFmtId="3" fontId="23" fillId="72" borderId="0" xfId="2" applyNumberFormat="1" applyFont="1" applyFill="1" applyBorder="1" applyAlignment="1">
      <alignment horizontal="center" vertical="center" wrapText="1"/>
    </xf>
    <xf numFmtId="3" fontId="23" fillId="73" borderId="0" xfId="2" applyNumberFormat="1" applyFont="1" applyFill="1" applyBorder="1" applyAlignment="1">
      <alignment horizontal="center" vertical="center" wrapText="1"/>
    </xf>
    <xf numFmtId="0" fontId="117" fillId="74" borderId="33" xfId="2" applyFont="1" applyFill="1" applyBorder="1" applyAlignment="1">
      <alignment horizontal="center" vertical="center" wrapText="1"/>
    </xf>
    <xf numFmtId="0" fontId="117" fillId="74" borderId="34" xfId="2" applyFont="1" applyFill="1" applyBorder="1" applyAlignment="1">
      <alignment horizontal="center" vertical="center" wrapText="1"/>
    </xf>
    <xf numFmtId="0" fontId="117" fillId="74" borderId="35" xfId="2" applyFont="1" applyFill="1" applyBorder="1" applyAlignment="1">
      <alignment horizontal="center" vertical="center" wrapText="1"/>
    </xf>
    <xf numFmtId="165" fontId="23" fillId="74" borderId="0" xfId="2" applyNumberFormat="1" applyFont="1" applyFill="1" applyBorder="1" applyAlignment="1">
      <alignment horizontal="center" vertical="center" wrapText="1"/>
    </xf>
    <xf numFmtId="3" fontId="23" fillId="23" borderId="36" xfId="2" applyNumberFormat="1" applyFont="1" applyFill="1" applyBorder="1" applyAlignment="1">
      <alignment horizontal="center" vertical="center" wrapText="1"/>
    </xf>
    <xf numFmtId="3" fontId="23" fillId="23" borderId="0" xfId="2" applyNumberFormat="1" applyFont="1" applyFill="1" applyBorder="1" applyAlignment="1">
      <alignment horizontal="center" vertical="center" wrapText="1"/>
    </xf>
    <xf numFmtId="3" fontId="23" fillId="23" borderId="37" xfId="2" applyNumberFormat="1" applyFont="1" applyFill="1" applyBorder="1" applyAlignment="1">
      <alignment horizontal="center" vertical="center" wrapText="1"/>
    </xf>
    <xf numFmtId="3" fontId="23" fillId="23" borderId="38" xfId="2" applyNumberFormat="1" applyFont="1" applyFill="1" applyBorder="1" applyAlignment="1">
      <alignment horizontal="center" vertical="center" wrapText="1"/>
    </xf>
    <xf numFmtId="3" fontId="23" fillId="23" borderId="39" xfId="2" applyNumberFormat="1" applyFont="1" applyFill="1" applyBorder="1" applyAlignment="1">
      <alignment horizontal="center" vertical="center" wrapText="1"/>
    </xf>
    <xf numFmtId="3" fontId="23" fillId="23" borderId="40" xfId="2" applyNumberFormat="1" applyFont="1" applyFill="1" applyBorder="1" applyAlignment="1">
      <alignment horizontal="center" vertical="center" wrapText="1"/>
    </xf>
    <xf numFmtId="0" fontId="117" fillId="2" borderId="59" xfId="2" applyFont="1" applyFill="1" applyBorder="1" applyAlignment="1">
      <alignment horizontal="center" wrapText="1"/>
    </xf>
    <xf numFmtId="0" fontId="117" fillId="2" borderId="60" xfId="2" applyFont="1" applyFill="1" applyBorder="1" applyAlignment="1">
      <alignment horizontal="center" wrapText="1"/>
    </xf>
    <xf numFmtId="0" fontId="117" fillId="2" borderId="61" xfId="2" applyFont="1" applyFill="1" applyBorder="1" applyAlignment="1">
      <alignment horizontal="center" wrapText="1"/>
    </xf>
    <xf numFmtId="165" fontId="23" fillId="9" borderId="0" xfId="2" applyNumberFormat="1" applyFont="1" applyFill="1" applyBorder="1" applyAlignment="1">
      <alignment horizontal="center" vertical="center" wrapText="1"/>
    </xf>
    <xf numFmtId="3" fontId="23" fillId="25" borderId="0" xfId="2" applyNumberFormat="1" applyFont="1" applyFill="1" applyBorder="1" applyAlignment="1">
      <alignment horizontal="center" vertical="center" wrapText="1"/>
    </xf>
    <xf numFmtId="0" fontId="117" fillId="9" borderId="41" xfId="2" applyFont="1" applyFill="1" applyBorder="1" applyAlignment="1">
      <alignment horizontal="center" vertical="center" wrapText="1"/>
    </xf>
    <xf numFmtId="0" fontId="117" fillId="9" borderId="42" xfId="2" applyFont="1" applyFill="1" applyBorder="1" applyAlignment="1">
      <alignment horizontal="center" vertical="center" wrapText="1"/>
    </xf>
    <xf numFmtId="0" fontId="117" fillId="9" borderId="43" xfId="2" applyFont="1" applyFill="1" applyBorder="1" applyAlignment="1">
      <alignment horizontal="center" vertical="center" wrapText="1"/>
    </xf>
    <xf numFmtId="3" fontId="23" fillId="72" borderId="28" xfId="2" applyNumberFormat="1" applyFont="1" applyFill="1" applyBorder="1" applyAlignment="1">
      <alignment horizontal="center" vertical="center" wrapText="1"/>
    </xf>
    <xf numFmtId="3" fontId="23" fillId="72" borderId="29" xfId="2" applyNumberFormat="1" applyFont="1" applyFill="1" applyBorder="1" applyAlignment="1">
      <alignment horizontal="center" vertical="center" wrapText="1"/>
    </xf>
    <xf numFmtId="3" fontId="23" fillId="72" borderId="30" xfId="2" applyNumberFormat="1" applyFont="1" applyFill="1" applyBorder="1" applyAlignment="1">
      <alignment horizontal="center" vertical="center" wrapText="1"/>
    </xf>
    <xf numFmtId="3" fontId="23" fillId="72" borderId="31" xfId="2" applyNumberFormat="1" applyFont="1" applyFill="1" applyBorder="1" applyAlignment="1">
      <alignment horizontal="center" vertical="center" wrapText="1"/>
    </xf>
    <xf numFmtId="3" fontId="23" fillId="72" borderId="32" xfId="2" applyNumberFormat="1" applyFont="1" applyFill="1" applyBorder="1" applyAlignment="1">
      <alignment horizontal="center" vertical="center" wrapText="1"/>
    </xf>
    <xf numFmtId="0" fontId="38" fillId="0" borderId="0" xfId="2" applyFont="1" applyFill="1" applyAlignment="1">
      <alignment horizontal="left" vertical="center" wrapText="1"/>
    </xf>
    <xf numFmtId="0" fontId="38" fillId="0" borderId="0" xfId="2" applyFont="1" applyFill="1" applyAlignment="1">
      <alignment horizontal="left" vertical="center"/>
    </xf>
    <xf numFmtId="0" fontId="50" fillId="0" borderId="0" xfId="2" applyFont="1" applyFill="1" applyAlignment="1">
      <alignment horizontal="center"/>
    </xf>
    <xf numFmtId="0" fontId="2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11" fillId="0" borderId="0" xfId="2" applyFont="1" applyFill="1" applyBorder="1" applyAlignment="1">
      <alignment horizontal="center"/>
    </xf>
    <xf numFmtId="0" fontId="50" fillId="0" borderId="0" xfId="2" applyFont="1" applyFill="1" applyBorder="1" applyAlignment="1">
      <alignment horizontal="center"/>
    </xf>
    <xf numFmtId="0" fontId="117" fillId="3" borderId="25" xfId="2" applyFont="1" applyFill="1" applyBorder="1" applyAlignment="1">
      <alignment horizontal="center" vertical="center" wrapText="1"/>
    </xf>
    <xf numFmtId="0" fontId="117" fillId="3" borderId="26" xfId="2" applyFont="1" applyFill="1" applyBorder="1" applyAlignment="1">
      <alignment horizontal="center" vertical="center" wrapText="1"/>
    </xf>
    <xf numFmtId="0" fontId="117" fillId="3" borderId="27" xfId="2" applyFont="1" applyFill="1" applyBorder="1" applyAlignment="1">
      <alignment horizontal="center" vertical="center" wrapText="1"/>
    </xf>
  </cellXfs>
  <cellStyles count="1535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2" xfId="2" xr:uid="{00000000-0005-0000-0000-0000CD010000}"/>
    <cellStyle name="Normální 2 2" xfId="14" xr:uid="{00000000-0005-0000-0000-0000CE010000}"/>
    <cellStyle name="Normální 2 2 2" xfId="15" xr:uid="{00000000-0005-0000-0000-0000CF010000}"/>
    <cellStyle name="Normální 2 2 3" xfId="529" xr:uid="{00000000-0005-0000-0000-0000D0010000}"/>
    <cellStyle name="Normální 2 2 4" xfId="530" xr:uid="{00000000-0005-0000-0000-0000D1010000}"/>
    <cellStyle name="Normální 2 3" xfId="20" xr:uid="{00000000-0005-0000-0000-0000D2010000}"/>
    <cellStyle name="normální 2 4" xfId="531" xr:uid="{00000000-0005-0000-0000-0000D3010000}"/>
    <cellStyle name="Normální 2 5" xfId="532" xr:uid="{00000000-0005-0000-0000-0000D4010000}"/>
    <cellStyle name="Normální 2 6" xfId="533" xr:uid="{00000000-0005-0000-0000-0000D5010000}"/>
    <cellStyle name="normální 2_120301 Výkazy PDS 11" xfId="534" xr:uid="{00000000-0005-0000-0000-0000D6010000}"/>
    <cellStyle name="Normální 3" xfId="5" xr:uid="{00000000-0005-0000-0000-0000D7010000}"/>
    <cellStyle name="Normální 3 2" xfId="535" xr:uid="{00000000-0005-0000-0000-0000D8010000}"/>
    <cellStyle name="Normální 3 2 2" xfId="536" xr:uid="{00000000-0005-0000-0000-0000D9010000}"/>
    <cellStyle name="normální 3 3" xfId="537" xr:uid="{00000000-0005-0000-0000-0000DA010000}"/>
    <cellStyle name="Normální 3 4" xfId="538" xr:uid="{00000000-0005-0000-0000-0000DB010000}"/>
    <cellStyle name="Normální 3 5" xfId="539" xr:uid="{00000000-0005-0000-0000-0000DC010000}"/>
    <cellStyle name="Normální 4" xfId="6" xr:uid="{00000000-0005-0000-0000-0000DD010000}"/>
    <cellStyle name="Normální 4 2" xfId="75" xr:uid="{00000000-0005-0000-0000-0000DE010000}"/>
    <cellStyle name="Normální 4 2 2" xfId="540" xr:uid="{00000000-0005-0000-0000-0000DF010000}"/>
    <cellStyle name="Normální 4 2 3" xfId="541" xr:uid="{00000000-0005-0000-0000-0000E0010000}"/>
    <cellStyle name="Normální 5" xfId="16" xr:uid="{00000000-0005-0000-0000-0000E1010000}"/>
    <cellStyle name="Normální 5 2" xfId="17" xr:uid="{00000000-0005-0000-0000-0000E2010000}"/>
    <cellStyle name="Normální 5 2 2" xfId="76" xr:uid="{00000000-0005-0000-0000-0000E3010000}"/>
    <cellStyle name="Normální 5 3" xfId="19" xr:uid="{00000000-0005-0000-0000-0000E4010000}"/>
    <cellStyle name="Normální 5 4" xfId="77" xr:uid="{00000000-0005-0000-0000-0000E5010000}"/>
    <cellStyle name="Normální 6" xfId="18" xr:uid="{00000000-0005-0000-0000-0000E6010000}"/>
    <cellStyle name="Normální 6 2" xfId="78" xr:uid="{00000000-0005-0000-0000-0000E7010000}"/>
    <cellStyle name="Normální 6 3" xfId="542" xr:uid="{00000000-0005-0000-0000-0000E8010000}"/>
    <cellStyle name="Normální 7" xfId="21" xr:uid="{00000000-0005-0000-0000-0000E9010000}"/>
    <cellStyle name="Normální 7 2" xfId="57" xr:uid="{00000000-0005-0000-0000-0000EA010000}"/>
    <cellStyle name="Normální 7 3" xfId="79" xr:uid="{00000000-0005-0000-0000-0000EB010000}"/>
    <cellStyle name="Normální 8" xfId="22" xr:uid="{00000000-0005-0000-0000-0000EC010000}"/>
    <cellStyle name="Normální 8 2" xfId="80" xr:uid="{00000000-0005-0000-0000-0000ED010000}"/>
    <cellStyle name="Normální 9" xfId="23" xr:uid="{00000000-0005-0000-0000-0000EE010000}"/>
    <cellStyle name="Normální 9 2" xfId="81" xr:uid="{00000000-0005-0000-0000-0000EF010000}"/>
    <cellStyle name="Normální 9 3" xfId="543" xr:uid="{00000000-0005-0000-0000-0000F0010000}"/>
    <cellStyle name="Normální 91" xfId="544" xr:uid="{00000000-0005-0000-0000-0000F1010000}"/>
    <cellStyle name="O…‹aO‚e [0.00]_Region Orders (2)" xfId="545" xr:uid="{00000000-0005-0000-0000-0000F2010000}"/>
    <cellStyle name="O…‹aO‚e_Region Orders (2)" xfId="546" xr:uid="{00000000-0005-0000-0000-0000F3010000}"/>
    <cellStyle name="per.style" xfId="547" xr:uid="{00000000-0005-0000-0000-0000F4010000}"/>
    <cellStyle name="per.style 2" xfId="548" xr:uid="{00000000-0005-0000-0000-0000F5010000}"/>
    <cellStyle name="per.style 3" xfId="549" xr:uid="{00000000-0005-0000-0000-0000F6010000}"/>
    <cellStyle name="per.style_110310_Výkazy CEPS 10_13062011" xfId="550" xr:uid="{00000000-0005-0000-0000-0000F7010000}"/>
    <cellStyle name="Percent [2]" xfId="551" xr:uid="{00000000-0005-0000-0000-0000F8010000}"/>
    <cellStyle name="Percent [2] 2" xfId="552" xr:uid="{00000000-0005-0000-0000-0000F9010000}"/>
    <cellStyle name="Percent [2] 3" xfId="553" xr:uid="{00000000-0005-0000-0000-0000FA010000}"/>
    <cellStyle name="Pevný" xfId="82" xr:uid="{00000000-0005-0000-0000-0000FB010000}"/>
    <cellStyle name="PEVNÝ 2" xfId="554" xr:uid="{00000000-0005-0000-0000-0000FC010000}"/>
    <cellStyle name="PEVNÝ 2 2" xfId="555" xr:uid="{00000000-0005-0000-0000-0000FD010000}"/>
    <cellStyle name="PEVNÝ 2 3" xfId="556" xr:uid="{00000000-0005-0000-0000-0000FE010000}"/>
    <cellStyle name="Poznámka 2" xfId="557" xr:uid="{00000000-0005-0000-0000-0000FF010000}"/>
    <cellStyle name="Poznámka 2 10" xfId="558" xr:uid="{00000000-0005-0000-0000-000000020000}"/>
    <cellStyle name="Poznámka 2 11" xfId="559" xr:uid="{00000000-0005-0000-0000-000001020000}"/>
    <cellStyle name="Poznámka 2 12" xfId="560" xr:uid="{00000000-0005-0000-0000-000002020000}"/>
    <cellStyle name="Poznámka 2 2" xfId="561" xr:uid="{00000000-0005-0000-0000-000003020000}"/>
    <cellStyle name="Poznámka 2 2 10" xfId="562" xr:uid="{00000000-0005-0000-0000-000004020000}"/>
    <cellStyle name="Poznámka 2 2 2" xfId="563" xr:uid="{00000000-0005-0000-0000-000005020000}"/>
    <cellStyle name="Poznámka 2 2 3" xfId="564" xr:uid="{00000000-0005-0000-0000-000006020000}"/>
    <cellStyle name="Poznámka 2 2 4" xfId="565" xr:uid="{00000000-0005-0000-0000-000007020000}"/>
    <cellStyle name="Poznámka 2 2 5" xfId="566" xr:uid="{00000000-0005-0000-0000-000008020000}"/>
    <cellStyle name="Poznámka 2 2 6" xfId="567" xr:uid="{00000000-0005-0000-0000-000009020000}"/>
    <cellStyle name="Poznámka 2 2 7" xfId="568" xr:uid="{00000000-0005-0000-0000-00000A020000}"/>
    <cellStyle name="Poznámka 2 2 8" xfId="569" xr:uid="{00000000-0005-0000-0000-00000B020000}"/>
    <cellStyle name="Poznámka 2 2 9" xfId="570" xr:uid="{00000000-0005-0000-0000-00000C020000}"/>
    <cellStyle name="Poznámka 2 3" xfId="571" xr:uid="{00000000-0005-0000-0000-00000D020000}"/>
    <cellStyle name="Poznámka 2 3 10" xfId="572" xr:uid="{00000000-0005-0000-0000-00000E020000}"/>
    <cellStyle name="Poznámka 2 3 2" xfId="573" xr:uid="{00000000-0005-0000-0000-00000F020000}"/>
    <cellStyle name="Poznámka 2 3 3" xfId="574" xr:uid="{00000000-0005-0000-0000-000010020000}"/>
    <cellStyle name="Poznámka 2 3 4" xfId="575" xr:uid="{00000000-0005-0000-0000-000011020000}"/>
    <cellStyle name="Poznámka 2 3 5" xfId="576" xr:uid="{00000000-0005-0000-0000-000012020000}"/>
    <cellStyle name="Poznámka 2 3 6" xfId="577" xr:uid="{00000000-0005-0000-0000-000013020000}"/>
    <cellStyle name="Poznámka 2 3 7" xfId="578" xr:uid="{00000000-0005-0000-0000-000014020000}"/>
    <cellStyle name="Poznámka 2 3 8" xfId="579" xr:uid="{00000000-0005-0000-0000-000015020000}"/>
    <cellStyle name="Poznámka 2 3 9" xfId="580" xr:uid="{00000000-0005-0000-0000-000016020000}"/>
    <cellStyle name="Poznámka 2 4" xfId="581" xr:uid="{00000000-0005-0000-0000-000017020000}"/>
    <cellStyle name="Poznámka 2 5" xfId="582" xr:uid="{00000000-0005-0000-0000-000018020000}"/>
    <cellStyle name="Poznámka 2 6" xfId="583" xr:uid="{00000000-0005-0000-0000-000019020000}"/>
    <cellStyle name="Poznámka 2 7" xfId="584" xr:uid="{00000000-0005-0000-0000-00001A020000}"/>
    <cellStyle name="Poznámka 2 8" xfId="585" xr:uid="{00000000-0005-0000-0000-00001B020000}"/>
    <cellStyle name="Poznámka 2 9" xfId="586" xr:uid="{00000000-0005-0000-0000-00001C020000}"/>
    <cellStyle name="pricing" xfId="587" xr:uid="{00000000-0005-0000-0000-00001D020000}"/>
    <cellStyle name="pricing 2" xfId="588" xr:uid="{00000000-0005-0000-0000-00001E020000}"/>
    <cellStyle name="procent 2" xfId="589" xr:uid="{00000000-0005-0000-0000-00001F020000}"/>
    <cellStyle name="procent 2 2" xfId="590" xr:uid="{00000000-0005-0000-0000-000020020000}"/>
    <cellStyle name="Procenta" xfId="1" builtinId="5"/>
    <cellStyle name="Procenta 2" xfId="7" xr:uid="{00000000-0005-0000-0000-000022020000}"/>
    <cellStyle name="Procenta 2 2" xfId="3" xr:uid="{00000000-0005-0000-0000-000023020000}"/>
    <cellStyle name="Procenta 2 3" xfId="83" xr:uid="{00000000-0005-0000-0000-000024020000}"/>
    <cellStyle name="Procenta 2 4" xfId="591" xr:uid="{00000000-0005-0000-0000-000025020000}"/>
    <cellStyle name="Procenta 2 5" xfId="592" xr:uid="{00000000-0005-0000-0000-000026020000}"/>
    <cellStyle name="Procenta 3" xfId="84" xr:uid="{00000000-0005-0000-0000-000027020000}"/>
    <cellStyle name="Procenta 3 2" xfId="85" xr:uid="{00000000-0005-0000-0000-000028020000}"/>
    <cellStyle name="Procenta 4" xfId="593" xr:uid="{00000000-0005-0000-0000-000029020000}"/>
    <cellStyle name="Propojená buňka 2" xfId="594" xr:uid="{00000000-0005-0000-0000-00002A020000}"/>
    <cellStyle name="PSChar" xfId="595" xr:uid="{00000000-0005-0000-0000-00002B020000}"/>
    <cellStyle name="PSChar 2" xfId="596" xr:uid="{00000000-0005-0000-0000-00002C020000}"/>
    <cellStyle name="PSChar 3" xfId="597" xr:uid="{00000000-0005-0000-0000-00002D020000}"/>
    <cellStyle name="RevList" xfId="598" xr:uid="{00000000-0005-0000-0000-00002E020000}"/>
    <cellStyle name="RevList 2" xfId="599" xr:uid="{00000000-0005-0000-0000-00002F020000}"/>
    <cellStyle name="RevList 3" xfId="600" xr:uid="{00000000-0005-0000-0000-000030020000}"/>
    <cellStyle name="RevList_110310_Výkazy CEPS 10_13062011" xfId="601" xr:uid="{00000000-0005-0000-0000-000031020000}"/>
    <cellStyle name="RowLevel_1_BE (2)" xfId="602" xr:uid="{00000000-0005-0000-0000-000032020000}"/>
    <cellStyle name="SAPBEXaggData" xfId="8" xr:uid="{00000000-0005-0000-0000-000033020000}"/>
    <cellStyle name="SAPBEXaggData 10" xfId="603" xr:uid="{00000000-0005-0000-0000-000034020000}"/>
    <cellStyle name="SAPBEXaggData 11" xfId="604" xr:uid="{00000000-0005-0000-0000-000035020000}"/>
    <cellStyle name="SAPBEXaggData 2" xfId="605" xr:uid="{00000000-0005-0000-0000-000036020000}"/>
    <cellStyle name="SAPBEXaggData 2 10" xfId="606" xr:uid="{00000000-0005-0000-0000-000037020000}"/>
    <cellStyle name="SAPBEXaggData 2 11" xfId="607" xr:uid="{00000000-0005-0000-0000-000038020000}"/>
    <cellStyle name="SAPBEXaggData 2 2" xfId="608" xr:uid="{00000000-0005-0000-0000-000039020000}"/>
    <cellStyle name="SAPBEXaggData 2 3" xfId="609" xr:uid="{00000000-0005-0000-0000-00003A020000}"/>
    <cellStyle name="SAPBEXaggData 2 4" xfId="610" xr:uid="{00000000-0005-0000-0000-00003B020000}"/>
    <cellStyle name="SAPBEXaggData 2 5" xfId="611" xr:uid="{00000000-0005-0000-0000-00003C020000}"/>
    <cellStyle name="SAPBEXaggData 2 6" xfId="612" xr:uid="{00000000-0005-0000-0000-00003D020000}"/>
    <cellStyle name="SAPBEXaggData 2 7" xfId="613" xr:uid="{00000000-0005-0000-0000-00003E020000}"/>
    <cellStyle name="SAPBEXaggData 2 8" xfId="614" xr:uid="{00000000-0005-0000-0000-00003F020000}"/>
    <cellStyle name="SAPBEXaggData 2 9" xfId="615" xr:uid="{00000000-0005-0000-0000-000040020000}"/>
    <cellStyle name="SAPBEXaggData 3" xfId="616" xr:uid="{00000000-0005-0000-0000-000041020000}"/>
    <cellStyle name="SAPBEXaggData 4" xfId="617" xr:uid="{00000000-0005-0000-0000-000042020000}"/>
    <cellStyle name="SAPBEXaggData 5" xfId="618" xr:uid="{00000000-0005-0000-0000-000043020000}"/>
    <cellStyle name="SAPBEXaggData 6" xfId="619" xr:uid="{00000000-0005-0000-0000-000044020000}"/>
    <cellStyle name="SAPBEXaggData 7" xfId="620" xr:uid="{00000000-0005-0000-0000-000045020000}"/>
    <cellStyle name="SAPBEXaggData 8" xfId="621" xr:uid="{00000000-0005-0000-0000-000046020000}"/>
    <cellStyle name="SAPBEXaggData 9" xfId="622" xr:uid="{00000000-0005-0000-0000-000047020000}"/>
    <cellStyle name="SAPBEXaggDataEmph" xfId="24" xr:uid="{00000000-0005-0000-0000-000048020000}"/>
    <cellStyle name="SAPBEXaggDataEmph 10" xfId="623" xr:uid="{00000000-0005-0000-0000-000049020000}"/>
    <cellStyle name="SAPBEXaggDataEmph 11" xfId="624" xr:uid="{00000000-0005-0000-0000-00004A020000}"/>
    <cellStyle name="SAPBEXaggDataEmph 12" xfId="625" xr:uid="{00000000-0005-0000-0000-00004B020000}"/>
    <cellStyle name="SAPBEXaggDataEmph 2" xfId="626" xr:uid="{00000000-0005-0000-0000-00004C020000}"/>
    <cellStyle name="SAPBEXaggDataEmph 2 10" xfId="627" xr:uid="{00000000-0005-0000-0000-00004D020000}"/>
    <cellStyle name="SAPBEXaggDataEmph 2 2" xfId="628" xr:uid="{00000000-0005-0000-0000-00004E020000}"/>
    <cellStyle name="SAPBEXaggDataEmph 2 3" xfId="629" xr:uid="{00000000-0005-0000-0000-00004F020000}"/>
    <cellStyle name="SAPBEXaggDataEmph 2 4" xfId="630" xr:uid="{00000000-0005-0000-0000-000050020000}"/>
    <cellStyle name="SAPBEXaggDataEmph 2 5" xfId="631" xr:uid="{00000000-0005-0000-0000-000051020000}"/>
    <cellStyle name="SAPBEXaggDataEmph 2 6" xfId="632" xr:uid="{00000000-0005-0000-0000-000052020000}"/>
    <cellStyle name="SAPBEXaggDataEmph 2 7" xfId="633" xr:uid="{00000000-0005-0000-0000-000053020000}"/>
    <cellStyle name="SAPBEXaggDataEmph 2 8" xfId="634" xr:uid="{00000000-0005-0000-0000-000054020000}"/>
    <cellStyle name="SAPBEXaggDataEmph 2 9" xfId="635" xr:uid="{00000000-0005-0000-0000-000055020000}"/>
    <cellStyle name="SAPBEXaggDataEmph 3" xfId="636" xr:uid="{00000000-0005-0000-0000-000056020000}"/>
    <cellStyle name="SAPBEXaggDataEmph 4" xfId="637" xr:uid="{00000000-0005-0000-0000-000057020000}"/>
    <cellStyle name="SAPBEXaggDataEmph 5" xfId="638" xr:uid="{00000000-0005-0000-0000-000058020000}"/>
    <cellStyle name="SAPBEXaggDataEmph 6" xfId="639" xr:uid="{00000000-0005-0000-0000-000059020000}"/>
    <cellStyle name="SAPBEXaggDataEmph 7" xfId="640" xr:uid="{00000000-0005-0000-0000-00005A020000}"/>
    <cellStyle name="SAPBEXaggDataEmph 8" xfId="641" xr:uid="{00000000-0005-0000-0000-00005B020000}"/>
    <cellStyle name="SAPBEXaggDataEmph 9" xfId="642" xr:uid="{00000000-0005-0000-0000-00005C020000}"/>
    <cellStyle name="SAPBEXaggItem" xfId="9" xr:uid="{00000000-0005-0000-0000-00005D020000}"/>
    <cellStyle name="SAPBEXaggItem 10" xfId="643" xr:uid="{00000000-0005-0000-0000-00005E020000}"/>
    <cellStyle name="SAPBEXaggItem 11" xfId="644" xr:uid="{00000000-0005-0000-0000-00005F020000}"/>
    <cellStyle name="SAPBEXaggItem 2" xfId="645" xr:uid="{00000000-0005-0000-0000-000060020000}"/>
    <cellStyle name="SAPBEXaggItem 2 10" xfId="646" xr:uid="{00000000-0005-0000-0000-000061020000}"/>
    <cellStyle name="SAPBEXaggItem 2 11" xfId="647" xr:uid="{00000000-0005-0000-0000-000062020000}"/>
    <cellStyle name="SAPBEXaggItem 2 2" xfId="648" xr:uid="{00000000-0005-0000-0000-000063020000}"/>
    <cellStyle name="SAPBEXaggItem 2 3" xfId="649" xr:uid="{00000000-0005-0000-0000-000064020000}"/>
    <cellStyle name="SAPBEXaggItem 2 4" xfId="650" xr:uid="{00000000-0005-0000-0000-000065020000}"/>
    <cellStyle name="SAPBEXaggItem 2 5" xfId="651" xr:uid="{00000000-0005-0000-0000-000066020000}"/>
    <cellStyle name="SAPBEXaggItem 2 6" xfId="652" xr:uid="{00000000-0005-0000-0000-000067020000}"/>
    <cellStyle name="SAPBEXaggItem 2 7" xfId="653" xr:uid="{00000000-0005-0000-0000-000068020000}"/>
    <cellStyle name="SAPBEXaggItem 2 8" xfId="654" xr:uid="{00000000-0005-0000-0000-000069020000}"/>
    <cellStyle name="SAPBEXaggItem 2 9" xfId="655" xr:uid="{00000000-0005-0000-0000-00006A020000}"/>
    <cellStyle name="SAPBEXaggItem 3" xfId="656" xr:uid="{00000000-0005-0000-0000-00006B020000}"/>
    <cellStyle name="SAPBEXaggItem 4" xfId="657" xr:uid="{00000000-0005-0000-0000-00006C020000}"/>
    <cellStyle name="SAPBEXaggItem 5" xfId="658" xr:uid="{00000000-0005-0000-0000-00006D020000}"/>
    <cellStyle name="SAPBEXaggItem 6" xfId="659" xr:uid="{00000000-0005-0000-0000-00006E020000}"/>
    <cellStyle name="SAPBEXaggItem 7" xfId="660" xr:uid="{00000000-0005-0000-0000-00006F020000}"/>
    <cellStyle name="SAPBEXaggItem 8" xfId="661" xr:uid="{00000000-0005-0000-0000-000070020000}"/>
    <cellStyle name="SAPBEXaggItem 9" xfId="662" xr:uid="{00000000-0005-0000-0000-000071020000}"/>
    <cellStyle name="SAPBEXaggItemX" xfId="25" xr:uid="{00000000-0005-0000-0000-000072020000}"/>
    <cellStyle name="SAPBEXaggItemX 10" xfId="663" xr:uid="{00000000-0005-0000-0000-000073020000}"/>
    <cellStyle name="SAPBEXaggItemX 11" xfId="664" xr:uid="{00000000-0005-0000-0000-000074020000}"/>
    <cellStyle name="SAPBEXaggItemX 12" xfId="665" xr:uid="{00000000-0005-0000-0000-000075020000}"/>
    <cellStyle name="SAPBEXaggItemX 2" xfId="666" xr:uid="{00000000-0005-0000-0000-000076020000}"/>
    <cellStyle name="SAPBEXaggItemX 2 10" xfId="667" xr:uid="{00000000-0005-0000-0000-000077020000}"/>
    <cellStyle name="SAPBEXaggItemX 2 2" xfId="668" xr:uid="{00000000-0005-0000-0000-000078020000}"/>
    <cellStyle name="SAPBEXaggItemX 2 3" xfId="669" xr:uid="{00000000-0005-0000-0000-000079020000}"/>
    <cellStyle name="SAPBEXaggItemX 2 4" xfId="670" xr:uid="{00000000-0005-0000-0000-00007A020000}"/>
    <cellStyle name="SAPBEXaggItemX 2 5" xfId="671" xr:uid="{00000000-0005-0000-0000-00007B020000}"/>
    <cellStyle name="SAPBEXaggItemX 2 6" xfId="672" xr:uid="{00000000-0005-0000-0000-00007C020000}"/>
    <cellStyle name="SAPBEXaggItemX 2 7" xfId="673" xr:uid="{00000000-0005-0000-0000-00007D020000}"/>
    <cellStyle name="SAPBEXaggItemX 2 8" xfId="674" xr:uid="{00000000-0005-0000-0000-00007E020000}"/>
    <cellStyle name="SAPBEXaggItemX 2 9" xfId="675" xr:uid="{00000000-0005-0000-0000-00007F020000}"/>
    <cellStyle name="SAPBEXaggItemX 3" xfId="676" xr:uid="{00000000-0005-0000-0000-000080020000}"/>
    <cellStyle name="SAPBEXaggItemX 4" xfId="677" xr:uid="{00000000-0005-0000-0000-000081020000}"/>
    <cellStyle name="SAPBEXaggItemX 5" xfId="678" xr:uid="{00000000-0005-0000-0000-000082020000}"/>
    <cellStyle name="SAPBEXaggItemX 6" xfId="679" xr:uid="{00000000-0005-0000-0000-000083020000}"/>
    <cellStyle name="SAPBEXaggItemX 7" xfId="680" xr:uid="{00000000-0005-0000-0000-000084020000}"/>
    <cellStyle name="SAPBEXaggItemX 8" xfId="681" xr:uid="{00000000-0005-0000-0000-000085020000}"/>
    <cellStyle name="SAPBEXaggItemX 9" xfId="682" xr:uid="{00000000-0005-0000-0000-000086020000}"/>
    <cellStyle name="SAPBEXexcBad7" xfId="26" xr:uid="{00000000-0005-0000-0000-000087020000}"/>
    <cellStyle name="SAPBEXexcBad7 10" xfId="683" xr:uid="{00000000-0005-0000-0000-000088020000}"/>
    <cellStyle name="SAPBEXexcBad7 11" xfId="684" xr:uid="{00000000-0005-0000-0000-000089020000}"/>
    <cellStyle name="SAPBEXexcBad7 12" xfId="685" xr:uid="{00000000-0005-0000-0000-00008A020000}"/>
    <cellStyle name="SAPBEXexcBad7 2" xfId="686" xr:uid="{00000000-0005-0000-0000-00008B020000}"/>
    <cellStyle name="SAPBEXexcBad7 2 10" xfId="687" xr:uid="{00000000-0005-0000-0000-00008C020000}"/>
    <cellStyle name="SAPBEXexcBad7 2 2" xfId="688" xr:uid="{00000000-0005-0000-0000-00008D020000}"/>
    <cellStyle name="SAPBEXexcBad7 2 3" xfId="689" xr:uid="{00000000-0005-0000-0000-00008E020000}"/>
    <cellStyle name="SAPBEXexcBad7 2 4" xfId="690" xr:uid="{00000000-0005-0000-0000-00008F020000}"/>
    <cellStyle name="SAPBEXexcBad7 2 5" xfId="691" xr:uid="{00000000-0005-0000-0000-000090020000}"/>
    <cellStyle name="SAPBEXexcBad7 2 6" xfId="692" xr:uid="{00000000-0005-0000-0000-000091020000}"/>
    <cellStyle name="SAPBEXexcBad7 2 7" xfId="693" xr:uid="{00000000-0005-0000-0000-000092020000}"/>
    <cellStyle name="SAPBEXexcBad7 2 8" xfId="694" xr:uid="{00000000-0005-0000-0000-000093020000}"/>
    <cellStyle name="SAPBEXexcBad7 2 9" xfId="695" xr:uid="{00000000-0005-0000-0000-000094020000}"/>
    <cellStyle name="SAPBEXexcBad7 3" xfId="696" xr:uid="{00000000-0005-0000-0000-000095020000}"/>
    <cellStyle name="SAPBEXexcBad7 4" xfId="697" xr:uid="{00000000-0005-0000-0000-000096020000}"/>
    <cellStyle name="SAPBEXexcBad7 5" xfId="698" xr:uid="{00000000-0005-0000-0000-000097020000}"/>
    <cellStyle name="SAPBEXexcBad7 6" xfId="699" xr:uid="{00000000-0005-0000-0000-000098020000}"/>
    <cellStyle name="SAPBEXexcBad7 7" xfId="700" xr:uid="{00000000-0005-0000-0000-000099020000}"/>
    <cellStyle name="SAPBEXexcBad7 8" xfId="701" xr:uid="{00000000-0005-0000-0000-00009A020000}"/>
    <cellStyle name="SAPBEXexcBad7 9" xfId="702" xr:uid="{00000000-0005-0000-0000-00009B020000}"/>
    <cellStyle name="SAPBEXexcBad8" xfId="27" xr:uid="{00000000-0005-0000-0000-00009C020000}"/>
    <cellStyle name="SAPBEXexcBad8 10" xfId="703" xr:uid="{00000000-0005-0000-0000-00009D020000}"/>
    <cellStyle name="SAPBEXexcBad8 11" xfId="704" xr:uid="{00000000-0005-0000-0000-00009E020000}"/>
    <cellStyle name="SAPBEXexcBad8 12" xfId="705" xr:uid="{00000000-0005-0000-0000-00009F020000}"/>
    <cellStyle name="SAPBEXexcBad8 2" xfId="706" xr:uid="{00000000-0005-0000-0000-0000A0020000}"/>
    <cellStyle name="SAPBEXexcBad8 2 10" xfId="707" xr:uid="{00000000-0005-0000-0000-0000A1020000}"/>
    <cellStyle name="SAPBEXexcBad8 2 2" xfId="708" xr:uid="{00000000-0005-0000-0000-0000A2020000}"/>
    <cellStyle name="SAPBEXexcBad8 2 3" xfId="709" xr:uid="{00000000-0005-0000-0000-0000A3020000}"/>
    <cellStyle name="SAPBEXexcBad8 2 4" xfId="710" xr:uid="{00000000-0005-0000-0000-0000A4020000}"/>
    <cellStyle name="SAPBEXexcBad8 2 5" xfId="711" xr:uid="{00000000-0005-0000-0000-0000A5020000}"/>
    <cellStyle name="SAPBEXexcBad8 2 6" xfId="712" xr:uid="{00000000-0005-0000-0000-0000A6020000}"/>
    <cellStyle name="SAPBEXexcBad8 2 7" xfId="713" xr:uid="{00000000-0005-0000-0000-0000A7020000}"/>
    <cellStyle name="SAPBEXexcBad8 2 8" xfId="714" xr:uid="{00000000-0005-0000-0000-0000A8020000}"/>
    <cellStyle name="SAPBEXexcBad8 2 9" xfId="715" xr:uid="{00000000-0005-0000-0000-0000A9020000}"/>
    <cellStyle name="SAPBEXexcBad8 3" xfId="716" xr:uid="{00000000-0005-0000-0000-0000AA020000}"/>
    <cellStyle name="SAPBEXexcBad8 4" xfId="717" xr:uid="{00000000-0005-0000-0000-0000AB020000}"/>
    <cellStyle name="SAPBEXexcBad8 5" xfId="718" xr:uid="{00000000-0005-0000-0000-0000AC020000}"/>
    <cellStyle name="SAPBEXexcBad8 6" xfId="719" xr:uid="{00000000-0005-0000-0000-0000AD020000}"/>
    <cellStyle name="SAPBEXexcBad8 7" xfId="720" xr:uid="{00000000-0005-0000-0000-0000AE020000}"/>
    <cellStyle name="SAPBEXexcBad8 8" xfId="721" xr:uid="{00000000-0005-0000-0000-0000AF020000}"/>
    <cellStyle name="SAPBEXexcBad8 9" xfId="722" xr:uid="{00000000-0005-0000-0000-0000B0020000}"/>
    <cellStyle name="SAPBEXexcBad9" xfId="28" xr:uid="{00000000-0005-0000-0000-0000B1020000}"/>
    <cellStyle name="SAPBEXexcBad9 10" xfId="723" xr:uid="{00000000-0005-0000-0000-0000B2020000}"/>
    <cellStyle name="SAPBEXexcBad9 11" xfId="724" xr:uid="{00000000-0005-0000-0000-0000B3020000}"/>
    <cellStyle name="SAPBEXexcBad9 12" xfId="725" xr:uid="{00000000-0005-0000-0000-0000B4020000}"/>
    <cellStyle name="SAPBEXexcBad9 2" xfId="726" xr:uid="{00000000-0005-0000-0000-0000B5020000}"/>
    <cellStyle name="SAPBEXexcBad9 2 10" xfId="727" xr:uid="{00000000-0005-0000-0000-0000B6020000}"/>
    <cellStyle name="SAPBEXexcBad9 2 2" xfId="728" xr:uid="{00000000-0005-0000-0000-0000B7020000}"/>
    <cellStyle name="SAPBEXexcBad9 2 3" xfId="729" xr:uid="{00000000-0005-0000-0000-0000B8020000}"/>
    <cellStyle name="SAPBEXexcBad9 2 4" xfId="730" xr:uid="{00000000-0005-0000-0000-0000B9020000}"/>
    <cellStyle name="SAPBEXexcBad9 2 5" xfId="731" xr:uid="{00000000-0005-0000-0000-0000BA020000}"/>
    <cellStyle name="SAPBEXexcBad9 2 6" xfId="732" xr:uid="{00000000-0005-0000-0000-0000BB020000}"/>
    <cellStyle name="SAPBEXexcBad9 2 7" xfId="733" xr:uid="{00000000-0005-0000-0000-0000BC020000}"/>
    <cellStyle name="SAPBEXexcBad9 2 8" xfId="734" xr:uid="{00000000-0005-0000-0000-0000BD020000}"/>
    <cellStyle name="SAPBEXexcBad9 2 9" xfId="735" xr:uid="{00000000-0005-0000-0000-0000BE020000}"/>
    <cellStyle name="SAPBEXexcBad9 3" xfId="736" xr:uid="{00000000-0005-0000-0000-0000BF020000}"/>
    <cellStyle name="SAPBEXexcBad9 4" xfId="737" xr:uid="{00000000-0005-0000-0000-0000C0020000}"/>
    <cellStyle name="SAPBEXexcBad9 5" xfId="738" xr:uid="{00000000-0005-0000-0000-0000C1020000}"/>
    <cellStyle name="SAPBEXexcBad9 6" xfId="739" xr:uid="{00000000-0005-0000-0000-0000C2020000}"/>
    <cellStyle name="SAPBEXexcBad9 7" xfId="740" xr:uid="{00000000-0005-0000-0000-0000C3020000}"/>
    <cellStyle name="SAPBEXexcBad9 8" xfId="741" xr:uid="{00000000-0005-0000-0000-0000C4020000}"/>
    <cellStyle name="SAPBEXexcBad9 9" xfId="742" xr:uid="{00000000-0005-0000-0000-0000C5020000}"/>
    <cellStyle name="SAPBEXexcCritical4" xfId="29" xr:uid="{00000000-0005-0000-0000-0000C6020000}"/>
    <cellStyle name="SAPBEXexcCritical4 10" xfId="743" xr:uid="{00000000-0005-0000-0000-0000C7020000}"/>
    <cellStyle name="SAPBEXexcCritical4 11" xfId="744" xr:uid="{00000000-0005-0000-0000-0000C8020000}"/>
    <cellStyle name="SAPBEXexcCritical4 12" xfId="745" xr:uid="{00000000-0005-0000-0000-0000C9020000}"/>
    <cellStyle name="SAPBEXexcCritical4 2" xfId="746" xr:uid="{00000000-0005-0000-0000-0000CA020000}"/>
    <cellStyle name="SAPBEXexcCritical4 2 10" xfId="747" xr:uid="{00000000-0005-0000-0000-0000CB020000}"/>
    <cellStyle name="SAPBEXexcCritical4 2 2" xfId="748" xr:uid="{00000000-0005-0000-0000-0000CC020000}"/>
    <cellStyle name="SAPBEXexcCritical4 2 3" xfId="749" xr:uid="{00000000-0005-0000-0000-0000CD020000}"/>
    <cellStyle name="SAPBEXexcCritical4 2 4" xfId="750" xr:uid="{00000000-0005-0000-0000-0000CE020000}"/>
    <cellStyle name="SAPBEXexcCritical4 2 5" xfId="751" xr:uid="{00000000-0005-0000-0000-0000CF020000}"/>
    <cellStyle name="SAPBEXexcCritical4 2 6" xfId="752" xr:uid="{00000000-0005-0000-0000-0000D0020000}"/>
    <cellStyle name="SAPBEXexcCritical4 2 7" xfId="753" xr:uid="{00000000-0005-0000-0000-0000D1020000}"/>
    <cellStyle name="SAPBEXexcCritical4 2 8" xfId="754" xr:uid="{00000000-0005-0000-0000-0000D2020000}"/>
    <cellStyle name="SAPBEXexcCritical4 2 9" xfId="755" xr:uid="{00000000-0005-0000-0000-0000D3020000}"/>
    <cellStyle name="SAPBEXexcCritical4 3" xfId="756" xr:uid="{00000000-0005-0000-0000-0000D4020000}"/>
    <cellStyle name="SAPBEXexcCritical4 4" xfId="757" xr:uid="{00000000-0005-0000-0000-0000D5020000}"/>
    <cellStyle name="SAPBEXexcCritical4 5" xfId="758" xr:uid="{00000000-0005-0000-0000-0000D6020000}"/>
    <cellStyle name="SAPBEXexcCritical4 6" xfId="759" xr:uid="{00000000-0005-0000-0000-0000D7020000}"/>
    <cellStyle name="SAPBEXexcCritical4 7" xfId="760" xr:uid="{00000000-0005-0000-0000-0000D8020000}"/>
    <cellStyle name="SAPBEXexcCritical4 8" xfId="761" xr:uid="{00000000-0005-0000-0000-0000D9020000}"/>
    <cellStyle name="SAPBEXexcCritical4 9" xfId="762" xr:uid="{00000000-0005-0000-0000-0000DA020000}"/>
    <cellStyle name="SAPBEXexcCritical5" xfId="30" xr:uid="{00000000-0005-0000-0000-0000DB020000}"/>
    <cellStyle name="SAPBEXexcCritical5 10" xfId="763" xr:uid="{00000000-0005-0000-0000-0000DC020000}"/>
    <cellStyle name="SAPBEXexcCritical5 11" xfId="764" xr:uid="{00000000-0005-0000-0000-0000DD020000}"/>
    <cellStyle name="SAPBEXexcCritical5 12" xfId="765" xr:uid="{00000000-0005-0000-0000-0000DE020000}"/>
    <cellStyle name="SAPBEXexcCritical5 2" xfId="766" xr:uid="{00000000-0005-0000-0000-0000DF020000}"/>
    <cellStyle name="SAPBEXexcCritical5 2 10" xfId="767" xr:uid="{00000000-0005-0000-0000-0000E0020000}"/>
    <cellStyle name="SAPBEXexcCritical5 2 2" xfId="768" xr:uid="{00000000-0005-0000-0000-0000E1020000}"/>
    <cellStyle name="SAPBEXexcCritical5 2 3" xfId="769" xr:uid="{00000000-0005-0000-0000-0000E2020000}"/>
    <cellStyle name="SAPBEXexcCritical5 2 4" xfId="770" xr:uid="{00000000-0005-0000-0000-0000E3020000}"/>
    <cellStyle name="SAPBEXexcCritical5 2 5" xfId="771" xr:uid="{00000000-0005-0000-0000-0000E4020000}"/>
    <cellStyle name="SAPBEXexcCritical5 2 6" xfId="772" xr:uid="{00000000-0005-0000-0000-0000E5020000}"/>
    <cellStyle name="SAPBEXexcCritical5 2 7" xfId="773" xr:uid="{00000000-0005-0000-0000-0000E6020000}"/>
    <cellStyle name="SAPBEXexcCritical5 2 8" xfId="774" xr:uid="{00000000-0005-0000-0000-0000E7020000}"/>
    <cellStyle name="SAPBEXexcCritical5 2 9" xfId="775" xr:uid="{00000000-0005-0000-0000-0000E8020000}"/>
    <cellStyle name="SAPBEXexcCritical5 3" xfId="776" xr:uid="{00000000-0005-0000-0000-0000E9020000}"/>
    <cellStyle name="SAPBEXexcCritical5 4" xfId="777" xr:uid="{00000000-0005-0000-0000-0000EA020000}"/>
    <cellStyle name="SAPBEXexcCritical5 5" xfId="778" xr:uid="{00000000-0005-0000-0000-0000EB020000}"/>
    <cellStyle name="SAPBEXexcCritical5 6" xfId="779" xr:uid="{00000000-0005-0000-0000-0000EC020000}"/>
    <cellStyle name="SAPBEXexcCritical5 7" xfId="780" xr:uid="{00000000-0005-0000-0000-0000ED020000}"/>
    <cellStyle name="SAPBEXexcCritical5 8" xfId="781" xr:uid="{00000000-0005-0000-0000-0000EE020000}"/>
    <cellStyle name="SAPBEXexcCritical5 9" xfId="782" xr:uid="{00000000-0005-0000-0000-0000EF020000}"/>
    <cellStyle name="SAPBEXexcCritical6" xfId="31" xr:uid="{00000000-0005-0000-0000-0000F0020000}"/>
    <cellStyle name="SAPBEXexcCritical6 10" xfId="783" xr:uid="{00000000-0005-0000-0000-0000F1020000}"/>
    <cellStyle name="SAPBEXexcCritical6 11" xfId="784" xr:uid="{00000000-0005-0000-0000-0000F2020000}"/>
    <cellStyle name="SAPBEXexcCritical6 12" xfId="785" xr:uid="{00000000-0005-0000-0000-0000F3020000}"/>
    <cellStyle name="SAPBEXexcCritical6 2" xfId="786" xr:uid="{00000000-0005-0000-0000-0000F4020000}"/>
    <cellStyle name="SAPBEXexcCritical6 2 10" xfId="787" xr:uid="{00000000-0005-0000-0000-0000F5020000}"/>
    <cellStyle name="SAPBEXexcCritical6 2 2" xfId="788" xr:uid="{00000000-0005-0000-0000-0000F6020000}"/>
    <cellStyle name="SAPBEXexcCritical6 2 3" xfId="789" xr:uid="{00000000-0005-0000-0000-0000F7020000}"/>
    <cellStyle name="SAPBEXexcCritical6 2 4" xfId="790" xr:uid="{00000000-0005-0000-0000-0000F8020000}"/>
    <cellStyle name="SAPBEXexcCritical6 2 5" xfId="791" xr:uid="{00000000-0005-0000-0000-0000F9020000}"/>
    <cellStyle name="SAPBEXexcCritical6 2 6" xfId="792" xr:uid="{00000000-0005-0000-0000-0000FA020000}"/>
    <cellStyle name="SAPBEXexcCritical6 2 7" xfId="793" xr:uid="{00000000-0005-0000-0000-0000FB020000}"/>
    <cellStyle name="SAPBEXexcCritical6 2 8" xfId="794" xr:uid="{00000000-0005-0000-0000-0000FC020000}"/>
    <cellStyle name="SAPBEXexcCritical6 2 9" xfId="795" xr:uid="{00000000-0005-0000-0000-0000FD020000}"/>
    <cellStyle name="SAPBEXexcCritical6 3" xfId="796" xr:uid="{00000000-0005-0000-0000-0000FE020000}"/>
    <cellStyle name="SAPBEXexcCritical6 4" xfId="797" xr:uid="{00000000-0005-0000-0000-0000FF020000}"/>
    <cellStyle name="SAPBEXexcCritical6 5" xfId="798" xr:uid="{00000000-0005-0000-0000-000000030000}"/>
    <cellStyle name="SAPBEXexcCritical6 6" xfId="799" xr:uid="{00000000-0005-0000-0000-000001030000}"/>
    <cellStyle name="SAPBEXexcCritical6 7" xfId="800" xr:uid="{00000000-0005-0000-0000-000002030000}"/>
    <cellStyle name="SAPBEXexcCritical6 8" xfId="801" xr:uid="{00000000-0005-0000-0000-000003030000}"/>
    <cellStyle name="SAPBEXexcCritical6 9" xfId="802" xr:uid="{00000000-0005-0000-0000-000004030000}"/>
    <cellStyle name="SAPBEXexcGood1" xfId="32" xr:uid="{00000000-0005-0000-0000-000005030000}"/>
    <cellStyle name="SAPBEXexcGood1 10" xfId="803" xr:uid="{00000000-0005-0000-0000-000006030000}"/>
    <cellStyle name="SAPBEXexcGood1 11" xfId="804" xr:uid="{00000000-0005-0000-0000-000007030000}"/>
    <cellStyle name="SAPBEXexcGood1 12" xfId="805" xr:uid="{00000000-0005-0000-0000-000008030000}"/>
    <cellStyle name="SAPBEXexcGood1 2" xfId="806" xr:uid="{00000000-0005-0000-0000-000009030000}"/>
    <cellStyle name="SAPBEXexcGood1 2 10" xfId="807" xr:uid="{00000000-0005-0000-0000-00000A030000}"/>
    <cellStyle name="SAPBEXexcGood1 2 2" xfId="808" xr:uid="{00000000-0005-0000-0000-00000B030000}"/>
    <cellStyle name="SAPBEXexcGood1 2 3" xfId="809" xr:uid="{00000000-0005-0000-0000-00000C030000}"/>
    <cellStyle name="SAPBEXexcGood1 2 4" xfId="810" xr:uid="{00000000-0005-0000-0000-00000D030000}"/>
    <cellStyle name="SAPBEXexcGood1 2 5" xfId="811" xr:uid="{00000000-0005-0000-0000-00000E030000}"/>
    <cellStyle name="SAPBEXexcGood1 2 6" xfId="812" xr:uid="{00000000-0005-0000-0000-00000F030000}"/>
    <cellStyle name="SAPBEXexcGood1 2 7" xfId="813" xr:uid="{00000000-0005-0000-0000-000010030000}"/>
    <cellStyle name="SAPBEXexcGood1 2 8" xfId="814" xr:uid="{00000000-0005-0000-0000-000011030000}"/>
    <cellStyle name="SAPBEXexcGood1 2 9" xfId="815" xr:uid="{00000000-0005-0000-0000-000012030000}"/>
    <cellStyle name="SAPBEXexcGood1 3" xfId="816" xr:uid="{00000000-0005-0000-0000-000013030000}"/>
    <cellStyle name="SAPBEXexcGood1 4" xfId="817" xr:uid="{00000000-0005-0000-0000-000014030000}"/>
    <cellStyle name="SAPBEXexcGood1 5" xfId="818" xr:uid="{00000000-0005-0000-0000-000015030000}"/>
    <cellStyle name="SAPBEXexcGood1 6" xfId="819" xr:uid="{00000000-0005-0000-0000-000016030000}"/>
    <cellStyle name="SAPBEXexcGood1 7" xfId="820" xr:uid="{00000000-0005-0000-0000-000017030000}"/>
    <cellStyle name="SAPBEXexcGood1 8" xfId="821" xr:uid="{00000000-0005-0000-0000-000018030000}"/>
    <cellStyle name="SAPBEXexcGood1 9" xfId="822" xr:uid="{00000000-0005-0000-0000-000019030000}"/>
    <cellStyle name="SAPBEXexcGood2" xfId="33" xr:uid="{00000000-0005-0000-0000-00001A030000}"/>
    <cellStyle name="SAPBEXexcGood2 10" xfId="823" xr:uid="{00000000-0005-0000-0000-00001B030000}"/>
    <cellStyle name="SAPBEXexcGood2 11" xfId="824" xr:uid="{00000000-0005-0000-0000-00001C030000}"/>
    <cellStyle name="SAPBEXexcGood2 12" xfId="825" xr:uid="{00000000-0005-0000-0000-00001D030000}"/>
    <cellStyle name="SAPBEXexcGood2 2" xfId="826" xr:uid="{00000000-0005-0000-0000-00001E030000}"/>
    <cellStyle name="SAPBEXexcGood2 2 10" xfId="827" xr:uid="{00000000-0005-0000-0000-00001F030000}"/>
    <cellStyle name="SAPBEXexcGood2 2 2" xfId="828" xr:uid="{00000000-0005-0000-0000-000020030000}"/>
    <cellStyle name="SAPBEXexcGood2 2 3" xfId="829" xr:uid="{00000000-0005-0000-0000-000021030000}"/>
    <cellStyle name="SAPBEXexcGood2 2 4" xfId="830" xr:uid="{00000000-0005-0000-0000-000022030000}"/>
    <cellStyle name="SAPBEXexcGood2 2 5" xfId="831" xr:uid="{00000000-0005-0000-0000-000023030000}"/>
    <cellStyle name="SAPBEXexcGood2 2 6" xfId="832" xr:uid="{00000000-0005-0000-0000-000024030000}"/>
    <cellStyle name="SAPBEXexcGood2 2 7" xfId="833" xr:uid="{00000000-0005-0000-0000-000025030000}"/>
    <cellStyle name="SAPBEXexcGood2 2 8" xfId="834" xr:uid="{00000000-0005-0000-0000-000026030000}"/>
    <cellStyle name="SAPBEXexcGood2 2 9" xfId="835" xr:uid="{00000000-0005-0000-0000-000027030000}"/>
    <cellStyle name="SAPBEXexcGood2 3" xfId="836" xr:uid="{00000000-0005-0000-0000-000028030000}"/>
    <cellStyle name="SAPBEXexcGood2 4" xfId="837" xr:uid="{00000000-0005-0000-0000-000029030000}"/>
    <cellStyle name="SAPBEXexcGood2 5" xfId="838" xr:uid="{00000000-0005-0000-0000-00002A030000}"/>
    <cellStyle name="SAPBEXexcGood2 6" xfId="839" xr:uid="{00000000-0005-0000-0000-00002B030000}"/>
    <cellStyle name="SAPBEXexcGood2 7" xfId="840" xr:uid="{00000000-0005-0000-0000-00002C030000}"/>
    <cellStyle name="SAPBEXexcGood2 8" xfId="841" xr:uid="{00000000-0005-0000-0000-00002D030000}"/>
    <cellStyle name="SAPBEXexcGood2 9" xfId="842" xr:uid="{00000000-0005-0000-0000-00002E030000}"/>
    <cellStyle name="SAPBEXexcGood3" xfId="34" xr:uid="{00000000-0005-0000-0000-00002F030000}"/>
    <cellStyle name="SAPBEXexcGood3 10" xfId="843" xr:uid="{00000000-0005-0000-0000-000030030000}"/>
    <cellStyle name="SAPBEXexcGood3 11" xfId="844" xr:uid="{00000000-0005-0000-0000-000031030000}"/>
    <cellStyle name="SAPBEXexcGood3 12" xfId="845" xr:uid="{00000000-0005-0000-0000-000032030000}"/>
    <cellStyle name="SAPBEXexcGood3 2" xfId="846" xr:uid="{00000000-0005-0000-0000-000033030000}"/>
    <cellStyle name="SAPBEXexcGood3 2 10" xfId="847" xr:uid="{00000000-0005-0000-0000-000034030000}"/>
    <cellStyle name="SAPBEXexcGood3 2 2" xfId="848" xr:uid="{00000000-0005-0000-0000-000035030000}"/>
    <cellStyle name="SAPBEXexcGood3 2 3" xfId="849" xr:uid="{00000000-0005-0000-0000-000036030000}"/>
    <cellStyle name="SAPBEXexcGood3 2 4" xfId="850" xr:uid="{00000000-0005-0000-0000-000037030000}"/>
    <cellStyle name="SAPBEXexcGood3 2 5" xfId="851" xr:uid="{00000000-0005-0000-0000-000038030000}"/>
    <cellStyle name="SAPBEXexcGood3 2 6" xfId="852" xr:uid="{00000000-0005-0000-0000-000039030000}"/>
    <cellStyle name="SAPBEXexcGood3 2 7" xfId="853" xr:uid="{00000000-0005-0000-0000-00003A030000}"/>
    <cellStyle name="SAPBEXexcGood3 2 8" xfId="854" xr:uid="{00000000-0005-0000-0000-00003B030000}"/>
    <cellStyle name="SAPBEXexcGood3 2 9" xfId="855" xr:uid="{00000000-0005-0000-0000-00003C030000}"/>
    <cellStyle name="SAPBEXexcGood3 3" xfId="856" xr:uid="{00000000-0005-0000-0000-00003D030000}"/>
    <cellStyle name="SAPBEXexcGood3 4" xfId="857" xr:uid="{00000000-0005-0000-0000-00003E030000}"/>
    <cellStyle name="SAPBEXexcGood3 5" xfId="858" xr:uid="{00000000-0005-0000-0000-00003F030000}"/>
    <cellStyle name="SAPBEXexcGood3 6" xfId="859" xr:uid="{00000000-0005-0000-0000-000040030000}"/>
    <cellStyle name="SAPBEXexcGood3 7" xfId="860" xr:uid="{00000000-0005-0000-0000-000041030000}"/>
    <cellStyle name="SAPBEXexcGood3 8" xfId="861" xr:uid="{00000000-0005-0000-0000-000042030000}"/>
    <cellStyle name="SAPBEXexcGood3 9" xfId="862" xr:uid="{00000000-0005-0000-0000-000043030000}"/>
    <cellStyle name="SAPBEXfilterDrill" xfId="35" xr:uid="{00000000-0005-0000-0000-000044030000}"/>
    <cellStyle name="SAPBEXfilterDrill 10" xfId="863" xr:uid="{00000000-0005-0000-0000-000045030000}"/>
    <cellStyle name="SAPBEXfilterDrill 11" xfId="864" xr:uid="{00000000-0005-0000-0000-000046030000}"/>
    <cellStyle name="SAPBEXfilterDrill 12" xfId="865" xr:uid="{00000000-0005-0000-0000-000047030000}"/>
    <cellStyle name="SAPBEXfilterDrill 2" xfId="866" xr:uid="{00000000-0005-0000-0000-000048030000}"/>
    <cellStyle name="SAPBEXfilterDrill 2 10" xfId="867" xr:uid="{00000000-0005-0000-0000-000049030000}"/>
    <cellStyle name="SAPBEXfilterDrill 2 2" xfId="868" xr:uid="{00000000-0005-0000-0000-00004A030000}"/>
    <cellStyle name="SAPBEXfilterDrill 2 3" xfId="869" xr:uid="{00000000-0005-0000-0000-00004B030000}"/>
    <cellStyle name="SAPBEXfilterDrill 2 4" xfId="870" xr:uid="{00000000-0005-0000-0000-00004C030000}"/>
    <cellStyle name="SAPBEXfilterDrill 2 5" xfId="871" xr:uid="{00000000-0005-0000-0000-00004D030000}"/>
    <cellStyle name="SAPBEXfilterDrill 2 6" xfId="872" xr:uid="{00000000-0005-0000-0000-00004E030000}"/>
    <cellStyle name="SAPBEXfilterDrill 2 7" xfId="873" xr:uid="{00000000-0005-0000-0000-00004F030000}"/>
    <cellStyle name="SAPBEXfilterDrill 2 8" xfId="874" xr:uid="{00000000-0005-0000-0000-000050030000}"/>
    <cellStyle name="SAPBEXfilterDrill 2 9" xfId="875" xr:uid="{00000000-0005-0000-0000-000051030000}"/>
    <cellStyle name="SAPBEXfilterDrill 3" xfId="876" xr:uid="{00000000-0005-0000-0000-000052030000}"/>
    <cellStyle name="SAPBEXfilterDrill 4" xfId="877" xr:uid="{00000000-0005-0000-0000-000053030000}"/>
    <cellStyle name="SAPBEXfilterDrill 5" xfId="878" xr:uid="{00000000-0005-0000-0000-000054030000}"/>
    <cellStyle name="SAPBEXfilterDrill 6" xfId="879" xr:uid="{00000000-0005-0000-0000-000055030000}"/>
    <cellStyle name="SAPBEXfilterDrill 7" xfId="880" xr:uid="{00000000-0005-0000-0000-000056030000}"/>
    <cellStyle name="SAPBEXfilterDrill 8" xfId="881" xr:uid="{00000000-0005-0000-0000-000057030000}"/>
    <cellStyle name="SAPBEXfilterDrill 9" xfId="882" xr:uid="{00000000-0005-0000-0000-000058030000}"/>
    <cellStyle name="SAPBEXfilterItem" xfId="36" xr:uid="{00000000-0005-0000-0000-000059030000}"/>
    <cellStyle name="SAPBEXfilterItem 10" xfId="883" xr:uid="{00000000-0005-0000-0000-00005A030000}"/>
    <cellStyle name="SAPBEXfilterItem 11" xfId="884" xr:uid="{00000000-0005-0000-0000-00005B030000}"/>
    <cellStyle name="SAPBEXfilterItem 12" xfId="885" xr:uid="{00000000-0005-0000-0000-00005C030000}"/>
    <cellStyle name="SAPBEXfilterItem 2" xfId="886" xr:uid="{00000000-0005-0000-0000-00005D030000}"/>
    <cellStyle name="SAPBEXfilterItem 2 10" xfId="887" xr:uid="{00000000-0005-0000-0000-00005E030000}"/>
    <cellStyle name="SAPBEXfilterItem 2 2" xfId="888" xr:uid="{00000000-0005-0000-0000-00005F030000}"/>
    <cellStyle name="SAPBEXfilterItem 2 3" xfId="889" xr:uid="{00000000-0005-0000-0000-000060030000}"/>
    <cellStyle name="SAPBEXfilterItem 2 4" xfId="890" xr:uid="{00000000-0005-0000-0000-000061030000}"/>
    <cellStyle name="SAPBEXfilterItem 2 5" xfId="891" xr:uid="{00000000-0005-0000-0000-000062030000}"/>
    <cellStyle name="SAPBEXfilterItem 2 6" xfId="892" xr:uid="{00000000-0005-0000-0000-000063030000}"/>
    <cellStyle name="SAPBEXfilterItem 2 7" xfId="893" xr:uid="{00000000-0005-0000-0000-000064030000}"/>
    <cellStyle name="SAPBEXfilterItem 2 8" xfId="894" xr:uid="{00000000-0005-0000-0000-000065030000}"/>
    <cellStyle name="SAPBEXfilterItem 2 9" xfId="895" xr:uid="{00000000-0005-0000-0000-000066030000}"/>
    <cellStyle name="SAPBEXfilterItem 3" xfId="896" xr:uid="{00000000-0005-0000-0000-000067030000}"/>
    <cellStyle name="SAPBEXfilterItem 4" xfId="897" xr:uid="{00000000-0005-0000-0000-000068030000}"/>
    <cellStyle name="SAPBEXfilterItem 5" xfId="898" xr:uid="{00000000-0005-0000-0000-000069030000}"/>
    <cellStyle name="SAPBEXfilterItem 6" xfId="899" xr:uid="{00000000-0005-0000-0000-00006A030000}"/>
    <cellStyle name="SAPBEXfilterItem 7" xfId="900" xr:uid="{00000000-0005-0000-0000-00006B030000}"/>
    <cellStyle name="SAPBEXfilterItem 8" xfId="901" xr:uid="{00000000-0005-0000-0000-00006C030000}"/>
    <cellStyle name="SAPBEXfilterItem 9" xfId="902" xr:uid="{00000000-0005-0000-0000-00006D030000}"/>
    <cellStyle name="SAPBEXfilterText" xfId="37" xr:uid="{00000000-0005-0000-0000-00006E030000}"/>
    <cellStyle name="SAPBEXfilterText 10" xfId="903" xr:uid="{00000000-0005-0000-0000-00006F030000}"/>
    <cellStyle name="SAPBEXfilterText 11" xfId="904" xr:uid="{00000000-0005-0000-0000-000070030000}"/>
    <cellStyle name="SAPBEXfilterText 12" xfId="905" xr:uid="{00000000-0005-0000-0000-000071030000}"/>
    <cellStyle name="SAPBEXfilterText 2" xfId="906" xr:uid="{00000000-0005-0000-0000-000072030000}"/>
    <cellStyle name="SAPBEXfilterText 2 10" xfId="907" xr:uid="{00000000-0005-0000-0000-000073030000}"/>
    <cellStyle name="SAPBEXfilterText 2 2" xfId="908" xr:uid="{00000000-0005-0000-0000-000074030000}"/>
    <cellStyle name="SAPBEXfilterText 2 3" xfId="909" xr:uid="{00000000-0005-0000-0000-000075030000}"/>
    <cellStyle name="SAPBEXfilterText 2 4" xfId="910" xr:uid="{00000000-0005-0000-0000-000076030000}"/>
    <cellStyle name="SAPBEXfilterText 2 5" xfId="911" xr:uid="{00000000-0005-0000-0000-000077030000}"/>
    <cellStyle name="SAPBEXfilterText 2 6" xfId="912" xr:uid="{00000000-0005-0000-0000-000078030000}"/>
    <cellStyle name="SAPBEXfilterText 2 7" xfId="913" xr:uid="{00000000-0005-0000-0000-000079030000}"/>
    <cellStyle name="SAPBEXfilterText 2 8" xfId="914" xr:uid="{00000000-0005-0000-0000-00007A030000}"/>
    <cellStyle name="SAPBEXfilterText 2 9" xfId="915" xr:uid="{00000000-0005-0000-0000-00007B030000}"/>
    <cellStyle name="SAPBEXfilterText 3" xfId="916" xr:uid="{00000000-0005-0000-0000-00007C030000}"/>
    <cellStyle name="SAPBEXfilterText 4" xfId="917" xr:uid="{00000000-0005-0000-0000-00007D030000}"/>
    <cellStyle name="SAPBEXfilterText 5" xfId="918" xr:uid="{00000000-0005-0000-0000-00007E030000}"/>
    <cellStyle name="SAPBEXfilterText 6" xfId="919" xr:uid="{00000000-0005-0000-0000-00007F030000}"/>
    <cellStyle name="SAPBEXfilterText 7" xfId="920" xr:uid="{00000000-0005-0000-0000-000080030000}"/>
    <cellStyle name="SAPBEXfilterText 8" xfId="921" xr:uid="{00000000-0005-0000-0000-000081030000}"/>
    <cellStyle name="SAPBEXfilterText 9" xfId="922" xr:uid="{00000000-0005-0000-0000-000082030000}"/>
    <cellStyle name="SAPBEXformats" xfId="38" xr:uid="{00000000-0005-0000-0000-000083030000}"/>
    <cellStyle name="SAPBEXformats 10" xfId="923" xr:uid="{00000000-0005-0000-0000-000084030000}"/>
    <cellStyle name="SAPBEXformats 11" xfId="924" xr:uid="{00000000-0005-0000-0000-000085030000}"/>
    <cellStyle name="SAPBEXformats 12" xfId="925" xr:uid="{00000000-0005-0000-0000-000086030000}"/>
    <cellStyle name="SAPBEXformats 2" xfId="926" xr:uid="{00000000-0005-0000-0000-000087030000}"/>
    <cellStyle name="SAPBEXformats 2 10" xfId="927" xr:uid="{00000000-0005-0000-0000-000088030000}"/>
    <cellStyle name="SAPBEXformats 2 2" xfId="928" xr:uid="{00000000-0005-0000-0000-000089030000}"/>
    <cellStyle name="SAPBEXformats 2 3" xfId="929" xr:uid="{00000000-0005-0000-0000-00008A030000}"/>
    <cellStyle name="SAPBEXformats 2 4" xfId="930" xr:uid="{00000000-0005-0000-0000-00008B030000}"/>
    <cellStyle name="SAPBEXformats 2 5" xfId="931" xr:uid="{00000000-0005-0000-0000-00008C030000}"/>
    <cellStyle name="SAPBEXformats 2 6" xfId="932" xr:uid="{00000000-0005-0000-0000-00008D030000}"/>
    <cellStyle name="SAPBEXformats 2 7" xfId="933" xr:uid="{00000000-0005-0000-0000-00008E030000}"/>
    <cellStyle name="SAPBEXformats 2 8" xfId="934" xr:uid="{00000000-0005-0000-0000-00008F030000}"/>
    <cellStyle name="SAPBEXformats 2 9" xfId="935" xr:uid="{00000000-0005-0000-0000-000090030000}"/>
    <cellStyle name="SAPBEXformats 3" xfId="936" xr:uid="{00000000-0005-0000-0000-000091030000}"/>
    <cellStyle name="SAPBEXformats 4" xfId="937" xr:uid="{00000000-0005-0000-0000-000092030000}"/>
    <cellStyle name="SAPBEXformats 5" xfId="938" xr:uid="{00000000-0005-0000-0000-000093030000}"/>
    <cellStyle name="SAPBEXformats 6" xfId="939" xr:uid="{00000000-0005-0000-0000-000094030000}"/>
    <cellStyle name="SAPBEXformats 7" xfId="940" xr:uid="{00000000-0005-0000-0000-000095030000}"/>
    <cellStyle name="SAPBEXformats 8" xfId="941" xr:uid="{00000000-0005-0000-0000-000096030000}"/>
    <cellStyle name="SAPBEXformats 9" xfId="942" xr:uid="{00000000-0005-0000-0000-000097030000}"/>
    <cellStyle name="SAPBEXheaderItem" xfId="39" xr:uid="{00000000-0005-0000-0000-000098030000}"/>
    <cellStyle name="SAPBEXheaderItem 10" xfId="943" xr:uid="{00000000-0005-0000-0000-000099030000}"/>
    <cellStyle name="SAPBEXheaderItem 11" xfId="944" xr:uid="{00000000-0005-0000-0000-00009A030000}"/>
    <cellStyle name="SAPBEXheaderItem 12" xfId="945" xr:uid="{00000000-0005-0000-0000-00009B030000}"/>
    <cellStyle name="SAPBEXheaderItem 2" xfId="946" xr:uid="{00000000-0005-0000-0000-00009C030000}"/>
    <cellStyle name="SAPBEXheaderItem 2 10" xfId="947" xr:uid="{00000000-0005-0000-0000-00009D030000}"/>
    <cellStyle name="SAPBEXheaderItem 2 2" xfId="948" xr:uid="{00000000-0005-0000-0000-00009E030000}"/>
    <cellStyle name="SAPBEXheaderItem 2 3" xfId="949" xr:uid="{00000000-0005-0000-0000-00009F030000}"/>
    <cellStyle name="SAPBEXheaderItem 2 4" xfId="950" xr:uid="{00000000-0005-0000-0000-0000A0030000}"/>
    <cellStyle name="SAPBEXheaderItem 2 5" xfId="951" xr:uid="{00000000-0005-0000-0000-0000A1030000}"/>
    <cellStyle name="SAPBEXheaderItem 2 6" xfId="952" xr:uid="{00000000-0005-0000-0000-0000A2030000}"/>
    <cellStyle name="SAPBEXheaderItem 2 7" xfId="953" xr:uid="{00000000-0005-0000-0000-0000A3030000}"/>
    <cellStyle name="SAPBEXheaderItem 2 8" xfId="954" xr:uid="{00000000-0005-0000-0000-0000A4030000}"/>
    <cellStyle name="SAPBEXheaderItem 2 9" xfId="955" xr:uid="{00000000-0005-0000-0000-0000A5030000}"/>
    <cellStyle name="SAPBEXheaderItem 3" xfId="956" xr:uid="{00000000-0005-0000-0000-0000A6030000}"/>
    <cellStyle name="SAPBEXheaderItem 4" xfId="957" xr:uid="{00000000-0005-0000-0000-0000A7030000}"/>
    <cellStyle name="SAPBEXheaderItem 5" xfId="958" xr:uid="{00000000-0005-0000-0000-0000A8030000}"/>
    <cellStyle name="SAPBEXheaderItem 6" xfId="959" xr:uid="{00000000-0005-0000-0000-0000A9030000}"/>
    <cellStyle name="SAPBEXheaderItem 7" xfId="960" xr:uid="{00000000-0005-0000-0000-0000AA030000}"/>
    <cellStyle name="SAPBEXheaderItem 8" xfId="961" xr:uid="{00000000-0005-0000-0000-0000AB030000}"/>
    <cellStyle name="SAPBEXheaderItem 9" xfId="962" xr:uid="{00000000-0005-0000-0000-0000AC030000}"/>
    <cellStyle name="SAPBEXheaderText" xfId="40" xr:uid="{00000000-0005-0000-0000-0000AD030000}"/>
    <cellStyle name="SAPBEXheaderText 10" xfId="963" xr:uid="{00000000-0005-0000-0000-0000AE030000}"/>
    <cellStyle name="SAPBEXheaderText 11" xfId="964" xr:uid="{00000000-0005-0000-0000-0000AF030000}"/>
    <cellStyle name="SAPBEXheaderText 12" xfId="965" xr:uid="{00000000-0005-0000-0000-0000B0030000}"/>
    <cellStyle name="SAPBEXheaderText 2" xfId="966" xr:uid="{00000000-0005-0000-0000-0000B1030000}"/>
    <cellStyle name="SAPBEXheaderText 2 10" xfId="967" xr:uid="{00000000-0005-0000-0000-0000B2030000}"/>
    <cellStyle name="SAPBEXheaderText 2 2" xfId="968" xr:uid="{00000000-0005-0000-0000-0000B3030000}"/>
    <cellStyle name="SAPBEXheaderText 2 3" xfId="969" xr:uid="{00000000-0005-0000-0000-0000B4030000}"/>
    <cellStyle name="SAPBEXheaderText 2 4" xfId="970" xr:uid="{00000000-0005-0000-0000-0000B5030000}"/>
    <cellStyle name="SAPBEXheaderText 2 5" xfId="971" xr:uid="{00000000-0005-0000-0000-0000B6030000}"/>
    <cellStyle name="SAPBEXheaderText 2 6" xfId="972" xr:uid="{00000000-0005-0000-0000-0000B7030000}"/>
    <cellStyle name="SAPBEXheaderText 2 7" xfId="973" xr:uid="{00000000-0005-0000-0000-0000B8030000}"/>
    <cellStyle name="SAPBEXheaderText 2 8" xfId="974" xr:uid="{00000000-0005-0000-0000-0000B9030000}"/>
    <cellStyle name="SAPBEXheaderText 2 9" xfId="975" xr:uid="{00000000-0005-0000-0000-0000BA030000}"/>
    <cellStyle name="SAPBEXheaderText 3" xfId="976" xr:uid="{00000000-0005-0000-0000-0000BB030000}"/>
    <cellStyle name="SAPBEXheaderText 4" xfId="977" xr:uid="{00000000-0005-0000-0000-0000BC030000}"/>
    <cellStyle name="SAPBEXheaderText 5" xfId="978" xr:uid="{00000000-0005-0000-0000-0000BD030000}"/>
    <cellStyle name="SAPBEXheaderText 6" xfId="979" xr:uid="{00000000-0005-0000-0000-0000BE030000}"/>
    <cellStyle name="SAPBEXheaderText 7" xfId="980" xr:uid="{00000000-0005-0000-0000-0000BF030000}"/>
    <cellStyle name="SAPBEXheaderText 8" xfId="981" xr:uid="{00000000-0005-0000-0000-0000C0030000}"/>
    <cellStyle name="SAPBEXheaderText 9" xfId="982" xr:uid="{00000000-0005-0000-0000-0000C1030000}"/>
    <cellStyle name="SAPBEXHLevel0" xfId="41" xr:uid="{00000000-0005-0000-0000-0000C2030000}"/>
    <cellStyle name="SAPBEXHLevel0 10" xfId="983" xr:uid="{00000000-0005-0000-0000-0000C3030000}"/>
    <cellStyle name="SAPBEXHLevel0 11" xfId="984" xr:uid="{00000000-0005-0000-0000-0000C4030000}"/>
    <cellStyle name="SAPBEXHLevel0 12" xfId="985" xr:uid="{00000000-0005-0000-0000-0000C5030000}"/>
    <cellStyle name="SAPBEXHLevel0 2" xfId="986" xr:uid="{00000000-0005-0000-0000-0000C6030000}"/>
    <cellStyle name="SAPBEXHLevel0 2 10" xfId="987" xr:uid="{00000000-0005-0000-0000-0000C7030000}"/>
    <cellStyle name="SAPBEXHLevel0 2 11" xfId="988" xr:uid="{00000000-0005-0000-0000-0000C8030000}"/>
    <cellStyle name="SAPBEXHLevel0 2 2" xfId="989" xr:uid="{00000000-0005-0000-0000-0000C9030000}"/>
    <cellStyle name="SAPBEXHLevel0 2 3" xfId="990" xr:uid="{00000000-0005-0000-0000-0000CA030000}"/>
    <cellStyle name="SAPBEXHLevel0 2 4" xfId="991" xr:uid="{00000000-0005-0000-0000-0000CB030000}"/>
    <cellStyle name="SAPBEXHLevel0 2 5" xfId="992" xr:uid="{00000000-0005-0000-0000-0000CC030000}"/>
    <cellStyle name="SAPBEXHLevel0 2 6" xfId="993" xr:uid="{00000000-0005-0000-0000-0000CD030000}"/>
    <cellStyle name="SAPBEXHLevel0 2 7" xfId="994" xr:uid="{00000000-0005-0000-0000-0000CE030000}"/>
    <cellStyle name="SAPBEXHLevel0 2 8" xfId="995" xr:uid="{00000000-0005-0000-0000-0000CF030000}"/>
    <cellStyle name="SAPBEXHLevel0 2 9" xfId="996" xr:uid="{00000000-0005-0000-0000-0000D0030000}"/>
    <cellStyle name="SAPBEXHLevel0 3" xfId="997" xr:uid="{00000000-0005-0000-0000-0000D1030000}"/>
    <cellStyle name="SAPBEXHLevel0 4" xfId="998" xr:uid="{00000000-0005-0000-0000-0000D2030000}"/>
    <cellStyle name="SAPBEXHLevel0 5" xfId="999" xr:uid="{00000000-0005-0000-0000-0000D3030000}"/>
    <cellStyle name="SAPBEXHLevel0 6" xfId="1000" xr:uid="{00000000-0005-0000-0000-0000D4030000}"/>
    <cellStyle name="SAPBEXHLevel0 7" xfId="1001" xr:uid="{00000000-0005-0000-0000-0000D5030000}"/>
    <cellStyle name="SAPBEXHLevel0 8" xfId="1002" xr:uid="{00000000-0005-0000-0000-0000D6030000}"/>
    <cellStyle name="SAPBEXHLevel0 9" xfId="1003" xr:uid="{00000000-0005-0000-0000-0000D7030000}"/>
    <cellStyle name="SAPBEXHLevel0X" xfId="42" xr:uid="{00000000-0005-0000-0000-0000D8030000}"/>
    <cellStyle name="SAPBEXHLevel0X 10" xfId="1004" xr:uid="{00000000-0005-0000-0000-0000D9030000}"/>
    <cellStyle name="SAPBEXHLevel0X 11" xfId="1005" xr:uid="{00000000-0005-0000-0000-0000DA030000}"/>
    <cellStyle name="SAPBEXHLevel0X 12" xfId="1006" xr:uid="{00000000-0005-0000-0000-0000DB030000}"/>
    <cellStyle name="SAPBEXHLevel0X 2" xfId="1007" xr:uid="{00000000-0005-0000-0000-0000DC030000}"/>
    <cellStyle name="SAPBEXHLevel0X 2 10" xfId="1008" xr:uid="{00000000-0005-0000-0000-0000DD030000}"/>
    <cellStyle name="SAPBEXHLevel0X 2 2" xfId="1009" xr:uid="{00000000-0005-0000-0000-0000DE030000}"/>
    <cellStyle name="SAPBEXHLevel0X 2 3" xfId="1010" xr:uid="{00000000-0005-0000-0000-0000DF030000}"/>
    <cellStyle name="SAPBEXHLevel0X 2 4" xfId="1011" xr:uid="{00000000-0005-0000-0000-0000E0030000}"/>
    <cellStyle name="SAPBEXHLevel0X 2 5" xfId="1012" xr:uid="{00000000-0005-0000-0000-0000E1030000}"/>
    <cellStyle name="SAPBEXHLevel0X 2 6" xfId="1013" xr:uid="{00000000-0005-0000-0000-0000E2030000}"/>
    <cellStyle name="SAPBEXHLevel0X 2 7" xfId="1014" xr:uid="{00000000-0005-0000-0000-0000E3030000}"/>
    <cellStyle name="SAPBEXHLevel0X 2 8" xfId="1015" xr:uid="{00000000-0005-0000-0000-0000E4030000}"/>
    <cellStyle name="SAPBEXHLevel0X 2 9" xfId="1016" xr:uid="{00000000-0005-0000-0000-0000E5030000}"/>
    <cellStyle name="SAPBEXHLevel0X 3" xfId="1017" xr:uid="{00000000-0005-0000-0000-0000E6030000}"/>
    <cellStyle name="SAPBEXHLevel0X 4" xfId="1018" xr:uid="{00000000-0005-0000-0000-0000E7030000}"/>
    <cellStyle name="SAPBEXHLevel0X 5" xfId="1019" xr:uid="{00000000-0005-0000-0000-0000E8030000}"/>
    <cellStyle name="SAPBEXHLevel0X 6" xfId="1020" xr:uid="{00000000-0005-0000-0000-0000E9030000}"/>
    <cellStyle name="SAPBEXHLevel0X 7" xfId="1021" xr:uid="{00000000-0005-0000-0000-0000EA030000}"/>
    <cellStyle name="SAPBEXHLevel0X 8" xfId="1022" xr:uid="{00000000-0005-0000-0000-0000EB030000}"/>
    <cellStyle name="SAPBEXHLevel0X 9" xfId="1023" xr:uid="{00000000-0005-0000-0000-0000EC030000}"/>
    <cellStyle name="SAPBEXHLevel1" xfId="43" xr:uid="{00000000-0005-0000-0000-0000ED030000}"/>
    <cellStyle name="SAPBEXHLevel1 10" xfId="1024" xr:uid="{00000000-0005-0000-0000-0000EE030000}"/>
    <cellStyle name="SAPBEXHLevel1 11" xfId="1025" xr:uid="{00000000-0005-0000-0000-0000EF030000}"/>
    <cellStyle name="SAPBEXHLevel1 12" xfId="1026" xr:uid="{00000000-0005-0000-0000-0000F0030000}"/>
    <cellStyle name="SAPBEXHLevel1 2" xfId="1027" xr:uid="{00000000-0005-0000-0000-0000F1030000}"/>
    <cellStyle name="SAPBEXHLevel1 2 10" xfId="1028" xr:uid="{00000000-0005-0000-0000-0000F2030000}"/>
    <cellStyle name="SAPBEXHLevel1 2 11" xfId="1029" xr:uid="{00000000-0005-0000-0000-0000F3030000}"/>
    <cellStyle name="SAPBEXHLevel1 2 2" xfId="1030" xr:uid="{00000000-0005-0000-0000-0000F4030000}"/>
    <cellStyle name="SAPBEXHLevel1 2 3" xfId="1031" xr:uid="{00000000-0005-0000-0000-0000F5030000}"/>
    <cellStyle name="SAPBEXHLevel1 2 4" xfId="1032" xr:uid="{00000000-0005-0000-0000-0000F6030000}"/>
    <cellStyle name="SAPBEXHLevel1 2 5" xfId="1033" xr:uid="{00000000-0005-0000-0000-0000F7030000}"/>
    <cellStyle name="SAPBEXHLevel1 2 6" xfId="1034" xr:uid="{00000000-0005-0000-0000-0000F8030000}"/>
    <cellStyle name="SAPBEXHLevel1 2 7" xfId="1035" xr:uid="{00000000-0005-0000-0000-0000F9030000}"/>
    <cellStyle name="SAPBEXHLevel1 2 8" xfId="1036" xr:uid="{00000000-0005-0000-0000-0000FA030000}"/>
    <cellStyle name="SAPBEXHLevel1 2 9" xfId="1037" xr:uid="{00000000-0005-0000-0000-0000FB030000}"/>
    <cellStyle name="SAPBEXHLevel1 3" xfId="1038" xr:uid="{00000000-0005-0000-0000-0000FC030000}"/>
    <cellStyle name="SAPBEXHLevel1 4" xfId="1039" xr:uid="{00000000-0005-0000-0000-0000FD030000}"/>
    <cellStyle name="SAPBEXHLevel1 5" xfId="1040" xr:uid="{00000000-0005-0000-0000-0000FE030000}"/>
    <cellStyle name="SAPBEXHLevel1 6" xfId="1041" xr:uid="{00000000-0005-0000-0000-0000FF030000}"/>
    <cellStyle name="SAPBEXHLevel1 7" xfId="1042" xr:uid="{00000000-0005-0000-0000-000000040000}"/>
    <cellStyle name="SAPBEXHLevel1 8" xfId="1043" xr:uid="{00000000-0005-0000-0000-000001040000}"/>
    <cellStyle name="SAPBEXHLevel1 9" xfId="1044" xr:uid="{00000000-0005-0000-0000-000002040000}"/>
    <cellStyle name="SAPBEXHLevel1X" xfId="44" xr:uid="{00000000-0005-0000-0000-000003040000}"/>
    <cellStyle name="SAPBEXHLevel1X 10" xfId="1045" xr:uid="{00000000-0005-0000-0000-000004040000}"/>
    <cellStyle name="SAPBEXHLevel1X 11" xfId="1046" xr:uid="{00000000-0005-0000-0000-000005040000}"/>
    <cellStyle name="SAPBEXHLevel1X 12" xfId="1047" xr:uid="{00000000-0005-0000-0000-000006040000}"/>
    <cellStyle name="SAPBEXHLevel1X 2" xfId="1048" xr:uid="{00000000-0005-0000-0000-000007040000}"/>
    <cellStyle name="SAPBEXHLevel1X 2 10" xfId="1049" xr:uid="{00000000-0005-0000-0000-000008040000}"/>
    <cellStyle name="SAPBEXHLevel1X 2 2" xfId="1050" xr:uid="{00000000-0005-0000-0000-000009040000}"/>
    <cellStyle name="SAPBEXHLevel1X 2 3" xfId="1051" xr:uid="{00000000-0005-0000-0000-00000A040000}"/>
    <cellStyle name="SAPBEXHLevel1X 2 4" xfId="1052" xr:uid="{00000000-0005-0000-0000-00000B040000}"/>
    <cellStyle name="SAPBEXHLevel1X 2 5" xfId="1053" xr:uid="{00000000-0005-0000-0000-00000C040000}"/>
    <cellStyle name="SAPBEXHLevel1X 2 6" xfId="1054" xr:uid="{00000000-0005-0000-0000-00000D040000}"/>
    <cellStyle name="SAPBEXHLevel1X 2 7" xfId="1055" xr:uid="{00000000-0005-0000-0000-00000E040000}"/>
    <cellStyle name="SAPBEXHLevel1X 2 8" xfId="1056" xr:uid="{00000000-0005-0000-0000-00000F040000}"/>
    <cellStyle name="SAPBEXHLevel1X 2 9" xfId="1057" xr:uid="{00000000-0005-0000-0000-000010040000}"/>
    <cellStyle name="SAPBEXHLevel1X 3" xfId="1058" xr:uid="{00000000-0005-0000-0000-000011040000}"/>
    <cellStyle name="SAPBEXHLevel1X 4" xfId="1059" xr:uid="{00000000-0005-0000-0000-000012040000}"/>
    <cellStyle name="SAPBEXHLevel1X 5" xfId="1060" xr:uid="{00000000-0005-0000-0000-000013040000}"/>
    <cellStyle name="SAPBEXHLevel1X 6" xfId="1061" xr:uid="{00000000-0005-0000-0000-000014040000}"/>
    <cellStyle name="SAPBEXHLevel1X 7" xfId="1062" xr:uid="{00000000-0005-0000-0000-000015040000}"/>
    <cellStyle name="SAPBEXHLevel1X 8" xfId="1063" xr:uid="{00000000-0005-0000-0000-000016040000}"/>
    <cellStyle name="SAPBEXHLevel1X 9" xfId="1064" xr:uid="{00000000-0005-0000-0000-000017040000}"/>
    <cellStyle name="SAPBEXHLevel2" xfId="45" xr:uid="{00000000-0005-0000-0000-000018040000}"/>
    <cellStyle name="SAPBEXHLevel2 10" xfId="1065" xr:uid="{00000000-0005-0000-0000-000019040000}"/>
    <cellStyle name="SAPBEXHLevel2 11" xfId="1066" xr:uid="{00000000-0005-0000-0000-00001A040000}"/>
    <cellStyle name="SAPBEXHLevel2 12" xfId="1067" xr:uid="{00000000-0005-0000-0000-00001B040000}"/>
    <cellStyle name="SAPBEXHLevel2 2" xfId="1068" xr:uid="{00000000-0005-0000-0000-00001C040000}"/>
    <cellStyle name="SAPBEXHLevel2 2 10" xfId="1069" xr:uid="{00000000-0005-0000-0000-00001D040000}"/>
    <cellStyle name="SAPBEXHLevel2 2 2" xfId="1070" xr:uid="{00000000-0005-0000-0000-00001E040000}"/>
    <cellStyle name="SAPBEXHLevel2 2 3" xfId="1071" xr:uid="{00000000-0005-0000-0000-00001F040000}"/>
    <cellStyle name="SAPBEXHLevel2 2 4" xfId="1072" xr:uid="{00000000-0005-0000-0000-000020040000}"/>
    <cellStyle name="SAPBEXHLevel2 2 5" xfId="1073" xr:uid="{00000000-0005-0000-0000-000021040000}"/>
    <cellStyle name="SAPBEXHLevel2 2 6" xfId="1074" xr:uid="{00000000-0005-0000-0000-000022040000}"/>
    <cellStyle name="SAPBEXHLevel2 2 7" xfId="1075" xr:uid="{00000000-0005-0000-0000-000023040000}"/>
    <cellStyle name="SAPBEXHLevel2 2 8" xfId="1076" xr:uid="{00000000-0005-0000-0000-000024040000}"/>
    <cellStyle name="SAPBEXHLevel2 2 9" xfId="1077" xr:uid="{00000000-0005-0000-0000-000025040000}"/>
    <cellStyle name="SAPBEXHLevel2 3" xfId="1078" xr:uid="{00000000-0005-0000-0000-000026040000}"/>
    <cellStyle name="SAPBEXHLevel2 4" xfId="1079" xr:uid="{00000000-0005-0000-0000-000027040000}"/>
    <cellStyle name="SAPBEXHLevel2 5" xfId="1080" xr:uid="{00000000-0005-0000-0000-000028040000}"/>
    <cellStyle name="SAPBEXHLevel2 6" xfId="1081" xr:uid="{00000000-0005-0000-0000-000029040000}"/>
    <cellStyle name="SAPBEXHLevel2 7" xfId="1082" xr:uid="{00000000-0005-0000-0000-00002A040000}"/>
    <cellStyle name="SAPBEXHLevel2 8" xfId="1083" xr:uid="{00000000-0005-0000-0000-00002B040000}"/>
    <cellStyle name="SAPBEXHLevel2 9" xfId="1084" xr:uid="{00000000-0005-0000-0000-00002C040000}"/>
    <cellStyle name="SAPBEXHLevel2X" xfId="46" xr:uid="{00000000-0005-0000-0000-00002D040000}"/>
    <cellStyle name="SAPBEXHLevel2X 10" xfId="1085" xr:uid="{00000000-0005-0000-0000-00002E040000}"/>
    <cellStyle name="SAPBEXHLevel2X 11" xfId="1086" xr:uid="{00000000-0005-0000-0000-00002F040000}"/>
    <cellStyle name="SAPBEXHLevel2X 12" xfId="1087" xr:uid="{00000000-0005-0000-0000-000030040000}"/>
    <cellStyle name="SAPBEXHLevel2X 2" xfId="1088" xr:uid="{00000000-0005-0000-0000-000031040000}"/>
    <cellStyle name="SAPBEXHLevel2X 2 10" xfId="1089" xr:uid="{00000000-0005-0000-0000-000032040000}"/>
    <cellStyle name="SAPBEXHLevel2X 2 2" xfId="1090" xr:uid="{00000000-0005-0000-0000-000033040000}"/>
    <cellStyle name="SAPBEXHLevel2X 2 3" xfId="1091" xr:uid="{00000000-0005-0000-0000-000034040000}"/>
    <cellStyle name="SAPBEXHLevel2X 2 4" xfId="1092" xr:uid="{00000000-0005-0000-0000-000035040000}"/>
    <cellStyle name="SAPBEXHLevel2X 2 5" xfId="1093" xr:uid="{00000000-0005-0000-0000-000036040000}"/>
    <cellStyle name="SAPBEXHLevel2X 2 6" xfId="1094" xr:uid="{00000000-0005-0000-0000-000037040000}"/>
    <cellStyle name="SAPBEXHLevel2X 2 7" xfId="1095" xr:uid="{00000000-0005-0000-0000-000038040000}"/>
    <cellStyle name="SAPBEXHLevel2X 2 8" xfId="1096" xr:uid="{00000000-0005-0000-0000-000039040000}"/>
    <cellStyle name="SAPBEXHLevel2X 2 9" xfId="1097" xr:uid="{00000000-0005-0000-0000-00003A040000}"/>
    <cellStyle name="SAPBEXHLevel2X 3" xfId="1098" xr:uid="{00000000-0005-0000-0000-00003B040000}"/>
    <cellStyle name="SAPBEXHLevel2X 4" xfId="1099" xr:uid="{00000000-0005-0000-0000-00003C040000}"/>
    <cellStyle name="SAPBEXHLevel2X 5" xfId="1100" xr:uid="{00000000-0005-0000-0000-00003D040000}"/>
    <cellStyle name="SAPBEXHLevel2X 6" xfId="1101" xr:uid="{00000000-0005-0000-0000-00003E040000}"/>
    <cellStyle name="SAPBEXHLevel2X 7" xfId="1102" xr:uid="{00000000-0005-0000-0000-00003F040000}"/>
    <cellStyle name="SAPBEXHLevel2X 8" xfId="1103" xr:uid="{00000000-0005-0000-0000-000040040000}"/>
    <cellStyle name="SAPBEXHLevel2X 9" xfId="1104" xr:uid="{00000000-0005-0000-0000-000041040000}"/>
    <cellStyle name="SAPBEXHLevel3" xfId="47" xr:uid="{00000000-0005-0000-0000-000042040000}"/>
    <cellStyle name="SAPBEXHLevel3 10" xfId="1105" xr:uid="{00000000-0005-0000-0000-000043040000}"/>
    <cellStyle name="SAPBEXHLevel3 11" xfId="1106" xr:uid="{00000000-0005-0000-0000-000044040000}"/>
    <cellStyle name="SAPBEXHLevel3 12" xfId="1107" xr:uid="{00000000-0005-0000-0000-000045040000}"/>
    <cellStyle name="SAPBEXHLevel3 2" xfId="1108" xr:uid="{00000000-0005-0000-0000-000046040000}"/>
    <cellStyle name="SAPBEXHLevel3 2 10" xfId="1109" xr:uid="{00000000-0005-0000-0000-000047040000}"/>
    <cellStyle name="SAPBEXHLevel3 2 2" xfId="1110" xr:uid="{00000000-0005-0000-0000-000048040000}"/>
    <cellStyle name="SAPBEXHLevel3 2 3" xfId="1111" xr:uid="{00000000-0005-0000-0000-000049040000}"/>
    <cellStyle name="SAPBEXHLevel3 2 4" xfId="1112" xr:uid="{00000000-0005-0000-0000-00004A040000}"/>
    <cellStyle name="SAPBEXHLevel3 2 5" xfId="1113" xr:uid="{00000000-0005-0000-0000-00004B040000}"/>
    <cellStyle name="SAPBEXHLevel3 2 6" xfId="1114" xr:uid="{00000000-0005-0000-0000-00004C040000}"/>
    <cellStyle name="SAPBEXHLevel3 2 7" xfId="1115" xr:uid="{00000000-0005-0000-0000-00004D040000}"/>
    <cellStyle name="SAPBEXHLevel3 2 8" xfId="1116" xr:uid="{00000000-0005-0000-0000-00004E040000}"/>
    <cellStyle name="SAPBEXHLevel3 2 9" xfId="1117" xr:uid="{00000000-0005-0000-0000-00004F040000}"/>
    <cellStyle name="SAPBEXHLevel3 3" xfId="1118" xr:uid="{00000000-0005-0000-0000-000050040000}"/>
    <cellStyle name="SAPBEXHLevel3 4" xfId="1119" xr:uid="{00000000-0005-0000-0000-000051040000}"/>
    <cellStyle name="SAPBEXHLevel3 5" xfId="1120" xr:uid="{00000000-0005-0000-0000-000052040000}"/>
    <cellStyle name="SAPBEXHLevel3 6" xfId="1121" xr:uid="{00000000-0005-0000-0000-000053040000}"/>
    <cellStyle name="SAPBEXHLevel3 7" xfId="1122" xr:uid="{00000000-0005-0000-0000-000054040000}"/>
    <cellStyle name="SAPBEXHLevel3 8" xfId="1123" xr:uid="{00000000-0005-0000-0000-000055040000}"/>
    <cellStyle name="SAPBEXHLevel3 9" xfId="1124" xr:uid="{00000000-0005-0000-0000-000056040000}"/>
    <cellStyle name="SAPBEXHLevel3X" xfId="48" xr:uid="{00000000-0005-0000-0000-000057040000}"/>
    <cellStyle name="SAPBEXHLevel3X 10" xfId="1125" xr:uid="{00000000-0005-0000-0000-000058040000}"/>
    <cellStyle name="SAPBEXHLevel3X 11" xfId="1126" xr:uid="{00000000-0005-0000-0000-000059040000}"/>
    <cellStyle name="SAPBEXHLevel3X 12" xfId="1127" xr:uid="{00000000-0005-0000-0000-00005A040000}"/>
    <cellStyle name="SAPBEXHLevel3X 2" xfId="1128" xr:uid="{00000000-0005-0000-0000-00005B040000}"/>
    <cellStyle name="SAPBEXHLevel3X 2 10" xfId="1129" xr:uid="{00000000-0005-0000-0000-00005C040000}"/>
    <cellStyle name="SAPBEXHLevel3X 2 2" xfId="1130" xr:uid="{00000000-0005-0000-0000-00005D040000}"/>
    <cellStyle name="SAPBEXHLevel3X 2 3" xfId="1131" xr:uid="{00000000-0005-0000-0000-00005E040000}"/>
    <cellStyle name="SAPBEXHLevel3X 2 4" xfId="1132" xr:uid="{00000000-0005-0000-0000-00005F040000}"/>
    <cellStyle name="SAPBEXHLevel3X 2 5" xfId="1133" xr:uid="{00000000-0005-0000-0000-000060040000}"/>
    <cellStyle name="SAPBEXHLevel3X 2 6" xfId="1134" xr:uid="{00000000-0005-0000-0000-000061040000}"/>
    <cellStyle name="SAPBEXHLevel3X 2 7" xfId="1135" xr:uid="{00000000-0005-0000-0000-000062040000}"/>
    <cellStyle name="SAPBEXHLevel3X 2 8" xfId="1136" xr:uid="{00000000-0005-0000-0000-000063040000}"/>
    <cellStyle name="SAPBEXHLevel3X 2 9" xfId="1137" xr:uid="{00000000-0005-0000-0000-000064040000}"/>
    <cellStyle name="SAPBEXHLevel3X 3" xfId="1138" xr:uid="{00000000-0005-0000-0000-000065040000}"/>
    <cellStyle name="SAPBEXHLevel3X 4" xfId="1139" xr:uid="{00000000-0005-0000-0000-000066040000}"/>
    <cellStyle name="SAPBEXHLevel3X 5" xfId="1140" xr:uid="{00000000-0005-0000-0000-000067040000}"/>
    <cellStyle name="SAPBEXHLevel3X 6" xfId="1141" xr:uid="{00000000-0005-0000-0000-000068040000}"/>
    <cellStyle name="SAPBEXHLevel3X 7" xfId="1142" xr:uid="{00000000-0005-0000-0000-000069040000}"/>
    <cellStyle name="SAPBEXHLevel3X 8" xfId="1143" xr:uid="{00000000-0005-0000-0000-00006A040000}"/>
    <cellStyle name="SAPBEXHLevel3X 9" xfId="1144" xr:uid="{00000000-0005-0000-0000-00006B040000}"/>
    <cellStyle name="SAPBEXchaText" xfId="10" xr:uid="{00000000-0005-0000-0000-00006C040000}"/>
    <cellStyle name="SAPBEXchaText 10" xfId="1145" xr:uid="{00000000-0005-0000-0000-00006D040000}"/>
    <cellStyle name="SAPBEXchaText 11" xfId="1146" xr:uid="{00000000-0005-0000-0000-00006E040000}"/>
    <cellStyle name="SAPBEXchaText 12" xfId="1147" xr:uid="{00000000-0005-0000-0000-00006F040000}"/>
    <cellStyle name="SAPBEXchaText 2" xfId="1148" xr:uid="{00000000-0005-0000-0000-000070040000}"/>
    <cellStyle name="SAPBEXchaText 2 10" xfId="1149" xr:uid="{00000000-0005-0000-0000-000071040000}"/>
    <cellStyle name="SAPBEXchaText 2 11" xfId="1150" xr:uid="{00000000-0005-0000-0000-000072040000}"/>
    <cellStyle name="SAPBEXchaText 2 12" xfId="1151" xr:uid="{00000000-0005-0000-0000-000073040000}"/>
    <cellStyle name="SAPBEXchaText 2 2" xfId="1152" xr:uid="{00000000-0005-0000-0000-000074040000}"/>
    <cellStyle name="SAPBEXchaText 2 2 10" xfId="1153" xr:uid="{00000000-0005-0000-0000-000075040000}"/>
    <cellStyle name="SAPBEXchaText 2 2 2" xfId="1154" xr:uid="{00000000-0005-0000-0000-000076040000}"/>
    <cellStyle name="SAPBEXchaText 2 2 3" xfId="1155" xr:uid="{00000000-0005-0000-0000-000077040000}"/>
    <cellStyle name="SAPBEXchaText 2 2 4" xfId="1156" xr:uid="{00000000-0005-0000-0000-000078040000}"/>
    <cellStyle name="SAPBEXchaText 2 2 5" xfId="1157" xr:uid="{00000000-0005-0000-0000-000079040000}"/>
    <cellStyle name="SAPBEXchaText 2 2 6" xfId="1158" xr:uid="{00000000-0005-0000-0000-00007A040000}"/>
    <cellStyle name="SAPBEXchaText 2 2 7" xfId="1159" xr:uid="{00000000-0005-0000-0000-00007B040000}"/>
    <cellStyle name="SAPBEXchaText 2 2 8" xfId="1160" xr:uid="{00000000-0005-0000-0000-00007C040000}"/>
    <cellStyle name="SAPBEXchaText 2 2 9" xfId="1161" xr:uid="{00000000-0005-0000-0000-00007D040000}"/>
    <cellStyle name="SAPBEXchaText 2 3" xfId="1162" xr:uid="{00000000-0005-0000-0000-00007E040000}"/>
    <cellStyle name="SAPBEXchaText 2 4" xfId="1163" xr:uid="{00000000-0005-0000-0000-00007F040000}"/>
    <cellStyle name="SAPBEXchaText 2 5" xfId="1164" xr:uid="{00000000-0005-0000-0000-000080040000}"/>
    <cellStyle name="SAPBEXchaText 2 6" xfId="1165" xr:uid="{00000000-0005-0000-0000-000081040000}"/>
    <cellStyle name="SAPBEXchaText 2 7" xfId="1166" xr:uid="{00000000-0005-0000-0000-000082040000}"/>
    <cellStyle name="SAPBEXchaText 2 8" xfId="1167" xr:uid="{00000000-0005-0000-0000-000083040000}"/>
    <cellStyle name="SAPBEXchaText 2 9" xfId="1168" xr:uid="{00000000-0005-0000-0000-000084040000}"/>
    <cellStyle name="SAPBEXchaText 3" xfId="1169" xr:uid="{00000000-0005-0000-0000-000085040000}"/>
    <cellStyle name="SAPBEXchaText 3 10" xfId="1170" xr:uid="{00000000-0005-0000-0000-000086040000}"/>
    <cellStyle name="SAPBEXchaText 3 2" xfId="1171" xr:uid="{00000000-0005-0000-0000-000087040000}"/>
    <cellStyle name="SAPBEXchaText 3 3" xfId="1172" xr:uid="{00000000-0005-0000-0000-000088040000}"/>
    <cellStyle name="SAPBEXchaText 3 4" xfId="1173" xr:uid="{00000000-0005-0000-0000-000089040000}"/>
    <cellStyle name="SAPBEXchaText 3 5" xfId="1174" xr:uid="{00000000-0005-0000-0000-00008A040000}"/>
    <cellStyle name="SAPBEXchaText 3 6" xfId="1175" xr:uid="{00000000-0005-0000-0000-00008B040000}"/>
    <cellStyle name="SAPBEXchaText 3 7" xfId="1176" xr:uid="{00000000-0005-0000-0000-00008C040000}"/>
    <cellStyle name="SAPBEXchaText 3 8" xfId="1177" xr:uid="{00000000-0005-0000-0000-00008D040000}"/>
    <cellStyle name="SAPBEXchaText 3 9" xfId="1178" xr:uid="{00000000-0005-0000-0000-00008E040000}"/>
    <cellStyle name="SAPBEXchaText 4" xfId="1179" xr:uid="{00000000-0005-0000-0000-00008F040000}"/>
    <cellStyle name="SAPBEXchaText 5" xfId="1180" xr:uid="{00000000-0005-0000-0000-000090040000}"/>
    <cellStyle name="SAPBEXchaText 6" xfId="1181" xr:uid="{00000000-0005-0000-0000-000091040000}"/>
    <cellStyle name="SAPBEXchaText 7" xfId="1182" xr:uid="{00000000-0005-0000-0000-000092040000}"/>
    <cellStyle name="SAPBEXchaText 8" xfId="1183" xr:uid="{00000000-0005-0000-0000-000093040000}"/>
    <cellStyle name="SAPBEXchaText 9" xfId="1184" xr:uid="{00000000-0005-0000-0000-000094040000}"/>
    <cellStyle name="SAPBEXchaText_Výkaz 13-D3a _2011_jk" xfId="1185" xr:uid="{00000000-0005-0000-0000-000095040000}"/>
    <cellStyle name="SAPBEXinputData" xfId="1186" xr:uid="{00000000-0005-0000-0000-000096040000}"/>
    <cellStyle name="SAPBEXinputData 2" xfId="1187" xr:uid="{00000000-0005-0000-0000-000097040000}"/>
    <cellStyle name="SAPBEXItemHeader" xfId="1188" xr:uid="{00000000-0005-0000-0000-000098040000}"/>
    <cellStyle name="SAPBEXItemHeader 10" xfId="1189" xr:uid="{00000000-0005-0000-0000-000099040000}"/>
    <cellStyle name="SAPBEXItemHeader 11" xfId="1190" xr:uid="{00000000-0005-0000-0000-00009A040000}"/>
    <cellStyle name="SAPBEXItemHeader 2" xfId="1191" xr:uid="{00000000-0005-0000-0000-00009B040000}"/>
    <cellStyle name="SAPBEXItemHeader 2 10" xfId="1192" xr:uid="{00000000-0005-0000-0000-00009C040000}"/>
    <cellStyle name="SAPBEXItemHeader 2 2" xfId="1193" xr:uid="{00000000-0005-0000-0000-00009D040000}"/>
    <cellStyle name="SAPBEXItemHeader 2 3" xfId="1194" xr:uid="{00000000-0005-0000-0000-00009E040000}"/>
    <cellStyle name="SAPBEXItemHeader 2 4" xfId="1195" xr:uid="{00000000-0005-0000-0000-00009F040000}"/>
    <cellStyle name="SAPBEXItemHeader 2 5" xfId="1196" xr:uid="{00000000-0005-0000-0000-0000A0040000}"/>
    <cellStyle name="SAPBEXItemHeader 2 6" xfId="1197" xr:uid="{00000000-0005-0000-0000-0000A1040000}"/>
    <cellStyle name="SAPBEXItemHeader 2 7" xfId="1198" xr:uid="{00000000-0005-0000-0000-0000A2040000}"/>
    <cellStyle name="SAPBEXItemHeader 2 8" xfId="1199" xr:uid="{00000000-0005-0000-0000-0000A3040000}"/>
    <cellStyle name="SAPBEXItemHeader 2 9" xfId="1200" xr:uid="{00000000-0005-0000-0000-0000A4040000}"/>
    <cellStyle name="SAPBEXItemHeader 3" xfId="1201" xr:uid="{00000000-0005-0000-0000-0000A5040000}"/>
    <cellStyle name="SAPBEXItemHeader 4" xfId="1202" xr:uid="{00000000-0005-0000-0000-0000A6040000}"/>
    <cellStyle name="SAPBEXItemHeader 5" xfId="1203" xr:uid="{00000000-0005-0000-0000-0000A7040000}"/>
    <cellStyle name="SAPBEXItemHeader 6" xfId="1204" xr:uid="{00000000-0005-0000-0000-0000A8040000}"/>
    <cellStyle name="SAPBEXItemHeader 7" xfId="1205" xr:uid="{00000000-0005-0000-0000-0000A9040000}"/>
    <cellStyle name="SAPBEXItemHeader 8" xfId="1206" xr:uid="{00000000-0005-0000-0000-0000AA040000}"/>
    <cellStyle name="SAPBEXItemHeader 9" xfId="1207" xr:uid="{00000000-0005-0000-0000-0000AB040000}"/>
    <cellStyle name="SAPBEXresData" xfId="49" xr:uid="{00000000-0005-0000-0000-0000AC040000}"/>
    <cellStyle name="SAPBEXresData 10" xfId="1208" xr:uid="{00000000-0005-0000-0000-0000AD040000}"/>
    <cellStyle name="SAPBEXresData 11" xfId="1209" xr:uid="{00000000-0005-0000-0000-0000AE040000}"/>
    <cellStyle name="SAPBEXresData 12" xfId="1210" xr:uid="{00000000-0005-0000-0000-0000AF040000}"/>
    <cellStyle name="SAPBEXresData 2" xfId="1211" xr:uid="{00000000-0005-0000-0000-0000B0040000}"/>
    <cellStyle name="SAPBEXresData 2 10" xfId="1212" xr:uid="{00000000-0005-0000-0000-0000B1040000}"/>
    <cellStyle name="SAPBEXresData 2 2" xfId="1213" xr:uid="{00000000-0005-0000-0000-0000B2040000}"/>
    <cellStyle name="SAPBEXresData 2 3" xfId="1214" xr:uid="{00000000-0005-0000-0000-0000B3040000}"/>
    <cellStyle name="SAPBEXresData 2 4" xfId="1215" xr:uid="{00000000-0005-0000-0000-0000B4040000}"/>
    <cellStyle name="SAPBEXresData 2 5" xfId="1216" xr:uid="{00000000-0005-0000-0000-0000B5040000}"/>
    <cellStyle name="SAPBEXresData 2 6" xfId="1217" xr:uid="{00000000-0005-0000-0000-0000B6040000}"/>
    <cellStyle name="SAPBEXresData 2 7" xfId="1218" xr:uid="{00000000-0005-0000-0000-0000B7040000}"/>
    <cellStyle name="SAPBEXresData 2 8" xfId="1219" xr:uid="{00000000-0005-0000-0000-0000B8040000}"/>
    <cellStyle name="SAPBEXresData 2 9" xfId="1220" xr:uid="{00000000-0005-0000-0000-0000B9040000}"/>
    <cellStyle name="SAPBEXresData 3" xfId="1221" xr:uid="{00000000-0005-0000-0000-0000BA040000}"/>
    <cellStyle name="SAPBEXresData 4" xfId="1222" xr:uid="{00000000-0005-0000-0000-0000BB040000}"/>
    <cellStyle name="SAPBEXresData 5" xfId="1223" xr:uid="{00000000-0005-0000-0000-0000BC040000}"/>
    <cellStyle name="SAPBEXresData 6" xfId="1224" xr:uid="{00000000-0005-0000-0000-0000BD040000}"/>
    <cellStyle name="SAPBEXresData 7" xfId="1225" xr:uid="{00000000-0005-0000-0000-0000BE040000}"/>
    <cellStyle name="SAPBEXresData 8" xfId="1226" xr:uid="{00000000-0005-0000-0000-0000BF040000}"/>
    <cellStyle name="SAPBEXresData 9" xfId="1227" xr:uid="{00000000-0005-0000-0000-0000C0040000}"/>
    <cellStyle name="SAPBEXresDataEmph" xfId="50" xr:uid="{00000000-0005-0000-0000-0000C1040000}"/>
    <cellStyle name="SAPBEXresDataEmph 2" xfId="1228" xr:uid="{00000000-0005-0000-0000-0000C2040000}"/>
    <cellStyle name="SAPBEXresDataEmph 2 2" xfId="1229" xr:uid="{00000000-0005-0000-0000-0000C3040000}"/>
    <cellStyle name="SAPBEXresDataEmph 2 3" xfId="1230" xr:uid="{00000000-0005-0000-0000-0000C4040000}"/>
    <cellStyle name="SAPBEXresDataEmph 2 4" xfId="1231" xr:uid="{00000000-0005-0000-0000-0000C5040000}"/>
    <cellStyle name="SAPBEXresDataEmph 2 5" xfId="1232" xr:uid="{00000000-0005-0000-0000-0000C6040000}"/>
    <cellStyle name="SAPBEXresDataEmph 2 6" xfId="1233" xr:uid="{00000000-0005-0000-0000-0000C7040000}"/>
    <cellStyle name="SAPBEXresDataEmph 2 7" xfId="1234" xr:uid="{00000000-0005-0000-0000-0000C8040000}"/>
    <cellStyle name="SAPBEXresDataEmph 3" xfId="1235" xr:uid="{00000000-0005-0000-0000-0000C9040000}"/>
    <cellStyle name="SAPBEXresDataEmph 4" xfId="1236" xr:uid="{00000000-0005-0000-0000-0000CA040000}"/>
    <cellStyle name="SAPBEXresDataEmph 5" xfId="1237" xr:uid="{00000000-0005-0000-0000-0000CB040000}"/>
    <cellStyle name="SAPBEXresDataEmph 6" xfId="1238" xr:uid="{00000000-0005-0000-0000-0000CC040000}"/>
    <cellStyle name="SAPBEXresDataEmph 7" xfId="1239" xr:uid="{00000000-0005-0000-0000-0000CD040000}"/>
    <cellStyle name="SAPBEXresDataEmph 8" xfId="1240" xr:uid="{00000000-0005-0000-0000-0000CE040000}"/>
    <cellStyle name="SAPBEXresDataEmph 9" xfId="1241" xr:uid="{00000000-0005-0000-0000-0000CF040000}"/>
    <cellStyle name="SAPBEXresItem" xfId="51" xr:uid="{00000000-0005-0000-0000-0000D0040000}"/>
    <cellStyle name="SAPBEXresItem 10" xfId="1242" xr:uid="{00000000-0005-0000-0000-0000D1040000}"/>
    <cellStyle name="SAPBEXresItem 11" xfId="1243" xr:uid="{00000000-0005-0000-0000-0000D2040000}"/>
    <cellStyle name="SAPBEXresItem 12" xfId="1244" xr:uid="{00000000-0005-0000-0000-0000D3040000}"/>
    <cellStyle name="SAPBEXresItem 2" xfId="1245" xr:uid="{00000000-0005-0000-0000-0000D4040000}"/>
    <cellStyle name="SAPBEXresItem 2 10" xfId="1246" xr:uid="{00000000-0005-0000-0000-0000D5040000}"/>
    <cellStyle name="SAPBEXresItem 2 2" xfId="1247" xr:uid="{00000000-0005-0000-0000-0000D6040000}"/>
    <cellStyle name="SAPBEXresItem 2 3" xfId="1248" xr:uid="{00000000-0005-0000-0000-0000D7040000}"/>
    <cellStyle name="SAPBEXresItem 2 4" xfId="1249" xr:uid="{00000000-0005-0000-0000-0000D8040000}"/>
    <cellStyle name="SAPBEXresItem 2 5" xfId="1250" xr:uid="{00000000-0005-0000-0000-0000D9040000}"/>
    <cellStyle name="SAPBEXresItem 2 6" xfId="1251" xr:uid="{00000000-0005-0000-0000-0000DA040000}"/>
    <cellStyle name="SAPBEXresItem 2 7" xfId="1252" xr:uid="{00000000-0005-0000-0000-0000DB040000}"/>
    <cellStyle name="SAPBEXresItem 2 8" xfId="1253" xr:uid="{00000000-0005-0000-0000-0000DC040000}"/>
    <cellStyle name="SAPBEXresItem 2 9" xfId="1254" xr:uid="{00000000-0005-0000-0000-0000DD040000}"/>
    <cellStyle name="SAPBEXresItem 3" xfId="1255" xr:uid="{00000000-0005-0000-0000-0000DE040000}"/>
    <cellStyle name="SAPBEXresItem 4" xfId="1256" xr:uid="{00000000-0005-0000-0000-0000DF040000}"/>
    <cellStyle name="SAPBEXresItem 5" xfId="1257" xr:uid="{00000000-0005-0000-0000-0000E0040000}"/>
    <cellStyle name="SAPBEXresItem 6" xfId="1258" xr:uid="{00000000-0005-0000-0000-0000E1040000}"/>
    <cellStyle name="SAPBEXresItem 7" xfId="1259" xr:uid="{00000000-0005-0000-0000-0000E2040000}"/>
    <cellStyle name="SAPBEXresItem 8" xfId="1260" xr:uid="{00000000-0005-0000-0000-0000E3040000}"/>
    <cellStyle name="SAPBEXresItem 9" xfId="1261" xr:uid="{00000000-0005-0000-0000-0000E4040000}"/>
    <cellStyle name="SAPBEXresItemX" xfId="52" xr:uid="{00000000-0005-0000-0000-0000E5040000}"/>
    <cellStyle name="SAPBEXresItemX 10" xfId="1262" xr:uid="{00000000-0005-0000-0000-0000E6040000}"/>
    <cellStyle name="SAPBEXresItemX 11" xfId="1263" xr:uid="{00000000-0005-0000-0000-0000E7040000}"/>
    <cellStyle name="SAPBEXresItemX 12" xfId="1264" xr:uid="{00000000-0005-0000-0000-0000E8040000}"/>
    <cellStyle name="SAPBEXresItemX 2" xfId="1265" xr:uid="{00000000-0005-0000-0000-0000E9040000}"/>
    <cellStyle name="SAPBEXresItemX 2 10" xfId="1266" xr:uid="{00000000-0005-0000-0000-0000EA040000}"/>
    <cellStyle name="SAPBEXresItemX 2 2" xfId="1267" xr:uid="{00000000-0005-0000-0000-0000EB040000}"/>
    <cellStyle name="SAPBEXresItemX 2 3" xfId="1268" xr:uid="{00000000-0005-0000-0000-0000EC040000}"/>
    <cellStyle name="SAPBEXresItemX 2 4" xfId="1269" xr:uid="{00000000-0005-0000-0000-0000ED040000}"/>
    <cellStyle name="SAPBEXresItemX 2 5" xfId="1270" xr:uid="{00000000-0005-0000-0000-0000EE040000}"/>
    <cellStyle name="SAPBEXresItemX 2 6" xfId="1271" xr:uid="{00000000-0005-0000-0000-0000EF040000}"/>
    <cellStyle name="SAPBEXresItemX 2 7" xfId="1272" xr:uid="{00000000-0005-0000-0000-0000F0040000}"/>
    <cellStyle name="SAPBEXresItemX 2 8" xfId="1273" xr:uid="{00000000-0005-0000-0000-0000F1040000}"/>
    <cellStyle name="SAPBEXresItemX 2 9" xfId="1274" xr:uid="{00000000-0005-0000-0000-0000F2040000}"/>
    <cellStyle name="SAPBEXresItemX 3" xfId="1275" xr:uid="{00000000-0005-0000-0000-0000F3040000}"/>
    <cellStyle name="SAPBEXresItemX 4" xfId="1276" xr:uid="{00000000-0005-0000-0000-0000F4040000}"/>
    <cellStyle name="SAPBEXresItemX 5" xfId="1277" xr:uid="{00000000-0005-0000-0000-0000F5040000}"/>
    <cellStyle name="SAPBEXresItemX 6" xfId="1278" xr:uid="{00000000-0005-0000-0000-0000F6040000}"/>
    <cellStyle name="SAPBEXresItemX 7" xfId="1279" xr:uid="{00000000-0005-0000-0000-0000F7040000}"/>
    <cellStyle name="SAPBEXresItemX 8" xfId="1280" xr:uid="{00000000-0005-0000-0000-0000F8040000}"/>
    <cellStyle name="SAPBEXresItemX 9" xfId="1281" xr:uid="{00000000-0005-0000-0000-0000F9040000}"/>
    <cellStyle name="SAPBEXstdData" xfId="11" xr:uid="{00000000-0005-0000-0000-0000FA040000}"/>
    <cellStyle name="SAPBEXstdData 10" xfId="1282" xr:uid="{00000000-0005-0000-0000-0000FB040000}"/>
    <cellStyle name="SAPBEXstdData 11" xfId="1283" xr:uid="{00000000-0005-0000-0000-0000FC040000}"/>
    <cellStyle name="SAPBEXstdData 12" xfId="1284" xr:uid="{00000000-0005-0000-0000-0000FD040000}"/>
    <cellStyle name="SAPBEXstdData 2" xfId="1285" xr:uid="{00000000-0005-0000-0000-0000FE040000}"/>
    <cellStyle name="SAPBEXstdData 2 10" xfId="1286" xr:uid="{00000000-0005-0000-0000-0000FF040000}"/>
    <cellStyle name="SAPBEXstdData 2 11" xfId="1287" xr:uid="{00000000-0005-0000-0000-000000050000}"/>
    <cellStyle name="SAPBEXstdData 2 12" xfId="1288" xr:uid="{00000000-0005-0000-0000-000001050000}"/>
    <cellStyle name="SAPBEXstdData 2 2" xfId="1289" xr:uid="{00000000-0005-0000-0000-000002050000}"/>
    <cellStyle name="SAPBEXstdData 2 2 10" xfId="1290" xr:uid="{00000000-0005-0000-0000-000003050000}"/>
    <cellStyle name="SAPBEXstdData 2 2 2" xfId="1291" xr:uid="{00000000-0005-0000-0000-000004050000}"/>
    <cellStyle name="SAPBEXstdData 2 2 3" xfId="1292" xr:uid="{00000000-0005-0000-0000-000005050000}"/>
    <cellStyle name="SAPBEXstdData 2 2 4" xfId="1293" xr:uid="{00000000-0005-0000-0000-000006050000}"/>
    <cellStyle name="SAPBEXstdData 2 2 5" xfId="1294" xr:uid="{00000000-0005-0000-0000-000007050000}"/>
    <cellStyle name="SAPBEXstdData 2 2 6" xfId="1295" xr:uid="{00000000-0005-0000-0000-000008050000}"/>
    <cellStyle name="SAPBEXstdData 2 2 7" xfId="1296" xr:uid="{00000000-0005-0000-0000-000009050000}"/>
    <cellStyle name="SAPBEXstdData 2 2 8" xfId="1297" xr:uid="{00000000-0005-0000-0000-00000A050000}"/>
    <cellStyle name="SAPBEXstdData 2 2 9" xfId="1298" xr:uid="{00000000-0005-0000-0000-00000B050000}"/>
    <cellStyle name="SAPBEXstdData 2 3" xfId="1299" xr:uid="{00000000-0005-0000-0000-00000C050000}"/>
    <cellStyle name="SAPBEXstdData 2 4" xfId="1300" xr:uid="{00000000-0005-0000-0000-00000D050000}"/>
    <cellStyle name="SAPBEXstdData 2 5" xfId="1301" xr:uid="{00000000-0005-0000-0000-00000E050000}"/>
    <cellStyle name="SAPBEXstdData 2 6" xfId="1302" xr:uid="{00000000-0005-0000-0000-00000F050000}"/>
    <cellStyle name="SAPBEXstdData 2 7" xfId="1303" xr:uid="{00000000-0005-0000-0000-000010050000}"/>
    <cellStyle name="SAPBEXstdData 2 8" xfId="1304" xr:uid="{00000000-0005-0000-0000-000011050000}"/>
    <cellStyle name="SAPBEXstdData 2 9" xfId="1305" xr:uid="{00000000-0005-0000-0000-000012050000}"/>
    <cellStyle name="SAPBEXstdData 3" xfId="1306" xr:uid="{00000000-0005-0000-0000-000013050000}"/>
    <cellStyle name="SAPBEXstdData 3 10" xfId="1307" xr:uid="{00000000-0005-0000-0000-000014050000}"/>
    <cellStyle name="SAPBEXstdData 3 2" xfId="1308" xr:uid="{00000000-0005-0000-0000-000015050000}"/>
    <cellStyle name="SAPBEXstdData 3 3" xfId="1309" xr:uid="{00000000-0005-0000-0000-000016050000}"/>
    <cellStyle name="SAPBEXstdData 3 4" xfId="1310" xr:uid="{00000000-0005-0000-0000-000017050000}"/>
    <cellStyle name="SAPBEXstdData 3 5" xfId="1311" xr:uid="{00000000-0005-0000-0000-000018050000}"/>
    <cellStyle name="SAPBEXstdData 3 6" xfId="1312" xr:uid="{00000000-0005-0000-0000-000019050000}"/>
    <cellStyle name="SAPBEXstdData 3 7" xfId="1313" xr:uid="{00000000-0005-0000-0000-00001A050000}"/>
    <cellStyle name="SAPBEXstdData 3 8" xfId="1314" xr:uid="{00000000-0005-0000-0000-00001B050000}"/>
    <cellStyle name="SAPBEXstdData 3 9" xfId="1315" xr:uid="{00000000-0005-0000-0000-00001C050000}"/>
    <cellStyle name="SAPBEXstdData 4" xfId="1316" xr:uid="{00000000-0005-0000-0000-00001D050000}"/>
    <cellStyle name="SAPBEXstdData 5" xfId="1317" xr:uid="{00000000-0005-0000-0000-00001E050000}"/>
    <cellStyle name="SAPBEXstdData 6" xfId="1318" xr:uid="{00000000-0005-0000-0000-00001F050000}"/>
    <cellStyle name="SAPBEXstdData 7" xfId="1319" xr:uid="{00000000-0005-0000-0000-000020050000}"/>
    <cellStyle name="SAPBEXstdData 8" xfId="1320" xr:uid="{00000000-0005-0000-0000-000021050000}"/>
    <cellStyle name="SAPBEXstdData 9" xfId="1321" xr:uid="{00000000-0005-0000-0000-000022050000}"/>
    <cellStyle name="SAPBEXstdDataEmph" xfId="53" xr:uid="{00000000-0005-0000-0000-000023050000}"/>
    <cellStyle name="SAPBEXstdDataEmph 10" xfId="1322" xr:uid="{00000000-0005-0000-0000-000024050000}"/>
    <cellStyle name="SAPBEXstdDataEmph 11" xfId="1323" xr:uid="{00000000-0005-0000-0000-000025050000}"/>
    <cellStyle name="SAPBEXstdDataEmph 12" xfId="1324" xr:uid="{00000000-0005-0000-0000-000026050000}"/>
    <cellStyle name="SAPBEXstdDataEmph 2" xfId="1325" xr:uid="{00000000-0005-0000-0000-000027050000}"/>
    <cellStyle name="SAPBEXstdDataEmph 2 10" xfId="1326" xr:uid="{00000000-0005-0000-0000-000028050000}"/>
    <cellStyle name="SAPBEXstdDataEmph 2 2" xfId="1327" xr:uid="{00000000-0005-0000-0000-000029050000}"/>
    <cellStyle name="SAPBEXstdDataEmph 2 3" xfId="1328" xr:uid="{00000000-0005-0000-0000-00002A050000}"/>
    <cellStyle name="SAPBEXstdDataEmph 2 4" xfId="1329" xr:uid="{00000000-0005-0000-0000-00002B050000}"/>
    <cellStyle name="SAPBEXstdDataEmph 2 5" xfId="1330" xr:uid="{00000000-0005-0000-0000-00002C050000}"/>
    <cellStyle name="SAPBEXstdDataEmph 2 6" xfId="1331" xr:uid="{00000000-0005-0000-0000-00002D050000}"/>
    <cellStyle name="SAPBEXstdDataEmph 2 7" xfId="1332" xr:uid="{00000000-0005-0000-0000-00002E050000}"/>
    <cellStyle name="SAPBEXstdDataEmph 2 8" xfId="1333" xr:uid="{00000000-0005-0000-0000-00002F050000}"/>
    <cellStyle name="SAPBEXstdDataEmph 2 9" xfId="1334" xr:uid="{00000000-0005-0000-0000-000030050000}"/>
    <cellStyle name="SAPBEXstdDataEmph 3" xfId="1335" xr:uid="{00000000-0005-0000-0000-000031050000}"/>
    <cellStyle name="SAPBEXstdDataEmph 4" xfId="1336" xr:uid="{00000000-0005-0000-0000-000032050000}"/>
    <cellStyle name="SAPBEXstdDataEmph 5" xfId="1337" xr:uid="{00000000-0005-0000-0000-000033050000}"/>
    <cellStyle name="SAPBEXstdDataEmph 6" xfId="1338" xr:uid="{00000000-0005-0000-0000-000034050000}"/>
    <cellStyle name="SAPBEXstdDataEmph 7" xfId="1339" xr:uid="{00000000-0005-0000-0000-000035050000}"/>
    <cellStyle name="SAPBEXstdDataEmph 8" xfId="1340" xr:uid="{00000000-0005-0000-0000-000036050000}"/>
    <cellStyle name="SAPBEXstdDataEmph 9" xfId="1341" xr:uid="{00000000-0005-0000-0000-000037050000}"/>
    <cellStyle name="SAPBEXstdItem" xfId="12" xr:uid="{00000000-0005-0000-0000-000038050000}"/>
    <cellStyle name="SAPBEXstdItem 10" xfId="1342" xr:uid="{00000000-0005-0000-0000-000039050000}"/>
    <cellStyle name="SAPBEXstdItem 11" xfId="1343" xr:uid="{00000000-0005-0000-0000-00003A050000}"/>
    <cellStyle name="SAPBEXstdItem 12" xfId="1344" xr:uid="{00000000-0005-0000-0000-00003B050000}"/>
    <cellStyle name="SAPBEXstdItem 2" xfId="1345" xr:uid="{00000000-0005-0000-0000-00003C050000}"/>
    <cellStyle name="SAPBEXstdItem 2 10" xfId="1346" xr:uid="{00000000-0005-0000-0000-00003D050000}"/>
    <cellStyle name="SAPBEXstdItem 2 11" xfId="1347" xr:uid="{00000000-0005-0000-0000-00003E050000}"/>
    <cellStyle name="SAPBEXstdItem 2 12" xfId="1348" xr:uid="{00000000-0005-0000-0000-00003F050000}"/>
    <cellStyle name="SAPBEXstdItem 2 2" xfId="1349" xr:uid="{00000000-0005-0000-0000-000040050000}"/>
    <cellStyle name="SAPBEXstdItem 2 2 10" xfId="1350" xr:uid="{00000000-0005-0000-0000-000041050000}"/>
    <cellStyle name="SAPBEXstdItem 2 2 2" xfId="1351" xr:uid="{00000000-0005-0000-0000-000042050000}"/>
    <cellStyle name="SAPBEXstdItem 2 2 3" xfId="1352" xr:uid="{00000000-0005-0000-0000-000043050000}"/>
    <cellStyle name="SAPBEXstdItem 2 2 4" xfId="1353" xr:uid="{00000000-0005-0000-0000-000044050000}"/>
    <cellStyle name="SAPBEXstdItem 2 2 5" xfId="1354" xr:uid="{00000000-0005-0000-0000-000045050000}"/>
    <cellStyle name="SAPBEXstdItem 2 2 6" xfId="1355" xr:uid="{00000000-0005-0000-0000-000046050000}"/>
    <cellStyle name="SAPBEXstdItem 2 2 7" xfId="1356" xr:uid="{00000000-0005-0000-0000-000047050000}"/>
    <cellStyle name="SAPBEXstdItem 2 2 8" xfId="1357" xr:uid="{00000000-0005-0000-0000-000048050000}"/>
    <cellStyle name="SAPBEXstdItem 2 2 9" xfId="1358" xr:uid="{00000000-0005-0000-0000-000049050000}"/>
    <cellStyle name="SAPBEXstdItem 2 3" xfId="1359" xr:uid="{00000000-0005-0000-0000-00004A050000}"/>
    <cellStyle name="SAPBEXstdItem 2 4" xfId="1360" xr:uid="{00000000-0005-0000-0000-00004B050000}"/>
    <cellStyle name="SAPBEXstdItem 2 5" xfId="1361" xr:uid="{00000000-0005-0000-0000-00004C050000}"/>
    <cellStyle name="SAPBEXstdItem 2 6" xfId="1362" xr:uid="{00000000-0005-0000-0000-00004D050000}"/>
    <cellStyle name="SAPBEXstdItem 2 7" xfId="1363" xr:uid="{00000000-0005-0000-0000-00004E050000}"/>
    <cellStyle name="SAPBEXstdItem 2 8" xfId="1364" xr:uid="{00000000-0005-0000-0000-00004F050000}"/>
    <cellStyle name="SAPBEXstdItem 2 9" xfId="1365" xr:uid="{00000000-0005-0000-0000-000050050000}"/>
    <cellStyle name="SAPBEXstdItem 3" xfId="1366" xr:uid="{00000000-0005-0000-0000-000051050000}"/>
    <cellStyle name="SAPBEXstdItem 3 10" xfId="1367" xr:uid="{00000000-0005-0000-0000-000052050000}"/>
    <cellStyle name="SAPBEXstdItem 3 2" xfId="1368" xr:uid="{00000000-0005-0000-0000-000053050000}"/>
    <cellStyle name="SAPBEXstdItem 3 3" xfId="1369" xr:uid="{00000000-0005-0000-0000-000054050000}"/>
    <cellStyle name="SAPBEXstdItem 3 4" xfId="1370" xr:uid="{00000000-0005-0000-0000-000055050000}"/>
    <cellStyle name="SAPBEXstdItem 3 5" xfId="1371" xr:uid="{00000000-0005-0000-0000-000056050000}"/>
    <cellStyle name="SAPBEXstdItem 3 6" xfId="1372" xr:uid="{00000000-0005-0000-0000-000057050000}"/>
    <cellStyle name="SAPBEXstdItem 3 7" xfId="1373" xr:uid="{00000000-0005-0000-0000-000058050000}"/>
    <cellStyle name="SAPBEXstdItem 3 8" xfId="1374" xr:uid="{00000000-0005-0000-0000-000059050000}"/>
    <cellStyle name="SAPBEXstdItem 3 9" xfId="1375" xr:uid="{00000000-0005-0000-0000-00005A050000}"/>
    <cellStyle name="SAPBEXstdItem 4" xfId="1376" xr:uid="{00000000-0005-0000-0000-00005B050000}"/>
    <cellStyle name="SAPBEXstdItem 4 2" xfId="1377" xr:uid="{00000000-0005-0000-0000-00005C050000}"/>
    <cellStyle name="SAPBEXstdItem 5" xfId="1378" xr:uid="{00000000-0005-0000-0000-00005D050000}"/>
    <cellStyle name="SAPBEXstdItem 6" xfId="1379" xr:uid="{00000000-0005-0000-0000-00005E050000}"/>
    <cellStyle name="SAPBEXstdItem 7" xfId="1380" xr:uid="{00000000-0005-0000-0000-00005F050000}"/>
    <cellStyle name="SAPBEXstdItem 8" xfId="1381" xr:uid="{00000000-0005-0000-0000-000060050000}"/>
    <cellStyle name="SAPBEXstdItem 9" xfId="1382" xr:uid="{00000000-0005-0000-0000-000061050000}"/>
    <cellStyle name="SAPBEXstdItem_Výkaz 13-D3a _2011_jk" xfId="1383" xr:uid="{00000000-0005-0000-0000-000062050000}"/>
    <cellStyle name="SAPBEXstdItemX" xfId="54" xr:uid="{00000000-0005-0000-0000-000063050000}"/>
    <cellStyle name="SAPBEXstdItemX 10" xfId="1384" xr:uid="{00000000-0005-0000-0000-000064050000}"/>
    <cellStyle name="SAPBEXstdItemX 11" xfId="1385" xr:uid="{00000000-0005-0000-0000-000065050000}"/>
    <cellStyle name="SAPBEXstdItemX 12" xfId="1386" xr:uid="{00000000-0005-0000-0000-000066050000}"/>
    <cellStyle name="SAPBEXstdItemX 13" xfId="1387" xr:uid="{00000000-0005-0000-0000-000067050000}"/>
    <cellStyle name="SAPBEXstdItemX 2" xfId="1388" xr:uid="{00000000-0005-0000-0000-000068050000}"/>
    <cellStyle name="SAPBEXstdItemX 2 10" xfId="1389" xr:uid="{00000000-0005-0000-0000-000069050000}"/>
    <cellStyle name="SAPBEXstdItemX 2 11" xfId="1390" xr:uid="{00000000-0005-0000-0000-00006A050000}"/>
    <cellStyle name="SAPBEXstdItemX 2 2" xfId="1391" xr:uid="{00000000-0005-0000-0000-00006B050000}"/>
    <cellStyle name="SAPBEXstdItemX 2 2 10" xfId="1392" xr:uid="{00000000-0005-0000-0000-00006C050000}"/>
    <cellStyle name="SAPBEXstdItemX 2 2 2" xfId="1393" xr:uid="{00000000-0005-0000-0000-00006D050000}"/>
    <cellStyle name="SAPBEXstdItemX 2 2 3" xfId="1394" xr:uid="{00000000-0005-0000-0000-00006E050000}"/>
    <cellStyle name="SAPBEXstdItemX 2 2 4" xfId="1395" xr:uid="{00000000-0005-0000-0000-00006F050000}"/>
    <cellStyle name="SAPBEXstdItemX 2 2 5" xfId="1396" xr:uid="{00000000-0005-0000-0000-000070050000}"/>
    <cellStyle name="SAPBEXstdItemX 2 2 6" xfId="1397" xr:uid="{00000000-0005-0000-0000-000071050000}"/>
    <cellStyle name="SAPBEXstdItemX 2 2 7" xfId="1398" xr:uid="{00000000-0005-0000-0000-000072050000}"/>
    <cellStyle name="SAPBEXstdItemX 2 2 8" xfId="1399" xr:uid="{00000000-0005-0000-0000-000073050000}"/>
    <cellStyle name="SAPBEXstdItemX 2 2 9" xfId="1400" xr:uid="{00000000-0005-0000-0000-000074050000}"/>
    <cellStyle name="SAPBEXstdItemX 2 3" xfId="1401" xr:uid="{00000000-0005-0000-0000-000075050000}"/>
    <cellStyle name="SAPBEXstdItemX 2 4" xfId="1402" xr:uid="{00000000-0005-0000-0000-000076050000}"/>
    <cellStyle name="SAPBEXstdItemX 2 5" xfId="1403" xr:uid="{00000000-0005-0000-0000-000077050000}"/>
    <cellStyle name="SAPBEXstdItemX 2 6" xfId="1404" xr:uid="{00000000-0005-0000-0000-000078050000}"/>
    <cellStyle name="SAPBEXstdItemX 2 7" xfId="1405" xr:uid="{00000000-0005-0000-0000-000079050000}"/>
    <cellStyle name="SAPBEXstdItemX 2 8" xfId="1406" xr:uid="{00000000-0005-0000-0000-00007A050000}"/>
    <cellStyle name="SAPBEXstdItemX 2 9" xfId="1407" xr:uid="{00000000-0005-0000-0000-00007B050000}"/>
    <cellStyle name="SAPBEXstdItemX 3" xfId="1408" xr:uid="{00000000-0005-0000-0000-00007C050000}"/>
    <cellStyle name="SAPBEXstdItemX 3 10" xfId="1409" xr:uid="{00000000-0005-0000-0000-00007D050000}"/>
    <cellStyle name="SAPBEXstdItemX 3 2" xfId="1410" xr:uid="{00000000-0005-0000-0000-00007E050000}"/>
    <cellStyle name="SAPBEXstdItemX 3 3" xfId="1411" xr:uid="{00000000-0005-0000-0000-00007F050000}"/>
    <cellStyle name="SAPBEXstdItemX 3 4" xfId="1412" xr:uid="{00000000-0005-0000-0000-000080050000}"/>
    <cellStyle name="SAPBEXstdItemX 3 5" xfId="1413" xr:uid="{00000000-0005-0000-0000-000081050000}"/>
    <cellStyle name="SAPBEXstdItemX 3 6" xfId="1414" xr:uid="{00000000-0005-0000-0000-000082050000}"/>
    <cellStyle name="SAPBEXstdItemX 3 7" xfId="1415" xr:uid="{00000000-0005-0000-0000-000083050000}"/>
    <cellStyle name="SAPBEXstdItemX 3 8" xfId="1416" xr:uid="{00000000-0005-0000-0000-000084050000}"/>
    <cellStyle name="SAPBEXstdItemX 3 9" xfId="1417" xr:uid="{00000000-0005-0000-0000-000085050000}"/>
    <cellStyle name="SAPBEXstdItemX 4" xfId="1418" xr:uid="{00000000-0005-0000-0000-000086050000}"/>
    <cellStyle name="SAPBEXstdItemX 5" xfId="1419" xr:uid="{00000000-0005-0000-0000-000087050000}"/>
    <cellStyle name="SAPBEXstdItemX 6" xfId="1420" xr:uid="{00000000-0005-0000-0000-000088050000}"/>
    <cellStyle name="SAPBEXstdItemX 7" xfId="1421" xr:uid="{00000000-0005-0000-0000-000089050000}"/>
    <cellStyle name="SAPBEXstdItemX 8" xfId="1422" xr:uid="{00000000-0005-0000-0000-00008A050000}"/>
    <cellStyle name="SAPBEXstdItemX 9" xfId="1423" xr:uid="{00000000-0005-0000-0000-00008B050000}"/>
    <cellStyle name="SAPBEXstdItemX_Výkaz 13-D3a _2011_jk" xfId="1424" xr:uid="{00000000-0005-0000-0000-00008C050000}"/>
    <cellStyle name="SAPBEXtitle" xfId="55" xr:uid="{00000000-0005-0000-0000-00008D050000}"/>
    <cellStyle name="SAPBEXtitle 2" xfId="1425" xr:uid="{00000000-0005-0000-0000-00008E050000}"/>
    <cellStyle name="SAPBEXtitle 3" xfId="1426" xr:uid="{00000000-0005-0000-0000-00008F050000}"/>
    <cellStyle name="SAPBEXtitle_Výkaz 13-D3a _2011_jk" xfId="1427" xr:uid="{00000000-0005-0000-0000-000090050000}"/>
    <cellStyle name="SAPBEXunassignedItem" xfId="1428" xr:uid="{00000000-0005-0000-0000-000091050000}"/>
    <cellStyle name="SAPBEXunassignedItem 2" xfId="1429" xr:uid="{00000000-0005-0000-0000-000092050000}"/>
    <cellStyle name="SAPBEXunassignedItem 2 2" xfId="1430" xr:uid="{00000000-0005-0000-0000-000093050000}"/>
    <cellStyle name="SAPBEXunassignedItem 2 3" xfId="1431" xr:uid="{00000000-0005-0000-0000-000094050000}"/>
    <cellStyle name="SAPBEXunassignedItem 2 4" xfId="1432" xr:uid="{00000000-0005-0000-0000-000095050000}"/>
    <cellStyle name="SAPBEXunassignedItem 2 5" xfId="1433" xr:uid="{00000000-0005-0000-0000-000096050000}"/>
    <cellStyle name="SAPBEXunassignedItem 2 6" xfId="1434" xr:uid="{00000000-0005-0000-0000-000097050000}"/>
    <cellStyle name="SAPBEXunassignedItem 2 7" xfId="1435" xr:uid="{00000000-0005-0000-0000-000098050000}"/>
    <cellStyle name="SAPBEXunassignedItem 3" xfId="1436" xr:uid="{00000000-0005-0000-0000-000099050000}"/>
    <cellStyle name="SAPBEXunassignedItem 4" xfId="1437" xr:uid="{00000000-0005-0000-0000-00009A050000}"/>
    <cellStyle name="SAPBEXunassignedItem 5" xfId="1438" xr:uid="{00000000-0005-0000-0000-00009B050000}"/>
    <cellStyle name="SAPBEXunassignedItem 6" xfId="1439" xr:uid="{00000000-0005-0000-0000-00009C050000}"/>
    <cellStyle name="SAPBEXunassignedItem 7" xfId="1440" xr:uid="{00000000-0005-0000-0000-00009D050000}"/>
    <cellStyle name="SAPBEXunassignedItem 8" xfId="1441" xr:uid="{00000000-0005-0000-0000-00009E050000}"/>
    <cellStyle name="SAPBEXundefined" xfId="56" xr:uid="{00000000-0005-0000-0000-00009F050000}"/>
    <cellStyle name="SAPBEXundefined 10" xfId="1442" xr:uid="{00000000-0005-0000-0000-0000A0050000}"/>
    <cellStyle name="SAPBEXundefined 11" xfId="1443" xr:uid="{00000000-0005-0000-0000-0000A1050000}"/>
    <cellStyle name="SAPBEXundefined 12" xfId="1444" xr:uid="{00000000-0005-0000-0000-0000A2050000}"/>
    <cellStyle name="SAPBEXundefined 2" xfId="1445" xr:uid="{00000000-0005-0000-0000-0000A3050000}"/>
    <cellStyle name="SAPBEXundefined 2 10" xfId="1446" xr:uid="{00000000-0005-0000-0000-0000A4050000}"/>
    <cellStyle name="SAPBEXundefined 2 2" xfId="1447" xr:uid="{00000000-0005-0000-0000-0000A5050000}"/>
    <cellStyle name="SAPBEXundefined 2 3" xfId="1448" xr:uid="{00000000-0005-0000-0000-0000A6050000}"/>
    <cellStyle name="SAPBEXundefined 2 4" xfId="1449" xr:uid="{00000000-0005-0000-0000-0000A7050000}"/>
    <cellStyle name="SAPBEXundefined 2 5" xfId="1450" xr:uid="{00000000-0005-0000-0000-0000A8050000}"/>
    <cellStyle name="SAPBEXundefined 2 6" xfId="1451" xr:uid="{00000000-0005-0000-0000-0000A9050000}"/>
    <cellStyle name="SAPBEXundefined 2 7" xfId="1452" xr:uid="{00000000-0005-0000-0000-0000AA050000}"/>
    <cellStyle name="SAPBEXundefined 2 8" xfId="1453" xr:uid="{00000000-0005-0000-0000-0000AB050000}"/>
    <cellStyle name="SAPBEXundefined 2 9" xfId="1454" xr:uid="{00000000-0005-0000-0000-0000AC050000}"/>
    <cellStyle name="SAPBEXundefined 3" xfId="1455" xr:uid="{00000000-0005-0000-0000-0000AD050000}"/>
    <cellStyle name="SAPBEXundefined 4" xfId="1456" xr:uid="{00000000-0005-0000-0000-0000AE050000}"/>
    <cellStyle name="SAPBEXundefined 5" xfId="1457" xr:uid="{00000000-0005-0000-0000-0000AF050000}"/>
    <cellStyle name="SAPBEXundefined 6" xfId="1458" xr:uid="{00000000-0005-0000-0000-0000B0050000}"/>
    <cellStyle name="SAPBEXundefined 7" xfId="1459" xr:uid="{00000000-0005-0000-0000-0000B1050000}"/>
    <cellStyle name="SAPBEXundefined 8" xfId="1460" xr:uid="{00000000-0005-0000-0000-0000B2050000}"/>
    <cellStyle name="SAPBEXundefined 9" xfId="1461" xr:uid="{00000000-0005-0000-0000-0000B3050000}"/>
    <cellStyle name="Sheet Title" xfId="1462" xr:uid="{00000000-0005-0000-0000-0000B4050000}"/>
    <cellStyle name="Správně 2" xfId="1463" xr:uid="{00000000-0005-0000-0000-0000B5050000}"/>
    <cellStyle name="Správně 3" xfId="1464" xr:uid="{00000000-0005-0000-0000-0000B6050000}"/>
    <cellStyle name="Styl 1" xfId="1465" xr:uid="{00000000-0005-0000-0000-0000B7050000}"/>
    <cellStyle name="Subtotal" xfId="1466" xr:uid="{00000000-0005-0000-0000-0000B8050000}"/>
    <cellStyle name="Text upozornění 2" xfId="1467" xr:uid="{00000000-0005-0000-0000-0000B9050000}"/>
    <cellStyle name="Vstup 2" xfId="1468" xr:uid="{00000000-0005-0000-0000-0000BA050000}"/>
    <cellStyle name="Vstup 2 10" xfId="1469" xr:uid="{00000000-0005-0000-0000-0000BB050000}"/>
    <cellStyle name="Vstup 2 11" xfId="1470" xr:uid="{00000000-0005-0000-0000-0000BC050000}"/>
    <cellStyle name="Vstup 2 2" xfId="1471" xr:uid="{00000000-0005-0000-0000-0000BD050000}"/>
    <cellStyle name="Vstup 2 2 10" xfId="1472" xr:uid="{00000000-0005-0000-0000-0000BE050000}"/>
    <cellStyle name="Vstup 2 2 2" xfId="1473" xr:uid="{00000000-0005-0000-0000-0000BF050000}"/>
    <cellStyle name="Vstup 2 2 3" xfId="1474" xr:uid="{00000000-0005-0000-0000-0000C0050000}"/>
    <cellStyle name="Vstup 2 2 4" xfId="1475" xr:uid="{00000000-0005-0000-0000-0000C1050000}"/>
    <cellStyle name="Vstup 2 2 5" xfId="1476" xr:uid="{00000000-0005-0000-0000-0000C2050000}"/>
    <cellStyle name="Vstup 2 2 6" xfId="1477" xr:uid="{00000000-0005-0000-0000-0000C3050000}"/>
    <cellStyle name="Vstup 2 2 7" xfId="1478" xr:uid="{00000000-0005-0000-0000-0000C4050000}"/>
    <cellStyle name="Vstup 2 2 8" xfId="1479" xr:uid="{00000000-0005-0000-0000-0000C5050000}"/>
    <cellStyle name="Vstup 2 2 9" xfId="1480" xr:uid="{00000000-0005-0000-0000-0000C6050000}"/>
    <cellStyle name="Vstup 2 3" xfId="1481" xr:uid="{00000000-0005-0000-0000-0000C7050000}"/>
    <cellStyle name="Vstup 2 4" xfId="1482" xr:uid="{00000000-0005-0000-0000-0000C8050000}"/>
    <cellStyle name="Vstup 2 5" xfId="1483" xr:uid="{00000000-0005-0000-0000-0000C9050000}"/>
    <cellStyle name="Vstup 2 6" xfId="1484" xr:uid="{00000000-0005-0000-0000-0000CA050000}"/>
    <cellStyle name="Vstup 2 7" xfId="1485" xr:uid="{00000000-0005-0000-0000-0000CB050000}"/>
    <cellStyle name="Vstup 2 8" xfId="1486" xr:uid="{00000000-0005-0000-0000-0000CC050000}"/>
    <cellStyle name="Vstup 2 9" xfId="1487" xr:uid="{00000000-0005-0000-0000-0000CD050000}"/>
    <cellStyle name="Výpočet 2" xfId="1488" xr:uid="{00000000-0005-0000-0000-0000CE050000}"/>
    <cellStyle name="Výpočet 2 10" xfId="1489" xr:uid="{00000000-0005-0000-0000-0000CF050000}"/>
    <cellStyle name="Výpočet 2 11" xfId="1490" xr:uid="{00000000-0005-0000-0000-0000D0050000}"/>
    <cellStyle name="Výpočet 2 2" xfId="1491" xr:uid="{00000000-0005-0000-0000-0000D1050000}"/>
    <cellStyle name="Výpočet 2 2 10" xfId="1492" xr:uid="{00000000-0005-0000-0000-0000D2050000}"/>
    <cellStyle name="Výpočet 2 2 2" xfId="1493" xr:uid="{00000000-0005-0000-0000-0000D3050000}"/>
    <cellStyle name="Výpočet 2 2 3" xfId="1494" xr:uid="{00000000-0005-0000-0000-0000D4050000}"/>
    <cellStyle name="Výpočet 2 2 4" xfId="1495" xr:uid="{00000000-0005-0000-0000-0000D5050000}"/>
    <cellStyle name="Výpočet 2 2 5" xfId="1496" xr:uid="{00000000-0005-0000-0000-0000D6050000}"/>
    <cellStyle name="Výpočet 2 2 6" xfId="1497" xr:uid="{00000000-0005-0000-0000-0000D7050000}"/>
    <cellStyle name="Výpočet 2 2 7" xfId="1498" xr:uid="{00000000-0005-0000-0000-0000D8050000}"/>
    <cellStyle name="Výpočet 2 2 8" xfId="1499" xr:uid="{00000000-0005-0000-0000-0000D9050000}"/>
    <cellStyle name="Výpočet 2 2 9" xfId="1500" xr:uid="{00000000-0005-0000-0000-0000DA050000}"/>
    <cellStyle name="Výpočet 2 3" xfId="1501" xr:uid="{00000000-0005-0000-0000-0000DB050000}"/>
    <cellStyle name="Výpočet 2 4" xfId="1502" xr:uid="{00000000-0005-0000-0000-0000DC050000}"/>
    <cellStyle name="Výpočet 2 5" xfId="1503" xr:uid="{00000000-0005-0000-0000-0000DD050000}"/>
    <cellStyle name="Výpočet 2 6" xfId="1504" xr:uid="{00000000-0005-0000-0000-0000DE050000}"/>
    <cellStyle name="Výpočet 2 7" xfId="1505" xr:uid="{00000000-0005-0000-0000-0000DF050000}"/>
    <cellStyle name="Výpočet 2 8" xfId="1506" xr:uid="{00000000-0005-0000-0000-0000E0050000}"/>
    <cellStyle name="Výpočet 2 9" xfId="1507" xr:uid="{00000000-0005-0000-0000-0000E1050000}"/>
    <cellStyle name="Výstup 2" xfId="1508" xr:uid="{00000000-0005-0000-0000-0000E2050000}"/>
    <cellStyle name="Výstup 2 10" xfId="1509" xr:uid="{00000000-0005-0000-0000-0000E3050000}"/>
    <cellStyle name="Výstup 2 11" xfId="1510" xr:uid="{00000000-0005-0000-0000-0000E4050000}"/>
    <cellStyle name="Výstup 2 2" xfId="1511" xr:uid="{00000000-0005-0000-0000-0000E5050000}"/>
    <cellStyle name="Výstup 2 2 10" xfId="1512" xr:uid="{00000000-0005-0000-0000-0000E6050000}"/>
    <cellStyle name="Výstup 2 2 2" xfId="1513" xr:uid="{00000000-0005-0000-0000-0000E7050000}"/>
    <cellStyle name="Výstup 2 2 3" xfId="1514" xr:uid="{00000000-0005-0000-0000-0000E8050000}"/>
    <cellStyle name="Výstup 2 2 4" xfId="1515" xr:uid="{00000000-0005-0000-0000-0000E9050000}"/>
    <cellStyle name="Výstup 2 2 5" xfId="1516" xr:uid="{00000000-0005-0000-0000-0000EA050000}"/>
    <cellStyle name="Výstup 2 2 6" xfId="1517" xr:uid="{00000000-0005-0000-0000-0000EB050000}"/>
    <cellStyle name="Výstup 2 2 7" xfId="1518" xr:uid="{00000000-0005-0000-0000-0000EC050000}"/>
    <cellStyle name="Výstup 2 2 8" xfId="1519" xr:uid="{00000000-0005-0000-0000-0000ED050000}"/>
    <cellStyle name="Výstup 2 2 9" xfId="1520" xr:uid="{00000000-0005-0000-0000-0000EE050000}"/>
    <cellStyle name="Výstup 2 3" xfId="1521" xr:uid="{00000000-0005-0000-0000-0000EF050000}"/>
    <cellStyle name="Výstup 2 4" xfId="1522" xr:uid="{00000000-0005-0000-0000-0000F0050000}"/>
    <cellStyle name="Výstup 2 5" xfId="1523" xr:uid="{00000000-0005-0000-0000-0000F1050000}"/>
    <cellStyle name="Výstup 2 6" xfId="1524" xr:uid="{00000000-0005-0000-0000-0000F2050000}"/>
    <cellStyle name="Výstup 2 7" xfId="1525" xr:uid="{00000000-0005-0000-0000-0000F3050000}"/>
    <cellStyle name="Výstup 2 8" xfId="1526" xr:uid="{00000000-0005-0000-0000-0000F4050000}"/>
    <cellStyle name="Výstup 2 9" xfId="1527" xr:uid="{00000000-0005-0000-0000-0000F5050000}"/>
    <cellStyle name="Vysvětlující text 2" xfId="1528" xr:uid="{00000000-0005-0000-0000-0000F6050000}"/>
    <cellStyle name="Záhlaví 1" xfId="86" xr:uid="{00000000-0005-0000-0000-0000F7050000}"/>
    <cellStyle name="Záhlaví 2" xfId="87" xr:uid="{00000000-0005-0000-0000-0000F8050000}"/>
    <cellStyle name="Zvýraznění 1 2" xfId="1529" xr:uid="{00000000-0005-0000-0000-0000F9050000}"/>
    <cellStyle name="Zvýraznění 2 2" xfId="1530" xr:uid="{00000000-0005-0000-0000-0000FA050000}"/>
    <cellStyle name="Zvýraznění 3 2" xfId="1531" xr:uid="{00000000-0005-0000-0000-0000FB050000}"/>
    <cellStyle name="Zvýraznění 4 2" xfId="1532" xr:uid="{00000000-0005-0000-0000-0000FC050000}"/>
    <cellStyle name="Zvýraznění 5 2" xfId="1533" xr:uid="{00000000-0005-0000-0000-0000FD050000}"/>
    <cellStyle name="Zvýraznění 6 2" xfId="1534" xr:uid="{00000000-0005-0000-0000-0000FE050000}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#,##0.0</c:formatCode>
                <c:ptCount val="12"/>
                <c:pt idx="0">
                  <c:v>3953.8865949906567</c:v>
                </c:pt>
                <c:pt idx="1">
                  <c:v>3589.3981260973706</c:v>
                </c:pt>
                <c:pt idx="2">
                  <c:v>3721.6796563444259</c:v>
                </c:pt>
                <c:pt idx="3">
                  <c:v>3422.7759458686733</c:v>
                </c:pt>
                <c:pt idx="4">
                  <c:v>3370.9095927522017</c:v>
                </c:pt>
                <c:pt idx="5">
                  <c:v>3904.1354891306464</c:v>
                </c:pt>
                <c:pt idx="6">
                  <c:v>2990.4408161372962</c:v>
                </c:pt>
                <c:pt idx="7">
                  <c:v>4499.5923678752533</c:v>
                </c:pt>
                <c:pt idx="8">
                  <c:v>4316.3830198306723</c:v>
                </c:pt>
                <c:pt idx="9">
                  <c:v>3400.4529399510552</c:v>
                </c:pt>
                <c:pt idx="10">
                  <c:v>3129.6623516173377</c:v>
                </c:pt>
                <c:pt idx="11">
                  <c:v>3182.2538477147668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#,##0.0</c:formatCode>
                <c:ptCount val="12"/>
                <c:pt idx="0">
                  <c:v>-3516.6692237756142</c:v>
                </c:pt>
                <c:pt idx="1">
                  <c:v>-3031.6268481559036</c:v>
                </c:pt>
                <c:pt idx="2">
                  <c:v>-3462.2777269387129</c:v>
                </c:pt>
                <c:pt idx="3">
                  <c:v>-2686.7948189524859</c:v>
                </c:pt>
                <c:pt idx="4">
                  <c:v>-2341.3211458054911</c:v>
                </c:pt>
                <c:pt idx="5">
                  <c:v>-2955.0008302643373</c:v>
                </c:pt>
                <c:pt idx="6">
                  <c:v>-2299.2675743559107</c:v>
                </c:pt>
                <c:pt idx="7">
                  <c:v>-3851.6307163850051</c:v>
                </c:pt>
                <c:pt idx="8">
                  <c:v>-3826.4027097111166</c:v>
                </c:pt>
                <c:pt idx="9">
                  <c:v>-2739.7848348789021</c:v>
                </c:pt>
                <c:pt idx="10">
                  <c:v>-2541.2982912964535</c:v>
                </c:pt>
                <c:pt idx="11">
                  <c:v>-2641.3807215138786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066944"/>
        <c:axId val="150474752"/>
      </c:barChart>
      <c:catAx>
        <c:axId val="15806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0474752"/>
        <c:crosses val="autoZero"/>
        <c:auto val="1"/>
        <c:lblAlgn val="ctr"/>
        <c:lblOffset val="100"/>
        <c:noMultiLvlLbl val="0"/>
      </c:catAx>
      <c:valAx>
        <c:axId val="150474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806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47306.818891744391</c:v>
                </c:pt>
                <c:pt idx="1">
                  <c:v>26303.389838259885</c:v>
                </c:pt>
                <c:pt idx="2">
                  <c:v>36888.787310151776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816576"/>
        <c:axId val="161818112"/>
      </c:barChart>
      <c:catAx>
        <c:axId val="16181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1818112"/>
        <c:crosses val="autoZero"/>
        <c:auto val="1"/>
        <c:lblAlgn val="ctr"/>
        <c:lblOffset val="100"/>
        <c:noMultiLvlLbl val="0"/>
      </c:catAx>
      <c:valAx>
        <c:axId val="161818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816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731372.17951008759</c:v>
                </c:pt>
                <c:pt idx="1">
                  <c:v>711894.02663759724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1005607.1063479667</c:v>
                </c:pt>
                <c:pt idx="1">
                  <c:v>898397.91921779176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1143552.4230082394</c:v>
                </c:pt>
                <c:pt idx="1">
                  <c:v>1040193.4187335236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233984"/>
        <c:axId val="164235520"/>
      </c:barChart>
      <c:catAx>
        <c:axId val="16423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4235520"/>
        <c:crosses val="autoZero"/>
        <c:auto val="1"/>
        <c:lblAlgn val="ctr"/>
        <c:lblOffset val="100"/>
        <c:noMultiLvlLbl val="0"/>
      </c:catAx>
      <c:valAx>
        <c:axId val="164235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23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0.25390179780313465</c:v>
                </c:pt>
                <c:pt idx="1">
                  <c:v>0.26859006133316687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0.34910468204627015</c:v>
                </c:pt>
                <c:pt idx="1">
                  <c:v>0.33895600074635096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0.39699352015059519</c:v>
                </c:pt>
                <c:pt idx="1">
                  <c:v>0.39245393792048217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276864"/>
        <c:axId val="164283136"/>
      </c:barChart>
      <c:catAx>
        <c:axId val="16427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4283136"/>
        <c:crosses val="autoZero"/>
        <c:auto val="1"/>
        <c:lblAlgn val="ctr"/>
        <c:lblOffset val="100"/>
        <c:noMultiLvlLbl val="0"/>
      </c:catAx>
      <c:valAx>
        <c:axId val="1642831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4276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68344.02591461601</c:v>
                </c:pt>
                <c:pt idx="1">
                  <c:v>65042.040793706088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99839.051624975909</c:v>
                </c:pt>
                <c:pt idx="1">
                  <c:v>99298.167550255806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121852.03738593792</c:v>
                </c:pt>
                <c:pt idx="1">
                  <c:v>123525.93612355883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084480"/>
        <c:axId val="158086272"/>
      </c:barChart>
      <c:catAx>
        <c:axId val="1580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8086272"/>
        <c:crosses val="autoZero"/>
        <c:auto val="1"/>
        <c:lblAlgn val="ctr"/>
        <c:lblOffset val="100"/>
        <c:noMultiLvlLbl val="0"/>
      </c:catAx>
      <c:valAx>
        <c:axId val="158086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808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0.23564052212148245</c:v>
                </c:pt>
                <c:pt idx="1">
                  <c:v>0.22594543347227355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0.34423091028343533</c:v>
                </c:pt>
                <c:pt idx="1">
                  <c:v>0.34494562649571803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0.42012856759508233</c:v>
                </c:pt>
                <c:pt idx="1">
                  <c:v>0.4291089400320085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131328"/>
        <c:axId val="158133248"/>
      </c:barChart>
      <c:catAx>
        <c:axId val="15813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8133248"/>
        <c:crosses val="autoZero"/>
        <c:auto val="1"/>
        <c:lblAlgn val="ctr"/>
        <c:lblOffset val="100"/>
        <c:noMultiLvlLbl val="0"/>
      </c:catAx>
      <c:valAx>
        <c:axId val="158133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8131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0.26569992366088457</c:v>
                </c:pt>
                <c:pt idx="1">
                  <c:v>0.25938608215076225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0.34401518120642266</c:v>
                </c:pt>
                <c:pt idx="1">
                  <c:v>0.33667718394137736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0.39028489513269304</c:v>
                </c:pt>
                <c:pt idx="1">
                  <c:v>0.40393673390786022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784000"/>
        <c:axId val="166675584"/>
      </c:barChart>
      <c:catAx>
        <c:axId val="16678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6675584"/>
        <c:crosses val="autoZero"/>
        <c:auto val="1"/>
        <c:lblAlgn val="ctr"/>
        <c:lblOffset val="100"/>
        <c:noMultiLvlLbl val="0"/>
      </c:catAx>
      <c:valAx>
        <c:axId val="1666755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6784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617201.55660547165</c:v>
                </c:pt>
                <c:pt idx="1">
                  <c:v>536488.49883389112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799122.19172299094</c:v>
                </c:pt>
                <c:pt idx="1">
                  <c:v>696349.76366753597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906603.36471509351</c:v>
                </c:pt>
                <c:pt idx="1">
                  <c:v>835462.75960996468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706176"/>
        <c:axId val="166712064"/>
      </c:barChart>
      <c:catAx>
        <c:axId val="1667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6712064"/>
        <c:crosses val="autoZero"/>
        <c:auto val="1"/>
        <c:lblAlgn val="ctr"/>
        <c:lblOffset val="100"/>
        <c:noMultiLvlLbl val="0"/>
      </c:catAx>
      <c:valAx>
        <c:axId val="166712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670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27301.701990000005</c:v>
                </c:pt>
                <c:pt idx="1">
                  <c:v>24727.902010000002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37218.750999999997</c:v>
                </c:pt>
                <c:pt idx="1">
                  <c:v>34682.629999999997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43068.120009999999</c:v>
                </c:pt>
                <c:pt idx="1">
                  <c:v>40772.525999999998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368768"/>
        <c:axId val="164370304"/>
      </c:barChart>
      <c:catAx>
        <c:axId val="164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370304"/>
        <c:crosses val="autoZero"/>
        <c:auto val="1"/>
        <c:lblAlgn val="ctr"/>
        <c:lblOffset val="100"/>
        <c:noMultiLvlLbl val="0"/>
      </c:catAx>
      <c:valAx>
        <c:axId val="16437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36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0.25376023892425831</c:v>
                </c:pt>
                <c:pt idx="1">
                  <c:v>0.24682718317034938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0.34593591087038578</c:v>
                </c:pt>
                <c:pt idx="1">
                  <c:v>0.34619256677649107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0.40030385020535592</c:v>
                </c:pt>
                <c:pt idx="1">
                  <c:v>0.40698025005315974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414976"/>
        <c:axId val="164416896"/>
      </c:barChart>
      <c:catAx>
        <c:axId val="16441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416896"/>
        <c:crosses val="autoZero"/>
        <c:auto val="1"/>
        <c:lblAlgn val="ctr"/>
        <c:lblOffset val="100"/>
        <c:noMultiLvlLbl val="0"/>
      </c:catAx>
      <c:valAx>
        <c:axId val="164416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441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18524.895000000004</c:v>
                </c:pt>
                <c:pt idx="1">
                  <c:v>85635.585000000021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69427.112000000008</c:v>
                </c:pt>
                <c:pt idx="1">
                  <c:v>68067.357999999993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72028.900897207815</c:v>
                </c:pt>
                <c:pt idx="1">
                  <c:v>40432.197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07904"/>
        <c:axId val="167707008"/>
      </c:barChart>
      <c:catAx>
        <c:axId val="1673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707008"/>
        <c:crosses val="autoZero"/>
        <c:auto val="1"/>
        <c:lblAlgn val="ctr"/>
        <c:lblOffset val="100"/>
        <c:noMultiLvlLbl val="0"/>
      </c:catAx>
      <c:valAx>
        <c:axId val="16770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07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#,##0.0</c:formatCode>
                <c:ptCount val="12"/>
                <c:pt idx="0">
                  <c:v>767.78891500000009</c:v>
                </c:pt>
                <c:pt idx="1">
                  <c:v>420.143348</c:v>
                </c:pt>
                <c:pt idx="2">
                  <c:v>650.70495800000003</c:v>
                </c:pt>
                <c:pt idx="3">
                  <c:v>45.360324999999996</c:v>
                </c:pt>
                <c:pt idx="4">
                  <c:v>6.7985790000000001</c:v>
                </c:pt>
                <c:pt idx="5">
                  <c:v>10.552137</c:v>
                </c:pt>
                <c:pt idx="6">
                  <c:v>0.91081899999999993</c:v>
                </c:pt>
                <c:pt idx="7">
                  <c:v>0</c:v>
                </c:pt>
                <c:pt idx="8">
                  <c:v>1.5006429999999999</c:v>
                </c:pt>
                <c:pt idx="9">
                  <c:v>82.191000999999986</c:v>
                </c:pt>
                <c:pt idx="10">
                  <c:v>419.97830699999997</c:v>
                </c:pt>
                <c:pt idx="11">
                  <c:v>633.94958200000008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#,##0.0</c:formatCode>
                <c:ptCount val="12"/>
                <c:pt idx="0">
                  <c:v>-6.014875</c:v>
                </c:pt>
                <c:pt idx="1">
                  <c:v>-10.880583999999999</c:v>
                </c:pt>
                <c:pt idx="2">
                  <c:v>-8.513103000000001</c:v>
                </c:pt>
                <c:pt idx="3">
                  <c:v>-215.94929799999997</c:v>
                </c:pt>
                <c:pt idx="4">
                  <c:v>-555.26132770000004</c:v>
                </c:pt>
                <c:pt idx="5">
                  <c:v>-562.24011800000005</c:v>
                </c:pt>
                <c:pt idx="6">
                  <c:v>-284.61957000000001</c:v>
                </c:pt>
                <c:pt idx="7">
                  <c:v>-261.04993000000002</c:v>
                </c:pt>
                <c:pt idx="8">
                  <c:v>-82.679505000000006</c:v>
                </c:pt>
                <c:pt idx="9">
                  <c:v>-13.175278200000001</c:v>
                </c:pt>
                <c:pt idx="10">
                  <c:v>-0.34289700000000001</c:v>
                </c:pt>
                <c:pt idx="11">
                  <c:v>-18.221858000000001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00480"/>
        <c:axId val="150502016"/>
      </c:barChart>
      <c:catAx>
        <c:axId val="150500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0502016"/>
        <c:crosses val="autoZero"/>
        <c:auto val="1"/>
        <c:lblAlgn val="ctr"/>
        <c:lblOffset val="100"/>
        <c:noMultiLvlLbl val="0"/>
      </c:catAx>
      <c:valAx>
        <c:axId val="150502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0500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0.11579441099248393</c:v>
                </c:pt>
                <c:pt idx="1">
                  <c:v>0.44111326264786493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0.43397123389628994</c:v>
                </c:pt>
                <c:pt idx="1">
                  <c:v>0.35061843002766008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0.45023435511122595</c:v>
                </c:pt>
                <c:pt idx="1">
                  <c:v>0.20826830732447513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47968"/>
        <c:axId val="167749888"/>
      </c:barChart>
      <c:catAx>
        <c:axId val="1677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749888"/>
        <c:crosses val="autoZero"/>
        <c:auto val="1"/>
        <c:lblAlgn val="ctr"/>
        <c:lblOffset val="100"/>
        <c:noMultiLvlLbl val="0"/>
      </c:catAx>
      <c:valAx>
        <c:axId val="167749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74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68344.02591461601</c:v>
                </c:pt>
                <c:pt idx="1">
                  <c:v>617201.55660547165</c:v>
                </c:pt>
                <c:pt idx="2">
                  <c:v>27301.701990000005</c:v>
                </c:pt>
                <c:pt idx="3">
                  <c:v>18524.895000000004</c:v>
                </c:pt>
                <c:pt idx="4">
                  <c:v>731372.17951008771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103936"/>
        <c:axId val="168105472"/>
      </c:barChart>
      <c:catAx>
        <c:axId val="168103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105472"/>
        <c:crosses val="autoZero"/>
        <c:auto val="1"/>
        <c:lblAlgn val="ctr"/>
        <c:lblOffset val="100"/>
        <c:noMultiLvlLbl val="0"/>
      </c:catAx>
      <c:valAx>
        <c:axId val="1681054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10393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10.329032258064517</c:v>
                </c:pt>
                <c:pt idx="1">
                  <c:v>9.2586021505376319</c:v>
                </c:pt>
                <c:pt idx="2">
                  <c:v>8.4709677419354836</c:v>
                </c:pt>
                <c:pt idx="3">
                  <c:v>9.1709677419354847</c:v>
                </c:pt>
                <c:pt idx="4">
                  <c:v>9.1709677419354847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138624"/>
        <c:axId val="168140160"/>
      </c:barChart>
      <c:catAx>
        <c:axId val="168138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140160"/>
        <c:crosses val="autoZero"/>
        <c:auto val="1"/>
        <c:lblAlgn val="ctr"/>
        <c:lblOffset val="100"/>
        <c:noMultiLvlLbl val="0"/>
      </c:catAx>
      <c:valAx>
        <c:axId val="1681401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138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16.2</c:v>
                </c:pt>
                <c:pt idx="1">
                  <c:v>16.816666666666666</c:v>
                </c:pt>
                <c:pt idx="2">
                  <c:v>14.7</c:v>
                </c:pt>
                <c:pt idx="3">
                  <c:v>16.7</c:v>
                </c:pt>
                <c:pt idx="4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6.4</c:v>
                </c:pt>
                <c:pt idx="1">
                  <c:v>5.6000000000000005</c:v>
                </c:pt>
                <c:pt idx="2">
                  <c:v>4.4000000000000004</c:v>
                </c:pt>
                <c:pt idx="3">
                  <c:v>5.4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175488"/>
        <c:axId val="168177024"/>
      </c:barChart>
      <c:catAx>
        <c:axId val="168175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177024"/>
        <c:crosses val="autoZero"/>
        <c:auto val="1"/>
        <c:lblAlgn val="ctr"/>
        <c:lblOffset val="100"/>
        <c:noMultiLvlLbl val="0"/>
      </c:catAx>
      <c:valAx>
        <c:axId val="1681770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175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7379243131943592"/>
                  <c:y val="0.242691832638567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27923472214780742"/>
                  <c:y val="-0.10072796047552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3098012778820336"/>
                  <c:y val="9.65624517523543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3.0709318799759411E-2"/>
                  <c:y val="0.206845761926817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9.3446302483636307E-2</c:v>
                </c:pt>
                <c:pt idx="1">
                  <c:v>0.84389531608777668</c:v>
                </c:pt>
                <c:pt idx="2">
                  <c:v>3.7329423725534855E-2</c:v>
                </c:pt>
                <c:pt idx="3">
                  <c:v>2.5328957703052053E-2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99839.051624975909</c:v>
                </c:pt>
                <c:pt idx="1">
                  <c:v>799122.19172299094</c:v>
                </c:pt>
                <c:pt idx="2">
                  <c:v>37218.750999999997</c:v>
                </c:pt>
                <c:pt idx="3">
                  <c:v>69427.112000000008</c:v>
                </c:pt>
                <c:pt idx="4">
                  <c:v>1005607.1063479668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340480"/>
        <c:axId val="168342272"/>
      </c:barChart>
      <c:catAx>
        <c:axId val="16834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342272"/>
        <c:crosses val="autoZero"/>
        <c:auto val="1"/>
        <c:lblAlgn val="ctr"/>
        <c:lblOffset val="100"/>
        <c:noMultiLvlLbl val="0"/>
      </c:catAx>
      <c:valAx>
        <c:axId val="1683422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34048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5.1633333333333322</c:v>
                </c:pt>
                <c:pt idx="1">
                  <c:v>4.0433333333333339</c:v>
                </c:pt>
                <c:pt idx="2">
                  <c:v>3.416666666666667</c:v>
                </c:pt>
                <c:pt idx="3">
                  <c:v>3.9799999999999995</c:v>
                </c:pt>
                <c:pt idx="4">
                  <c:v>3.9799999999999995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916672"/>
        <c:axId val="167918208"/>
      </c:barChart>
      <c:catAx>
        <c:axId val="1679166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918208"/>
        <c:crosses val="autoZero"/>
        <c:auto val="1"/>
        <c:lblAlgn val="ctr"/>
        <c:lblOffset val="100"/>
        <c:noMultiLvlLbl val="0"/>
      </c:catAx>
      <c:valAx>
        <c:axId val="1679182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91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15.9</c:v>
                </c:pt>
                <c:pt idx="1">
                  <c:v>13.733333333333334</c:v>
                </c:pt>
                <c:pt idx="2">
                  <c:v>14.5</c:v>
                </c:pt>
                <c:pt idx="3">
                  <c:v>13.8</c:v>
                </c:pt>
                <c:pt idx="4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-0.1</c:v>
                </c:pt>
                <c:pt idx="1">
                  <c:v>-0.85</c:v>
                </c:pt>
                <c:pt idx="2">
                  <c:v>-2</c:v>
                </c:pt>
                <c:pt idx="3">
                  <c:v>-0.9</c:v>
                </c:pt>
                <c:pt idx="4">
                  <c:v>-0.9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949440"/>
        <c:axId val="167950976"/>
      </c:barChart>
      <c:catAx>
        <c:axId val="1679494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950976"/>
        <c:crosses val="autoZero"/>
        <c:auto val="1"/>
        <c:lblAlgn val="ctr"/>
        <c:lblOffset val="100"/>
        <c:noMultiLvlLbl val="0"/>
      </c:catAx>
      <c:valAx>
        <c:axId val="1679509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949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8063984369821382"/>
                  <c:y val="0.2204230353558745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41097914613453829"/>
                  <c:y val="-0.11558514744480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9.9282364846802251E-2</c:v>
                </c:pt>
                <c:pt idx="1">
                  <c:v>0.79466641263618254</c:v>
                </c:pt>
                <c:pt idx="2">
                  <c:v>3.7011225124657501E-2</c:v>
                </c:pt>
                <c:pt idx="3">
                  <c:v>6.9039997392357708E-2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121852.03738593792</c:v>
                </c:pt>
                <c:pt idx="1">
                  <c:v>906603.36471509351</c:v>
                </c:pt>
                <c:pt idx="2">
                  <c:v>43068.120009999999</c:v>
                </c:pt>
                <c:pt idx="3">
                  <c:v>72028.900897207815</c:v>
                </c:pt>
                <c:pt idx="4">
                  <c:v>1143552.4230082394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495936"/>
        <c:axId val="167497728"/>
      </c:barChart>
      <c:catAx>
        <c:axId val="167495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497728"/>
        <c:crosses val="autoZero"/>
        <c:auto val="1"/>
        <c:lblAlgn val="ctr"/>
        <c:lblOffset val="100"/>
        <c:noMultiLvlLbl val="0"/>
      </c:catAx>
      <c:valAx>
        <c:axId val="167497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49593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#,##0.0</c:formatCode>
                <c:ptCount val="12"/>
                <c:pt idx="0">
                  <c:v>1216.7322796016583</c:v>
                </c:pt>
                <c:pt idx="1">
                  <c:v>975.54125699611575</c:v>
                </c:pt>
                <c:pt idx="2">
                  <c:v>919.13700933084067</c:v>
                </c:pt>
                <c:pt idx="3">
                  <c:v>574.97798965047207</c:v>
                </c:pt>
                <c:pt idx="4">
                  <c:v>492.34544307306646</c:v>
                </c:pt>
                <c:pt idx="5">
                  <c:v>403.48593253967442</c:v>
                </c:pt>
                <c:pt idx="6">
                  <c:v>414.18690880965306</c:v>
                </c:pt>
                <c:pt idx="7">
                  <c:v>401.16414040957346</c:v>
                </c:pt>
                <c:pt idx="8">
                  <c:v>416.11744946266788</c:v>
                </c:pt>
                <c:pt idx="9">
                  <c:v>731.37239495703329</c:v>
                </c:pt>
                <c:pt idx="10">
                  <c:v>1005.6071018186751</c:v>
                </c:pt>
                <c:pt idx="11">
                  <c:v>1143.5524066147048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#,##0.0</c:formatCode>
                <c:ptCount val="12"/>
                <c:pt idx="0">
                  <c:v>1271.0979736947015</c:v>
                </c:pt>
                <c:pt idx="1">
                  <c:v>1101.6918661298514</c:v>
                </c:pt>
                <c:pt idx="2">
                  <c:v>941.55439681020118</c:v>
                </c:pt>
                <c:pt idx="3">
                  <c:v>600.75621979039772</c:v>
                </c:pt>
                <c:pt idx="4">
                  <c:v>446.34197489009364</c:v>
                </c:pt>
                <c:pt idx="5">
                  <c:v>403.56556310906683</c:v>
                </c:pt>
                <c:pt idx="6">
                  <c:v>411.71882013711087</c:v>
                </c:pt>
                <c:pt idx="7">
                  <c:v>404.06355552506818</c:v>
                </c:pt>
                <c:pt idx="8">
                  <c:v>434.55147853496339</c:v>
                </c:pt>
                <c:pt idx="9">
                  <c:v>757.33267793008304</c:v>
                </c:pt>
                <c:pt idx="10">
                  <c:v>1019.1175972267854</c:v>
                </c:pt>
                <c:pt idx="11">
                  <c:v>1214.4176985788158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82592"/>
        <c:axId val="158784128"/>
      </c:barChart>
      <c:catAx>
        <c:axId val="158782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8784128"/>
        <c:crosses val="autoZero"/>
        <c:auto val="1"/>
        <c:lblAlgn val="ctr"/>
        <c:lblOffset val="100"/>
        <c:noMultiLvlLbl val="0"/>
      </c:catAx>
      <c:valAx>
        <c:axId val="158784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8782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3.1193548387096772</c:v>
                </c:pt>
                <c:pt idx="1">
                  <c:v>1.9908602150537631</c:v>
                </c:pt>
                <c:pt idx="2">
                  <c:v>1.167741935483871</c:v>
                </c:pt>
                <c:pt idx="3">
                  <c:v>1.9064516129032256</c:v>
                </c:pt>
                <c:pt idx="4">
                  <c:v>1.9064516129032256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592320"/>
        <c:axId val="167593856"/>
      </c:barChart>
      <c:catAx>
        <c:axId val="167592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593856"/>
        <c:crosses val="autoZero"/>
        <c:auto val="1"/>
        <c:lblAlgn val="ctr"/>
        <c:lblOffset val="100"/>
        <c:noMultiLvlLbl val="0"/>
      </c:catAx>
      <c:valAx>
        <c:axId val="1675938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592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10.8</c:v>
                </c:pt>
                <c:pt idx="1">
                  <c:v>8.8166666666666664</c:v>
                </c:pt>
                <c:pt idx="2">
                  <c:v>10</c:v>
                </c:pt>
                <c:pt idx="3">
                  <c:v>8.9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-2.1</c:v>
                </c:pt>
                <c:pt idx="1">
                  <c:v>-3.1166666666666671</c:v>
                </c:pt>
                <c:pt idx="2">
                  <c:v>-3.7</c:v>
                </c:pt>
                <c:pt idx="3">
                  <c:v>-3.1</c:v>
                </c:pt>
                <c:pt idx="4">
                  <c:v>-3.1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637376"/>
        <c:axId val="167638912"/>
      </c:barChart>
      <c:catAx>
        <c:axId val="167637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638912"/>
        <c:crosses val="autoZero"/>
        <c:auto val="1"/>
        <c:lblAlgn val="ctr"/>
        <c:lblOffset val="100"/>
        <c:noMultiLvlLbl val="0"/>
      </c:catAx>
      <c:valAx>
        <c:axId val="1676389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637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20989433981261146"/>
                  <c:y val="0.2155210745715607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0158816213491535"/>
                  <c:y val="-0.11558514744480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0.10655570740289531</c:v>
                </c:pt>
                <c:pt idx="1">
                  <c:v>0.79279563094289507</c:v>
                </c:pt>
                <c:pt idx="2">
                  <c:v>3.7661692759746519E-2</c:v>
                </c:pt>
                <c:pt idx="3">
                  <c:v>6.2986968894463036E-2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290035.11492552981</c:v>
                </c:pt>
                <c:pt idx="1">
                  <c:v>2322927.1130435555</c:v>
                </c:pt>
                <c:pt idx="2">
                  <c:v>107588.573</c:v>
                </c:pt>
                <c:pt idx="3">
                  <c:v>159980.90789720786</c:v>
                </c:pt>
                <c:pt idx="4">
                  <c:v>2880531.7088662935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957440"/>
        <c:axId val="168958976"/>
      </c:barChart>
      <c:catAx>
        <c:axId val="1689574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58976"/>
        <c:crosses val="autoZero"/>
        <c:auto val="1"/>
        <c:lblAlgn val="ctr"/>
        <c:lblOffset val="100"/>
        <c:noMultiLvlLbl val="0"/>
      </c:catAx>
      <c:valAx>
        <c:axId val="1689589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957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6.2039068100358419</c:v>
                </c:pt>
                <c:pt idx="1">
                  <c:v>5.0975985663082435</c:v>
                </c:pt>
                <c:pt idx="2">
                  <c:v>4.35179211469534</c:v>
                </c:pt>
                <c:pt idx="3">
                  <c:v>5.0191397849462369</c:v>
                </c:pt>
                <c:pt idx="4">
                  <c:v>5.0191397849462369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992128"/>
        <c:axId val="169002112"/>
      </c:barChart>
      <c:catAx>
        <c:axId val="168992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02112"/>
        <c:crosses val="autoZero"/>
        <c:auto val="1"/>
        <c:lblAlgn val="ctr"/>
        <c:lblOffset val="100"/>
        <c:noMultiLvlLbl val="0"/>
      </c:catAx>
      <c:valAx>
        <c:axId val="1690021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992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16.2</c:v>
                </c:pt>
                <c:pt idx="1">
                  <c:v>16.816666666666666</c:v>
                </c:pt>
                <c:pt idx="2">
                  <c:v>14.7</c:v>
                </c:pt>
                <c:pt idx="3">
                  <c:v>16.7</c:v>
                </c:pt>
                <c:pt idx="4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-2.1</c:v>
                </c:pt>
                <c:pt idx="1">
                  <c:v>-3.1166666666666671</c:v>
                </c:pt>
                <c:pt idx="2">
                  <c:v>-3.7</c:v>
                </c:pt>
                <c:pt idx="3">
                  <c:v>-3.1</c:v>
                </c:pt>
                <c:pt idx="4">
                  <c:v>-3.1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09504"/>
        <c:axId val="168715392"/>
      </c:barChart>
      <c:catAx>
        <c:axId val="1687095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15392"/>
        <c:crosses val="autoZero"/>
        <c:auto val="1"/>
        <c:lblAlgn val="ctr"/>
        <c:lblOffset val="100"/>
        <c:noMultiLvlLbl val="0"/>
      </c:catAx>
      <c:valAx>
        <c:axId val="1687153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09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23448448787628251"/>
                  <c:y val="0.21552107457156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8853789303091968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0.10068804798530771</c:v>
                </c:pt>
                <c:pt idx="1">
                  <c:v>0.80642303151656769</c:v>
                </c:pt>
                <c:pt idx="2">
                  <c:v>3.735024775767673E-2</c:v>
                </c:pt>
                <c:pt idx="3">
                  <c:v>5.553867274044777E-2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344124.35814673814</c:v>
                </c:pt>
                <c:pt idx="1">
                  <c:v>2446471.1744401595</c:v>
                </c:pt>
                <c:pt idx="2">
                  <c:v>118692.59298</c:v>
                </c:pt>
                <c:pt idx="3">
                  <c:v>202122.057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122393.10456398761</c:v>
                </c:pt>
                <c:pt idx="1">
                  <c:v>1097764.4711782353</c:v>
                </c:pt>
                <c:pt idx="2">
                  <c:v>54022.703020000001</c:v>
                </c:pt>
                <c:pt idx="3">
                  <c:v>196628.39230000001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69151.268832769361</c:v>
                </c:pt>
                <c:pt idx="1">
                  <c:v>939904.96740649198</c:v>
                </c:pt>
                <c:pt idx="2">
                  <c:v>38482.299010000002</c:v>
                </c:pt>
                <c:pt idx="3">
                  <c:v>183930.07399999996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290035.11492552987</c:v>
                </c:pt>
                <c:pt idx="1">
                  <c:v>2322927.113043556</c:v>
                </c:pt>
                <c:pt idx="2">
                  <c:v>107588.573</c:v>
                </c:pt>
                <c:pt idx="3">
                  <c:v>159980.90789720783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8856960"/>
        <c:axId val="168866944"/>
      </c:barChart>
      <c:catAx>
        <c:axId val="16885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8866944"/>
        <c:crosses val="autoZero"/>
        <c:auto val="1"/>
        <c:lblAlgn val="ctr"/>
        <c:lblOffset val="100"/>
        <c:noMultiLvlLbl val="0"/>
      </c:catAx>
      <c:valAx>
        <c:axId val="168866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885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252522.41433000003</c:v>
                </c:pt>
                <c:pt idx="1">
                  <c:v>973727.62218000006</c:v>
                </c:pt>
                <c:pt idx="2">
                  <c:v>659379.40439000016</c:v>
                </c:pt>
                <c:pt idx="3">
                  <c:v>305941.32869999995</c:v>
                </c:pt>
                <c:pt idx="4">
                  <c:v>273638.52867999999</c:v>
                </c:pt>
                <c:pt idx="5">
                  <c:v>792219.99727999989</c:v>
                </c:pt>
                <c:pt idx="6">
                  <c:v>413666.21023999999</c:v>
                </c:pt>
                <c:pt idx="7">
                  <c:v>334012.72308000008</c:v>
                </c:pt>
                <c:pt idx="8">
                  <c:v>327892.58471999998</c:v>
                </c:pt>
                <c:pt idx="9">
                  <c:v>713398.60183792713</c:v>
                </c:pt>
                <c:pt idx="10">
                  <c:v>1086111.336563</c:v>
                </c:pt>
                <c:pt idx="11">
                  <c:v>890375.84816000005</c:v>
                </c:pt>
                <c:pt idx="12">
                  <c:v>286563.04583000002</c:v>
                </c:pt>
                <c:pt idx="13">
                  <c:v>381768.54047000001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411712"/>
        <c:axId val="167413248"/>
      </c:barChart>
      <c:catAx>
        <c:axId val="1674117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7413248"/>
        <c:crosses val="autoZero"/>
        <c:auto val="1"/>
        <c:lblAlgn val="ctr"/>
        <c:lblOffset val="100"/>
        <c:noMultiLvlLbl val="0"/>
      </c:catAx>
      <c:valAx>
        <c:axId val="1674132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411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#,##0.0</c:formatCode>
                <c:ptCount val="14"/>
                <c:pt idx="0">
                  <c:v>8.3677419354838705</c:v>
                </c:pt>
                <c:pt idx="1">
                  <c:v>10.300000000000002</c:v>
                </c:pt>
                <c:pt idx="2">
                  <c:v>7.9677419354838737</c:v>
                </c:pt>
                <c:pt idx="3">
                  <c:v>9.3870967741935516</c:v>
                </c:pt>
                <c:pt idx="4">
                  <c:v>9.5516129032258057</c:v>
                </c:pt>
                <c:pt idx="5">
                  <c:v>9.8290322580645153</c:v>
                </c:pt>
                <c:pt idx="6">
                  <c:v>9.4387096774193573</c:v>
                </c:pt>
                <c:pt idx="7">
                  <c:v>9.6354838709677413</c:v>
                </c:pt>
                <c:pt idx="8">
                  <c:v>8.6161290322580655</c:v>
                </c:pt>
                <c:pt idx="9">
                  <c:v>10.72258064516129</c:v>
                </c:pt>
                <c:pt idx="10">
                  <c:v>9.7645161290322573</c:v>
                </c:pt>
                <c:pt idx="11">
                  <c:v>9.4741935483870989</c:v>
                </c:pt>
                <c:pt idx="12">
                  <c:v>8.612903225806452</c:v>
                </c:pt>
                <c:pt idx="13">
                  <c:v>9.0741935483870968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441536"/>
        <c:axId val="167443072"/>
      </c:barChart>
      <c:catAx>
        <c:axId val="1674415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7443072"/>
        <c:crosses val="autoZero"/>
        <c:auto val="1"/>
        <c:lblAlgn val="ctr"/>
        <c:lblOffset val="100"/>
        <c:noMultiLvlLbl val="0"/>
      </c:catAx>
      <c:valAx>
        <c:axId val="1674430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441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#,##0.0</c:formatCode>
                <c:ptCount val="12"/>
                <c:pt idx="0">
                  <c:v>0.39032258064516134</c:v>
                </c:pt>
                <c:pt idx="1">
                  <c:v>3.9928571428571429</c:v>
                </c:pt>
                <c:pt idx="2">
                  <c:v>4.1483870967741927</c:v>
                </c:pt>
                <c:pt idx="3">
                  <c:v>9.4466666666666654</c:v>
                </c:pt>
                <c:pt idx="4">
                  <c:v>11.2</c:v>
                </c:pt>
                <c:pt idx="5">
                  <c:v>16.643333333333331</c:v>
                </c:pt>
                <c:pt idx="6">
                  <c:v>17.977419354838709</c:v>
                </c:pt>
                <c:pt idx="7">
                  <c:v>19.048387096774192</c:v>
                </c:pt>
                <c:pt idx="8">
                  <c:v>14.163333333333334</c:v>
                </c:pt>
                <c:pt idx="9">
                  <c:v>9.1709677419354847</c:v>
                </c:pt>
                <c:pt idx="10">
                  <c:v>3.9799999999999995</c:v>
                </c:pt>
                <c:pt idx="11">
                  <c:v>1.9064516129032256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818304"/>
        <c:axId val="158819840"/>
      </c:barChart>
      <c:catAx>
        <c:axId val="15881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8819840"/>
        <c:crosses val="autoZero"/>
        <c:auto val="1"/>
        <c:lblAlgn val="ctr"/>
        <c:lblOffset val="100"/>
        <c:noMultiLvlLbl val="0"/>
      </c:catAx>
      <c:valAx>
        <c:axId val="15881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8818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#,##0.0</c:formatCode>
                <c:ptCount val="14"/>
                <c:pt idx="0">
                  <c:v>3.2900000000000005</c:v>
                </c:pt>
                <c:pt idx="1">
                  <c:v>4.8166666666666655</c:v>
                </c:pt>
                <c:pt idx="2">
                  <c:v>2.9199999999999995</c:v>
                </c:pt>
                <c:pt idx="3">
                  <c:v>4.0433333333333339</c:v>
                </c:pt>
                <c:pt idx="4">
                  <c:v>4.4233333333333329</c:v>
                </c:pt>
                <c:pt idx="5">
                  <c:v>4.5133333333333345</c:v>
                </c:pt>
                <c:pt idx="6">
                  <c:v>4.0299999999999994</c:v>
                </c:pt>
                <c:pt idx="7">
                  <c:v>4.3366666666666678</c:v>
                </c:pt>
                <c:pt idx="8">
                  <c:v>3.4733333333333336</c:v>
                </c:pt>
                <c:pt idx="9">
                  <c:v>5.5133333333333363</c:v>
                </c:pt>
                <c:pt idx="10">
                  <c:v>4.5766666666666662</c:v>
                </c:pt>
                <c:pt idx="11">
                  <c:v>4.296666666666666</c:v>
                </c:pt>
                <c:pt idx="12">
                  <c:v>3.5466666666666664</c:v>
                </c:pt>
                <c:pt idx="13">
                  <c:v>3.7399999999999998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455168"/>
        <c:axId val="168473344"/>
      </c:barChart>
      <c:catAx>
        <c:axId val="1684551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8473344"/>
        <c:crosses val="autoZero"/>
        <c:auto val="1"/>
        <c:lblAlgn val="ctr"/>
        <c:lblOffset val="100"/>
        <c:noMultiLvlLbl val="0"/>
      </c:catAx>
      <c:valAx>
        <c:axId val="16847334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45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344783.33649000002</c:v>
                </c:pt>
                <c:pt idx="1">
                  <c:v>1375875.9275299998</c:v>
                </c:pt>
                <c:pt idx="2">
                  <c:v>747130.33247999963</c:v>
                </c:pt>
                <c:pt idx="3">
                  <c:v>413301.38943999988</c:v>
                </c:pt>
                <c:pt idx="4">
                  <c:v>392016.63089000009</c:v>
                </c:pt>
                <c:pt idx="5">
                  <c:v>1016127.7960000001</c:v>
                </c:pt>
                <c:pt idx="6">
                  <c:v>584570.80129000009</c:v>
                </c:pt>
                <c:pt idx="7">
                  <c:v>444010.95213999995</c:v>
                </c:pt>
                <c:pt idx="8">
                  <c:v>442727.87605999998</c:v>
                </c:pt>
                <c:pt idx="9">
                  <c:v>1051893.6275829461</c:v>
                </c:pt>
                <c:pt idx="10">
                  <c:v>1344871.49759</c:v>
                </c:pt>
                <c:pt idx="11">
                  <c:v>1543190.0137600002</c:v>
                </c:pt>
                <c:pt idx="12">
                  <c:v>400701.46335999999</c:v>
                </c:pt>
                <c:pt idx="13">
                  <c:v>507770.48226999998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550208"/>
        <c:axId val="169551744"/>
      </c:barChart>
      <c:catAx>
        <c:axId val="1695502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9551744"/>
        <c:crosses val="autoZero"/>
        <c:auto val="1"/>
        <c:lblAlgn val="ctr"/>
        <c:lblOffset val="100"/>
        <c:noMultiLvlLbl val="0"/>
      </c:catAx>
      <c:valAx>
        <c:axId val="1695517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550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#,##0.0</c:formatCode>
                <c:ptCount val="14"/>
                <c:pt idx="0">
                  <c:v>1.1032258064516127</c:v>
                </c:pt>
                <c:pt idx="1">
                  <c:v>2.7290322580645161</c:v>
                </c:pt>
                <c:pt idx="2">
                  <c:v>0.8290322580645163</c:v>
                </c:pt>
                <c:pt idx="3">
                  <c:v>2.1548387096774193</c:v>
                </c:pt>
                <c:pt idx="4">
                  <c:v>2.5806451612903225</c:v>
                </c:pt>
                <c:pt idx="5">
                  <c:v>2.5225806451612902</c:v>
                </c:pt>
                <c:pt idx="6">
                  <c:v>1.9935483870967743</c:v>
                </c:pt>
                <c:pt idx="7">
                  <c:v>2.2483870967741937</c:v>
                </c:pt>
                <c:pt idx="8">
                  <c:v>1.5677419354838711</c:v>
                </c:pt>
                <c:pt idx="9">
                  <c:v>3.4548387096774187</c:v>
                </c:pt>
                <c:pt idx="10">
                  <c:v>2.7387096774193544</c:v>
                </c:pt>
                <c:pt idx="11">
                  <c:v>2.3903225806451611</c:v>
                </c:pt>
                <c:pt idx="12">
                  <c:v>1.1935483870967742</c:v>
                </c:pt>
                <c:pt idx="13">
                  <c:v>2.1161290322580641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703680"/>
        <c:axId val="169705472"/>
      </c:barChart>
      <c:catAx>
        <c:axId val="1697036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9705472"/>
        <c:crosses val="autoZero"/>
        <c:auto val="1"/>
        <c:lblAlgn val="ctr"/>
        <c:lblOffset val="100"/>
        <c:noMultiLvlLbl val="0"/>
      </c:catAx>
      <c:valAx>
        <c:axId val="169705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703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399778.51470999996</c:v>
                </c:pt>
                <c:pt idx="1">
                  <c:v>1608502.38524</c:v>
                </c:pt>
                <c:pt idx="2">
                  <c:v>800104.60437999992</c:v>
                </c:pt>
                <c:pt idx="3">
                  <c:v>471774.01488000003</c:v>
                </c:pt>
                <c:pt idx="4">
                  <c:v>452214.1914999999</c:v>
                </c:pt>
                <c:pt idx="5">
                  <c:v>1138468.7491799998</c:v>
                </c:pt>
                <c:pt idx="6">
                  <c:v>676379.70282000001</c:v>
                </c:pt>
                <c:pt idx="7">
                  <c:v>513369.39414999989</c:v>
                </c:pt>
                <c:pt idx="8">
                  <c:v>507450.62956999999</c:v>
                </c:pt>
                <c:pt idx="9">
                  <c:v>1277990.8514320848</c:v>
                </c:pt>
                <c:pt idx="10">
                  <c:v>1507017.7832289999</c:v>
                </c:pt>
                <c:pt idx="11">
                  <c:v>1641464.42539</c:v>
                </c:pt>
                <c:pt idx="12">
                  <c:v>471248.58688999998</c:v>
                </c:pt>
                <c:pt idx="13">
                  <c:v>589731.72497999994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717120"/>
        <c:axId val="170280064"/>
      </c:barChart>
      <c:catAx>
        <c:axId val="169717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280064"/>
        <c:crosses val="autoZero"/>
        <c:auto val="1"/>
        <c:lblAlgn val="ctr"/>
        <c:lblOffset val="100"/>
        <c:noMultiLvlLbl val="0"/>
      </c:catAx>
      <c:valAx>
        <c:axId val="17028006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717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#,##0.0</c:formatCode>
                <c:ptCount val="14"/>
                <c:pt idx="0">
                  <c:v>4.2536559139784949</c:v>
                </c:pt>
                <c:pt idx="1">
                  <c:v>5.9485663082437279</c:v>
                </c:pt>
                <c:pt idx="2">
                  <c:v>3.9055913978494634</c:v>
                </c:pt>
                <c:pt idx="3">
                  <c:v>5.1950896057347675</c:v>
                </c:pt>
                <c:pt idx="4">
                  <c:v>5.5185304659498202</c:v>
                </c:pt>
                <c:pt idx="5">
                  <c:v>5.6216487455197139</c:v>
                </c:pt>
                <c:pt idx="6">
                  <c:v>5.1540860215053774</c:v>
                </c:pt>
                <c:pt idx="7">
                  <c:v>5.4068458781362017</c:v>
                </c:pt>
                <c:pt idx="8">
                  <c:v>4.5524014336917569</c:v>
                </c:pt>
                <c:pt idx="9">
                  <c:v>6.5635842293906812</c:v>
                </c:pt>
                <c:pt idx="10">
                  <c:v>5.6932974910394263</c:v>
                </c:pt>
                <c:pt idx="11">
                  <c:v>5.3870609318996427</c:v>
                </c:pt>
                <c:pt idx="12">
                  <c:v>4.4510394265232973</c:v>
                </c:pt>
                <c:pt idx="13">
                  <c:v>4.9767741935483869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313216"/>
        <c:axId val="170314752"/>
      </c:barChart>
      <c:catAx>
        <c:axId val="170313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314752"/>
        <c:crosses val="autoZero"/>
        <c:auto val="1"/>
        <c:lblAlgn val="ctr"/>
        <c:lblOffset val="100"/>
        <c:noMultiLvlLbl val="0"/>
      </c:catAx>
      <c:valAx>
        <c:axId val="1703147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13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997084.26552999986</c:v>
                </c:pt>
                <c:pt idx="1">
                  <c:v>3958105.9349499997</c:v>
                </c:pt>
                <c:pt idx="2">
                  <c:v>2206614.3412499996</c:v>
                </c:pt>
                <c:pt idx="3">
                  <c:v>1191016.7330199999</c:v>
                </c:pt>
                <c:pt idx="4">
                  <c:v>1117869.3510699999</c:v>
                </c:pt>
                <c:pt idx="5">
                  <c:v>2946816.5424599997</c:v>
                </c:pt>
                <c:pt idx="6">
                  <c:v>1674616.71435</c:v>
                </c:pt>
                <c:pt idx="7">
                  <c:v>1291393.0693699999</c:v>
                </c:pt>
                <c:pt idx="8">
                  <c:v>1278071.09035</c:v>
                </c:pt>
                <c:pt idx="9">
                  <c:v>3043283.0808529579</c:v>
                </c:pt>
                <c:pt idx="10">
                  <c:v>3938000.6173820002</c:v>
                </c:pt>
                <c:pt idx="11">
                  <c:v>4075030.2873099996</c:v>
                </c:pt>
                <c:pt idx="12">
                  <c:v>1158513.09608</c:v>
                </c:pt>
                <c:pt idx="13">
                  <c:v>1479270.7477200001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072704"/>
        <c:axId val="170094976"/>
      </c:barChart>
      <c:catAx>
        <c:axId val="1700727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094976"/>
        <c:crosses val="autoZero"/>
        <c:auto val="1"/>
        <c:lblAlgn val="ctr"/>
        <c:lblOffset val="100"/>
        <c:noMultiLvlLbl val="0"/>
      </c:catAx>
      <c:valAx>
        <c:axId val="1700949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072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430154564013"/>
          <c:y val="0.34057376401069023"/>
          <c:w val="0.5084102508019831"/>
          <c:h val="0.61264471929420738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5.2378997648990643E-2"/>
                  <c:y val="-0.257671446615647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5583371983715305"/>
                  <c:y val="-0.2521253458344452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017381121198714"/>
                  <c:y val="-0.1698913773190636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26399023038786817"/>
                  <c:y val="0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6241885641072116"/>
                  <c:y val="-0.2018877405893243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1599</c:v>
                </c:pt>
                <c:pt idx="1">
                  <c:v>6517</c:v>
                </c:pt>
                <c:pt idx="2">
                  <c:v>206338</c:v>
                </c:pt>
                <c:pt idx="3">
                  <c:v>2616766</c:v>
                </c:pt>
                <c:pt idx="4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#,##0.0</c:formatCode>
                <c:ptCount val="4"/>
                <c:pt idx="0">
                  <c:v>1230.9485132482782</c:v>
                </c:pt>
                <c:pt idx="1">
                  <c:v>841.73422192309715</c:v>
                </c:pt>
                <c:pt idx="2">
                  <c:v>896.43766961953861</c:v>
                </c:pt>
                <c:pt idx="3">
                  <c:v>1299.1353599089471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#,##0.0</c:formatCode>
                <c:ptCount val="4"/>
                <c:pt idx="0">
                  <c:v>309.18084071916974</c:v>
                </c:pt>
                <c:pt idx="1">
                  <c:v>127.0096902620883</c:v>
                </c:pt>
                <c:pt idx="2">
                  <c:v>91.647886018914861</c:v>
                </c:pt>
                <c:pt idx="3">
                  <c:v>276.8143330554671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#,##0.0</c:formatCode>
                <c:ptCount val="4"/>
                <c:pt idx="0">
                  <c:v>517.65588967785368</c:v>
                </c:pt>
                <c:pt idx="1">
                  <c:v>148.4442940678554</c:v>
                </c:pt>
                <c:pt idx="2">
                  <c:v>61.519443778532413</c:v>
                </c:pt>
                <c:pt idx="3">
                  <c:v>418.07846878654721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#,##0.0</c:formatCode>
                <c:ptCount val="4"/>
                <c:pt idx="0">
                  <c:v>983.90067223482845</c:v>
                </c:pt>
                <c:pt idx="1">
                  <c:v>300.07154571927816</c:v>
                </c:pt>
                <c:pt idx="2">
                  <c:v>138.08658615899722</c:v>
                </c:pt>
                <c:pt idx="3">
                  <c:v>823.5250463664695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#,##0.0</c:formatCode>
                <c:ptCount val="4"/>
                <c:pt idx="0">
                  <c:v>22.314752086827312</c:v>
                </c:pt>
                <c:pt idx="1">
                  <c:v>20.111587433697633</c:v>
                </c:pt>
                <c:pt idx="2">
                  <c:v>22.714211049058317</c:v>
                </c:pt>
                <c:pt idx="3">
                  <c:v>22.490617987210051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88864"/>
        <c:axId val="159190400"/>
      </c:barChart>
      <c:catAx>
        <c:axId val="1591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9190400"/>
        <c:crosses val="autoZero"/>
        <c:auto val="1"/>
        <c:lblAlgn val="ctr"/>
        <c:lblOffset val="100"/>
        <c:noMultiLvlLbl val="0"/>
      </c:catAx>
      <c:valAx>
        <c:axId val="15919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918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13128.471031835001</c:v>
                </c:pt>
                <c:pt idx="1">
                  <c:v>8997.6864816050002</c:v>
                </c:pt>
                <c:pt idx="2">
                  <c:v>9609.3638109759995</c:v>
                </c:pt>
                <c:pt idx="3">
                  <c:v>13885.271801391998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3297.4998240799996</c:v>
                </c:pt>
                <c:pt idx="1">
                  <c:v>1357.2392886999999</c:v>
                </c:pt>
                <c:pt idx="2">
                  <c:v>982.44835341999999</c:v>
                </c:pt>
                <c:pt idx="3">
                  <c:v>2958.59932888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5521.1408223793196</c:v>
                </c:pt>
                <c:pt idx="1">
                  <c:v>1585.8729867708935</c:v>
                </c:pt>
                <c:pt idx="2">
                  <c:v>659.55568955730291</c:v>
                </c:pt>
                <c:pt idx="3">
                  <c:v>4468.6435185245909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10494.122458062702</c:v>
                </c:pt>
                <c:pt idx="1">
                  <c:v>3206.097580795099</c:v>
                </c:pt>
                <c:pt idx="2">
                  <c:v>1480.5590771197171</c:v>
                </c:pt>
                <c:pt idx="3">
                  <c:v>8802.789650268367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238.09362708</c:v>
                </c:pt>
                <c:pt idx="1">
                  <c:v>214.99049952000001</c:v>
                </c:pt>
                <c:pt idx="2">
                  <c:v>243.46065097999997</c:v>
                </c:pt>
                <c:pt idx="3">
                  <c:v>240.38157262999999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244672"/>
        <c:axId val="159246208"/>
      </c:barChart>
      <c:catAx>
        <c:axId val="15924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9246208"/>
        <c:crosses val="autoZero"/>
        <c:auto val="1"/>
        <c:lblAlgn val="ctr"/>
        <c:lblOffset val="100"/>
        <c:noMultiLvlLbl val="0"/>
      </c:catAx>
      <c:valAx>
        <c:axId val="159246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9244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29557.10886002141</c:v>
                </c:pt>
                <c:pt idx="1">
                  <c:v>14531.356353143368</c:v>
                </c:pt>
                <c:pt idx="2">
                  <c:v>23592.65790183979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678080"/>
        <c:axId val="161679616"/>
      </c:barChart>
      <c:catAx>
        <c:axId val="161678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1679616"/>
        <c:crosses val="autoZero"/>
        <c:auto val="1"/>
        <c:lblAlgn val="ctr"/>
        <c:lblOffset val="100"/>
        <c:noMultiLvlLbl val="0"/>
      </c:catAx>
      <c:valAx>
        <c:axId val="161679616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6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43840.739588595694</c:v>
                </c:pt>
                <c:pt idx="1">
                  <c:v>22693.02494372533</c:v>
                </c:pt>
                <c:pt idx="2">
                  <c:v>33520.236727289186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718656"/>
        <c:axId val="161720192"/>
      </c:barChart>
      <c:catAx>
        <c:axId val="161718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1720192"/>
        <c:crosses val="autoZero"/>
        <c:auto val="1"/>
        <c:lblAlgn val="ctr"/>
        <c:lblOffset val="100"/>
        <c:noMultiLvlLbl val="0"/>
      </c:catAx>
      <c:valAx>
        <c:axId val="161720192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718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388621</xdr:colOff>
      <xdr:row>30</xdr:row>
      <xdr:rowOff>84843</xdr:rowOff>
    </xdr:from>
    <xdr:to>
      <xdr:col>8</xdr:col>
      <xdr:colOff>640081</xdr:colOff>
      <xdr:row>38</xdr:row>
      <xdr:rowOff>28575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8621" y="5342643"/>
          <a:ext cx="5707380" cy="1345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000" b="1">
              <a:solidFill>
                <a:sysClr val="windowText" lastClr="000000"/>
              </a:solidFill>
            </a:rPr>
            <a:t>Čtvrtletní zpráva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o provozu plynárenské soustavy ČR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IV. čtvrtletí 2020</a:t>
          </a:r>
        </a:p>
      </xdr:txBody>
    </xdr:sp>
    <xdr:clientData/>
  </xdr:twoCellAnchor>
  <xdr:twoCellAnchor editAs="oneCell">
    <xdr:from>
      <xdr:col>2</xdr:col>
      <xdr:colOff>136894</xdr:colOff>
      <xdr:row>17</xdr:row>
      <xdr:rowOff>136072</xdr:rowOff>
    </xdr:from>
    <xdr:to>
      <xdr:col>7</xdr:col>
      <xdr:colOff>175085</xdr:colOff>
      <xdr:row>28</xdr:row>
      <xdr:rowOff>44269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34" y="3115492"/>
          <a:ext cx="3429091" cy="1836057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51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51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342900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342900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27</xdr:row>
      <xdr:rowOff>26670</xdr:rowOff>
    </xdr:from>
    <xdr:to>
      <xdr:col>9</xdr:col>
      <xdr:colOff>26671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27</xdr:row>
      <xdr:rowOff>22859</xdr:rowOff>
    </xdr:from>
    <xdr:to>
      <xdr:col>18</xdr:col>
      <xdr:colOff>472441</xdr:colOff>
      <xdr:row>46</xdr:row>
      <xdr:rowOff>114299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17463</xdr:rowOff>
    </xdr:from>
    <xdr:to>
      <xdr:col>9</xdr:col>
      <xdr:colOff>161926</xdr:colOff>
      <xdr:row>46</xdr:row>
      <xdr:rowOff>57151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47625</xdr:rowOff>
    </xdr:from>
    <xdr:to>
      <xdr:col>13</xdr:col>
      <xdr:colOff>285751</xdr:colOff>
      <xdr:row>41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41</xdr:row>
      <xdr:rowOff>120650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61"/>
  <sheetViews>
    <sheetView showGridLines="0" showWhiteSpace="0" zoomScaleNormal="100" zoomScaleSheetLayoutView="100" zoomScalePageLayoutView="70" workbookViewId="0"/>
  </sheetViews>
  <sheetFormatPr defaultColWidth="9.109375" defaultRowHeight="13.8"/>
  <cols>
    <col min="1" max="1" width="10.33203125" style="201" customWidth="1"/>
    <col min="2" max="8" width="9.88671875" style="201" customWidth="1"/>
    <col min="9" max="9" width="11.5546875" style="201" customWidth="1"/>
    <col min="10" max="10" width="10.33203125" style="201" customWidth="1"/>
    <col min="11" max="16384" width="9.109375" style="201"/>
  </cols>
  <sheetData>
    <row r="1" spans="1:10" s="132" customForma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132" customForma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32" customForma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32" customFormat="1">
      <c r="A4" s="3"/>
      <c r="B4" s="3"/>
      <c r="C4" s="3"/>
      <c r="D4" s="5"/>
      <c r="E4" s="494"/>
      <c r="F4" s="494"/>
      <c r="G4" s="494"/>
      <c r="H4" s="3"/>
      <c r="I4" s="3"/>
      <c r="J4" s="6"/>
    </row>
    <row r="5" spans="1:10" s="132" customForma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s="132" customForma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132" customForma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132" customForma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132" customForma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132" customFormat="1">
      <c r="A10" s="3"/>
      <c r="B10" s="7"/>
      <c r="C10" s="3"/>
      <c r="D10" s="3"/>
      <c r="E10" s="3"/>
      <c r="F10" s="3"/>
      <c r="G10" s="3"/>
      <c r="H10" s="3"/>
      <c r="I10" s="493"/>
      <c r="J10" s="3"/>
    </row>
    <row r="11" spans="1:10" s="132" customFormat="1">
      <c r="A11" s="3"/>
      <c r="B11" s="8"/>
      <c r="C11" s="7"/>
      <c r="D11" s="3"/>
      <c r="E11" s="3"/>
      <c r="F11" s="3"/>
      <c r="G11" s="3"/>
      <c r="H11" s="3"/>
      <c r="I11" s="3"/>
      <c r="J11" s="3"/>
    </row>
    <row r="12" spans="1:10" s="132" customFormat="1">
      <c r="A12" s="3"/>
      <c r="B12" s="8"/>
      <c r="C12" s="7"/>
      <c r="D12" s="3"/>
      <c r="E12" s="3"/>
      <c r="F12" s="3"/>
      <c r="G12" s="3"/>
      <c r="H12" s="3"/>
      <c r="I12" s="3"/>
      <c r="J12" s="3"/>
    </row>
    <row r="13" spans="1:10" s="132" customFormat="1">
      <c r="A13" s="3"/>
      <c r="B13" s="8"/>
      <c r="C13" s="7"/>
      <c r="D13" s="3"/>
      <c r="E13" s="3"/>
      <c r="F13" s="3"/>
      <c r="G13" s="3"/>
      <c r="H13" s="3"/>
      <c r="I13" s="3"/>
      <c r="J13" s="3"/>
    </row>
    <row r="14" spans="1:10" s="132" customFormat="1">
      <c r="A14" s="495"/>
      <c r="B14" s="9"/>
      <c r="C14" s="496"/>
      <c r="D14" s="495"/>
      <c r="E14" s="495"/>
      <c r="F14" s="495"/>
      <c r="G14" s="495"/>
      <c r="H14" s="495"/>
      <c r="I14" s="495"/>
      <c r="J14" s="495"/>
    </row>
    <row r="15" spans="1:10" s="132" customFormat="1">
      <c r="A15" s="495"/>
      <c r="B15" s="9"/>
      <c r="C15" s="496"/>
      <c r="D15" s="495"/>
      <c r="E15" s="495"/>
      <c r="F15" s="495"/>
      <c r="G15" s="495"/>
      <c r="H15" s="495"/>
      <c r="I15" s="495"/>
      <c r="J15" s="495"/>
    </row>
    <row r="16" spans="1:10" s="132" customFormat="1">
      <c r="A16" s="495"/>
      <c r="B16" s="9"/>
      <c r="C16" s="496"/>
      <c r="D16" s="495"/>
      <c r="E16" s="495"/>
      <c r="F16" s="495"/>
      <c r="G16" s="495"/>
      <c r="H16" s="495"/>
      <c r="I16" s="495"/>
      <c r="J16" s="495"/>
    </row>
    <row r="17" spans="1:10" s="132" customFormat="1">
      <c r="A17" s="495"/>
      <c r="B17" s="9"/>
      <c r="C17" s="496"/>
      <c r="D17" s="495"/>
      <c r="E17" s="495"/>
      <c r="F17" s="495"/>
      <c r="G17" s="495"/>
      <c r="H17" s="495"/>
      <c r="I17" s="495"/>
      <c r="J17" s="495"/>
    </row>
    <row r="18" spans="1:10" s="132" customFormat="1">
      <c r="A18" s="495"/>
      <c r="B18" s="9"/>
      <c r="C18" s="496"/>
      <c r="D18" s="495"/>
      <c r="E18" s="495"/>
      <c r="F18" s="495"/>
      <c r="G18" s="495"/>
      <c r="H18" s="495"/>
      <c r="I18" s="495"/>
      <c r="J18" s="495"/>
    </row>
    <row r="19" spans="1:10" s="132" customFormat="1">
      <c r="A19" s="495"/>
      <c r="B19" s="9"/>
      <c r="C19" s="496"/>
      <c r="D19" s="495"/>
      <c r="E19" s="495"/>
      <c r="F19" s="495"/>
      <c r="G19" s="495"/>
      <c r="H19" s="495"/>
      <c r="I19" s="495"/>
      <c r="J19" s="495"/>
    </row>
    <row r="20" spans="1:10" s="132" customFormat="1">
      <c r="A20" s="495"/>
      <c r="B20" s="9"/>
      <c r="C20" s="496"/>
      <c r="D20" s="495"/>
      <c r="E20" s="495"/>
      <c r="F20" s="495"/>
      <c r="G20" s="495"/>
      <c r="H20" s="495"/>
      <c r="I20" s="495"/>
      <c r="J20" s="495"/>
    </row>
    <row r="21" spans="1:10" s="132" customFormat="1">
      <c r="A21" s="497"/>
      <c r="B21" s="497"/>
      <c r="C21" s="497"/>
      <c r="D21" s="497"/>
      <c r="E21" s="497"/>
      <c r="F21" s="497"/>
      <c r="G21" s="497"/>
      <c r="H21" s="497"/>
      <c r="I21" s="497"/>
      <c r="J21" s="497"/>
    </row>
    <row r="22" spans="1:10" s="132" customFormat="1">
      <c r="A22" s="495"/>
      <c r="B22" s="9"/>
      <c r="C22" s="496"/>
      <c r="D22" s="495"/>
      <c r="E22" s="495"/>
      <c r="F22" s="495"/>
      <c r="G22" s="495"/>
      <c r="H22" s="495"/>
      <c r="I22" s="495"/>
      <c r="J22" s="495"/>
    </row>
    <row r="23" spans="1:10" s="132" customFormat="1">
      <c r="A23" s="495"/>
      <c r="B23" s="9"/>
      <c r="C23" s="496"/>
      <c r="D23" s="495"/>
      <c r="E23" s="495"/>
      <c r="F23" s="495"/>
      <c r="G23" s="495"/>
      <c r="H23" s="495"/>
      <c r="I23" s="495"/>
      <c r="J23" s="495"/>
    </row>
    <row r="24" spans="1:10" s="132" customFormat="1">
      <c r="A24" s="495"/>
      <c r="B24" s="9"/>
      <c r="C24" s="496"/>
      <c r="D24" s="495"/>
      <c r="E24" s="495"/>
      <c r="F24" s="495"/>
      <c r="G24" s="495"/>
      <c r="H24" s="495"/>
      <c r="I24" s="495"/>
      <c r="J24" s="495"/>
    </row>
    <row r="25" spans="1:10" s="132" customFormat="1">
      <c r="A25" s="497"/>
      <c r="B25" s="497"/>
      <c r="C25" s="497"/>
      <c r="D25" s="497"/>
      <c r="E25" s="497"/>
      <c r="F25" s="497"/>
      <c r="G25" s="497"/>
      <c r="H25" s="497"/>
      <c r="I25" s="497"/>
      <c r="J25" s="497"/>
    </row>
    <row r="26" spans="1:10" s="132" customFormat="1">
      <c r="A26" s="495"/>
      <c r="B26" s="9"/>
      <c r="C26" s="496"/>
      <c r="D26" s="495"/>
      <c r="E26" s="495"/>
      <c r="F26" s="495"/>
      <c r="G26" s="495"/>
      <c r="H26" s="495"/>
      <c r="I26" s="495"/>
      <c r="J26" s="495"/>
    </row>
    <row r="27" spans="1:10" s="132" customFormat="1">
      <c r="A27" s="495"/>
      <c r="B27" s="9"/>
      <c r="C27" s="496"/>
      <c r="D27" s="495"/>
      <c r="E27" s="495"/>
      <c r="F27" s="495"/>
      <c r="G27" s="495"/>
      <c r="H27" s="495"/>
      <c r="I27" s="495"/>
      <c r="J27" s="495"/>
    </row>
    <row r="28" spans="1:10" s="132" customFormat="1">
      <c r="A28" s="495"/>
      <c r="B28" s="9"/>
      <c r="C28" s="496"/>
      <c r="D28" s="495"/>
      <c r="E28" s="495"/>
      <c r="F28" s="495"/>
      <c r="G28" s="495"/>
      <c r="H28" s="495"/>
      <c r="I28" s="495"/>
      <c r="J28" s="495"/>
    </row>
    <row r="29" spans="1:10" s="132" customFormat="1">
      <c r="A29" s="490"/>
      <c r="B29" s="490"/>
      <c r="C29" s="490"/>
      <c r="D29" s="490"/>
      <c r="E29" s="490"/>
      <c r="F29" s="490"/>
      <c r="G29" s="490"/>
      <c r="H29" s="490"/>
      <c r="I29" s="490"/>
      <c r="J29" s="490"/>
    </row>
    <row r="30" spans="1:10" s="132" customFormat="1">
      <c r="A30" s="495"/>
      <c r="B30" s="9"/>
      <c r="C30" s="496"/>
      <c r="D30" s="495"/>
      <c r="E30" s="495"/>
      <c r="F30" s="495"/>
      <c r="G30" s="495"/>
      <c r="H30" s="495"/>
      <c r="I30" s="495"/>
      <c r="J30" s="495"/>
    </row>
    <row r="31" spans="1:10" s="132" customFormat="1">
      <c r="A31" s="497"/>
      <c r="B31" s="497"/>
      <c r="C31" s="497"/>
      <c r="D31" s="497"/>
      <c r="E31" s="497"/>
      <c r="F31" s="497"/>
      <c r="G31" s="497"/>
      <c r="H31" s="497"/>
      <c r="I31" s="497"/>
      <c r="J31" s="497"/>
    </row>
    <row r="32" spans="1:10" s="132" customFormat="1">
      <c r="A32" s="495"/>
      <c r="B32" s="9"/>
      <c r="C32" s="496"/>
      <c r="D32" s="495"/>
      <c r="E32" s="495"/>
      <c r="F32" s="495"/>
      <c r="G32" s="495"/>
      <c r="H32" s="495"/>
      <c r="I32" s="495"/>
      <c r="J32" s="495"/>
    </row>
    <row r="33" spans="1:10" s="132" customFormat="1">
      <c r="A33" s="495"/>
      <c r="B33" s="9"/>
      <c r="C33" s="496"/>
      <c r="D33" s="495"/>
      <c r="E33" s="495"/>
      <c r="F33" s="495"/>
      <c r="G33" s="495"/>
      <c r="H33" s="495"/>
      <c r="I33" s="495"/>
      <c r="J33" s="495"/>
    </row>
    <row r="34" spans="1:10" s="132" customFormat="1">
      <c r="A34" s="491"/>
      <c r="B34" s="491"/>
      <c r="C34" s="491"/>
      <c r="D34" s="491"/>
      <c r="E34" s="491"/>
      <c r="F34" s="491"/>
      <c r="G34" s="491"/>
      <c r="H34" s="491"/>
      <c r="I34" s="491"/>
      <c r="J34" s="491"/>
    </row>
    <row r="35" spans="1:10" s="132" customFormat="1">
      <c r="A35" s="495"/>
      <c r="B35" s="9"/>
      <c r="C35" s="495"/>
      <c r="D35" s="495"/>
      <c r="E35" s="495"/>
      <c r="F35" s="495"/>
      <c r="G35" s="495"/>
      <c r="H35" s="495"/>
      <c r="I35" s="495"/>
      <c r="J35" s="495"/>
    </row>
    <row r="36" spans="1:10" s="132" customFormat="1">
      <c r="A36" s="497"/>
      <c r="B36" s="497"/>
      <c r="C36" s="497"/>
      <c r="D36" s="497"/>
      <c r="E36" s="497"/>
      <c r="F36" s="497"/>
      <c r="G36" s="497"/>
      <c r="H36" s="497"/>
      <c r="I36" s="497"/>
      <c r="J36" s="497"/>
    </row>
    <row r="37" spans="1:10" s="132" customFormat="1">
      <c r="A37" s="497"/>
      <c r="B37" s="497"/>
      <c r="C37" s="497"/>
      <c r="D37" s="497"/>
      <c r="E37" s="497"/>
      <c r="F37" s="497"/>
      <c r="G37" s="497"/>
      <c r="H37" s="497"/>
      <c r="I37" s="497"/>
      <c r="J37" s="497"/>
    </row>
    <row r="38" spans="1:10" s="132" customFormat="1">
      <c r="A38" s="497"/>
      <c r="B38" s="8"/>
      <c r="C38" s="7"/>
      <c r="D38" s="3"/>
      <c r="E38" s="3"/>
      <c r="F38" s="3"/>
      <c r="G38" s="3"/>
      <c r="H38" s="3"/>
      <c r="I38" s="3"/>
      <c r="J38" s="3"/>
    </row>
    <row r="39" spans="1:10" s="132" customFormat="1">
      <c r="A39" s="497"/>
      <c r="B39" s="497"/>
      <c r="C39" s="497"/>
      <c r="D39" s="497"/>
      <c r="E39" s="497"/>
      <c r="F39" s="497"/>
      <c r="G39" s="497"/>
      <c r="H39" s="497"/>
      <c r="I39" s="497"/>
      <c r="J39" s="497"/>
    </row>
    <row r="40" spans="1:10" s="132" customFormat="1">
      <c r="A40" s="497"/>
      <c r="B40" s="200"/>
      <c r="C40" s="200"/>
      <c r="D40" s="200"/>
      <c r="E40" s="200"/>
      <c r="F40" s="200"/>
      <c r="G40" s="200"/>
      <c r="H40" s="200"/>
      <c r="I40" s="200"/>
      <c r="J40" s="497"/>
    </row>
    <row r="41" spans="1:10" s="132" customFormat="1">
      <c r="A41" s="497"/>
      <c r="B41" s="497"/>
      <c r="C41" s="497"/>
      <c r="D41" s="497"/>
      <c r="E41" s="497"/>
      <c r="F41" s="497"/>
      <c r="G41" s="497"/>
      <c r="H41" s="497"/>
      <c r="I41" s="497"/>
      <c r="J41" s="497"/>
    </row>
    <row r="42" spans="1:10" s="132" customFormat="1">
      <c r="A42" s="497"/>
      <c r="B42" s="497"/>
      <c r="C42" s="497"/>
      <c r="D42" s="497"/>
      <c r="E42" s="497"/>
      <c r="F42" s="497"/>
      <c r="G42" s="497"/>
      <c r="H42" s="497"/>
      <c r="I42" s="497"/>
      <c r="J42" s="497"/>
    </row>
    <row r="43" spans="1:10" s="132" customFormat="1">
      <c r="A43" s="497"/>
      <c r="B43" s="497"/>
      <c r="C43" s="497"/>
      <c r="D43" s="497"/>
      <c r="E43" s="497"/>
      <c r="F43" s="497"/>
      <c r="G43" s="497"/>
      <c r="H43" s="497"/>
      <c r="I43" s="497"/>
      <c r="J43" s="497"/>
    </row>
    <row r="44" spans="1:10" s="132" customFormat="1">
      <c r="A44" s="497"/>
      <c r="B44" s="497"/>
      <c r="C44" s="497"/>
      <c r="D44" s="497"/>
      <c r="E44" s="497"/>
      <c r="F44" s="497"/>
      <c r="G44" s="497"/>
      <c r="H44" s="497"/>
      <c r="I44" s="497"/>
      <c r="J44" s="497"/>
    </row>
    <row r="45" spans="1:10" s="132" customFormat="1">
      <c r="A45" s="497"/>
      <c r="B45" s="497"/>
      <c r="C45" s="497"/>
      <c r="D45" s="497"/>
      <c r="E45" s="497"/>
      <c r="F45" s="497"/>
      <c r="G45" s="497"/>
      <c r="H45" s="497"/>
      <c r="I45" s="497"/>
      <c r="J45" s="497"/>
    </row>
    <row r="46" spans="1:10" s="132" customFormat="1">
      <c r="A46" s="497"/>
      <c r="B46" s="497"/>
      <c r="C46" s="497"/>
      <c r="D46" s="497"/>
      <c r="E46" s="497"/>
      <c r="F46" s="497"/>
      <c r="G46" s="497"/>
      <c r="H46" s="497"/>
      <c r="I46" s="497"/>
      <c r="J46" s="497"/>
    </row>
    <row r="47" spans="1:10" s="132" customFormat="1">
      <c r="A47" s="497"/>
      <c r="B47" s="497"/>
      <c r="C47" s="497"/>
      <c r="D47" s="497"/>
      <c r="E47" s="497"/>
      <c r="F47" s="497"/>
      <c r="G47" s="497"/>
      <c r="H47" s="497"/>
      <c r="I47" s="497"/>
      <c r="J47" s="497"/>
    </row>
    <row r="48" spans="1:10" s="132" customFormat="1">
      <c r="A48" s="497"/>
      <c r="B48" s="497"/>
      <c r="C48" s="497"/>
      <c r="D48" s="497"/>
      <c r="E48" s="497"/>
      <c r="F48" s="497"/>
      <c r="G48" s="497"/>
      <c r="H48" s="497"/>
      <c r="I48" s="497"/>
      <c r="J48" s="497"/>
    </row>
    <row r="49" spans="1:10" s="132" customFormat="1">
      <c r="A49" s="497"/>
      <c r="B49" s="497"/>
      <c r="C49" s="497"/>
      <c r="D49" s="497"/>
      <c r="E49" s="497"/>
      <c r="F49" s="497"/>
      <c r="G49" s="497"/>
      <c r="H49" s="497"/>
      <c r="I49" s="497"/>
      <c r="J49" s="497"/>
    </row>
    <row r="50" spans="1:10" s="132" customFormat="1">
      <c r="A50" s="497"/>
      <c r="B50" s="497"/>
      <c r="C50" s="497"/>
      <c r="D50" s="497"/>
      <c r="E50" s="497"/>
      <c r="F50" s="497"/>
      <c r="G50" s="497"/>
      <c r="H50" s="497"/>
      <c r="I50" s="497"/>
      <c r="J50" s="497"/>
    </row>
    <row r="51" spans="1:10" s="132" customFormat="1">
      <c r="A51" s="492"/>
      <c r="B51" s="492"/>
      <c r="C51" s="492"/>
      <c r="D51" s="492"/>
      <c r="E51" s="492"/>
      <c r="F51" s="492"/>
      <c r="G51" s="492"/>
      <c r="H51" s="492"/>
      <c r="I51" s="492"/>
      <c r="J51" s="492"/>
    </row>
    <row r="52" spans="1:10" s="132" customFormat="1">
      <c r="A52" s="497"/>
      <c r="B52" s="497"/>
      <c r="C52" s="497"/>
      <c r="D52" s="497"/>
      <c r="E52" s="497"/>
      <c r="F52" s="497"/>
      <c r="G52" s="497"/>
      <c r="H52" s="497"/>
      <c r="I52" s="497"/>
      <c r="J52" s="497"/>
    </row>
    <row r="53" spans="1:10" s="132" customFormat="1">
      <c r="A53" s="497"/>
      <c r="B53" s="497"/>
      <c r="C53" s="497"/>
      <c r="D53" s="497"/>
      <c r="E53" s="497"/>
      <c r="F53" s="497"/>
      <c r="G53" s="497"/>
      <c r="H53" s="497"/>
      <c r="I53" s="497"/>
      <c r="J53" s="497"/>
    </row>
    <row r="54" spans="1:10" s="132" customFormat="1">
      <c r="A54" s="497"/>
      <c r="B54" s="497"/>
      <c r="C54" s="497"/>
      <c r="D54" s="497"/>
      <c r="E54" s="497"/>
      <c r="F54" s="497"/>
      <c r="G54" s="497"/>
      <c r="H54" s="497"/>
      <c r="I54" s="497"/>
      <c r="J54" s="497"/>
    </row>
    <row r="55" spans="1:10" s="132" customFormat="1">
      <c r="A55" s="497"/>
      <c r="B55" s="497"/>
      <c r="C55" s="497"/>
      <c r="D55" s="497"/>
      <c r="E55" s="497"/>
      <c r="F55" s="497"/>
      <c r="G55" s="497"/>
      <c r="H55" s="497"/>
      <c r="I55" s="497"/>
      <c r="J55" s="497"/>
    </row>
    <row r="56" spans="1:10">
      <c r="A56" s="498"/>
      <c r="B56" s="498"/>
      <c r="C56" s="498"/>
      <c r="D56" s="498"/>
      <c r="E56" s="498"/>
      <c r="F56" s="498"/>
      <c r="G56" s="498"/>
      <c r="H56" s="498"/>
      <c r="I56" s="498"/>
      <c r="J56" s="498"/>
    </row>
    <row r="57" spans="1:10">
      <c r="A57" s="498"/>
      <c r="B57" s="498"/>
      <c r="C57" s="498"/>
      <c r="D57" s="498"/>
      <c r="E57" s="498"/>
      <c r="F57" s="498"/>
      <c r="G57" s="498"/>
      <c r="H57" s="498"/>
      <c r="I57" s="498"/>
      <c r="J57" s="498"/>
    </row>
    <row r="58" spans="1:10">
      <c r="A58" s="498"/>
      <c r="B58" s="498"/>
      <c r="C58" s="498"/>
      <c r="D58" s="498"/>
      <c r="E58" s="498"/>
      <c r="F58" s="498"/>
      <c r="G58" s="498"/>
      <c r="H58" s="498"/>
      <c r="I58" s="498"/>
      <c r="J58" s="498"/>
    </row>
    <row r="59" spans="1:10">
      <c r="A59" s="498"/>
      <c r="B59" s="498"/>
      <c r="C59" s="498"/>
      <c r="D59" s="498"/>
      <c r="E59" s="498"/>
      <c r="F59" s="498"/>
      <c r="G59" s="498"/>
      <c r="H59" s="498"/>
      <c r="I59" s="498"/>
      <c r="J59" s="498"/>
    </row>
    <row r="60" spans="1:10">
      <c r="A60" s="498"/>
      <c r="B60" s="498"/>
      <c r="C60" s="498"/>
      <c r="D60" s="498"/>
      <c r="E60" s="498"/>
      <c r="F60" s="498"/>
      <c r="G60" s="498"/>
      <c r="H60" s="498"/>
      <c r="I60" s="498"/>
      <c r="J60" s="498"/>
    </row>
    <row r="61" spans="1:10">
      <c r="A61" s="498"/>
      <c r="B61" s="498"/>
      <c r="C61" s="498"/>
      <c r="D61" s="498"/>
      <c r="E61" s="498"/>
      <c r="F61" s="498"/>
      <c r="G61" s="498"/>
      <c r="H61" s="498"/>
      <c r="I61" s="498"/>
      <c r="J61" s="498"/>
    </row>
  </sheetData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7"/>
  <sheetViews>
    <sheetView showGridLines="0" topLeftCell="A16" zoomScaleNormal="100" zoomScaleSheetLayoutView="100" workbookViewId="0">
      <selection sqref="A1:J1"/>
    </sheetView>
  </sheetViews>
  <sheetFormatPr defaultColWidth="9.109375" defaultRowHeight="13.8"/>
  <cols>
    <col min="1" max="1" width="18.44140625" style="74" customWidth="1"/>
    <col min="2" max="10" width="9" style="74" customWidth="1"/>
    <col min="11" max="12" width="7.6640625" style="74" customWidth="1"/>
    <col min="13" max="16384" width="9.109375" style="74"/>
  </cols>
  <sheetData>
    <row r="1" spans="1:10" ht="15.6">
      <c r="A1" s="664" t="s">
        <v>137</v>
      </c>
      <c r="B1" s="664"/>
      <c r="C1" s="664"/>
      <c r="D1" s="664"/>
      <c r="E1" s="664"/>
      <c r="F1" s="664"/>
      <c r="G1" s="664"/>
      <c r="H1" s="664"/>
      <c r="I1" s="664"/>
      <c r="J1" s="664"/>
    </row>
    <row r="2" spans="1:10" ht="6" customHeight="1">
      <c r="A2" s="187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5" customHeight="1">
      <c r="A3" s="350"/>
      <c r="B3" s="666">
        <v>2020</v>
      </c>
      <c r="C3" s="667"/>
      <c r="D3" s="667"/>
      <c r="E3" s="667"/>
      <c r="F3" s="667"/>
      <c r="G3" s="667"/>
      <c r="H3" s="667"/>
      <c r="I3" s="667"/>
      <c r="J3" s="667"/>
    </row>
    <row r="4" spans="1:10" ht="15.75" customHeight="1">
      <c r="A4" s="668"/>
      <c r="B4" s="617" t="str">
        <f>'3.1'!D6</f>
        <v>Říjen</v>
      </c>
      <c r="C4" s="618"/>
      <c r="D4" s="619"/>
      <c r="E4" s="617" t="str">
        <f>'3.1'!E6</f>
        <v>Listopad</v>
      </c>
      <c r="F4" s="618"/>
      <c r="G4" s="619"/>
      <c r="H4" s="617" t="str">
        <f>'3.1'!F6</f>
        <v>Prosinec</v>
      </c>
      <c r="I4" s="618"/>
      <c r="J4" s="618"/>
    </row>
    <row r="5" spans="1:10" ht="28.5" customHeight="1">
      <c r="A5" s="668"/>
      <c r="B5" s="669" t="s">
        <v>67</v>
      </c>
      <c r="C5" s="669"/>
      <c r="D5" s="332" t="s">
        <v>240</v>
      </c>
      <c r="E5" s="669" t="s">
        <v>67</v>
      </c>
      <c r="F5" s="669"/>
      <c r="G5" s="332" t="s">
        <v>240</v>
      </c>
      <c r="H5" s="669" t="s">
        <v>67</v>
      </c>
      <c r="I5" s="669"/>
      <c r="J5" s="351" t="s">
        <v>240</v>
      </c>
    </row>
    <row r="6" spans="1:10" ht="15" customHeight="1">
      <c r="A6" s="335" t="s">
        <v>232</v>
      </c>
      <c r="B6" s="336" t="s">
        <v>283</v>
      </c>
      <c r="C6" s="337" t="s">
        <v>278</v>
      </c>
      <c r="D6" s="335" t="s">
        <v>281</v>
      </c>
      <c r="E6" s="336" t="s">
        <v>283</v>
      </c>
      <c r="F6" s="337" t="s">
        <v>278</v>
      </c>
      <c r="G6" s="335" t="s">
        <v>281</v>
      </c>
      <c r="H6" s="336" t="s">
        <v>283</v>
      </c>
      <c r="I6" s="337" t="s">
        <v>278</v>
      </c>
      <c r="J6" s="337" t="s">
        <v>281</v>
      </c>
    </row>
    <row r="7" spans="1:10" ht="12.6" customHeight="1">
      <c r="A7" s="352">
        <v>1</v>
      </c>
      <c r="B7" s="83">
        <v>21415.869435940371</v>
      </c>
      <c r="C7" s="84">
        <v>229022.37274938711</v>
      </c>
      <c r="D7" s="597">
        <v>11</v>
      </c>
      <c r="E7" s="83">
        <v>22693.02494372533</v>
      </c>
      <c r="F7" s="84">
        <v>242503.92583613333</v>
      </c>
      <c r="G7" s="597">
        <v>9.4</v>
      </c>
      <c r="H7" s="83">
        <v>45340.998930565103</v>
      </c>
      <c r="I7" s="84">
        <v>484609.34346823732</v>
      </c>
      <c r="J7" s="606">
        <v>-1.6</v>
      </c>
    </row>
    <row r="8" spans="1:10" ht="12.6" customHeight="1">
      <c r="A8" s="352">
        <v>2</v>
      </c>
      <c r="B8" s="83">
        <v>18929.568671497429</v>
      </c>
      <c r="C8" s="84">
        <v>202438.80674938712</v>
      </c>
      <c r="D8" s="597">
        <v>13.8</v>
      </c>
      <c r="E8" s="83">
        <v>23102.757414561653</v>
      </c>
      <c r="F8" s="84">
        <v>246879.24383613333</v>
      </c>
      <c r="G8" s="597">
        <v>13.8</v>
      </c>
      <c r="H8" s="83">
        <v>47306.818891744391</v>
      </c>
      <c r="I8" s="84">
        <v>505628.23346823733</v>
      </c>
      <c r="J8" s="606">
        <v>-3.1</v>
      </c>
    </row>
    <row r="9" spans="1:10" ht="12.6" customHeight="1">
      <c r="A9" s="352">
        <v>3</v>
      </c>
      <c r="B9" s="83">
        <v>14531.356353143368</v>
      </c>
      <c r="C9" s="84">
        <v>155410.76274938713</v>
      </c>
      <c r="D9" s="597">
        <v>16.7</v>
      </c>
      <c r="E9" s="83">
        <v>25238.203022581059</v>
      </c>
      <c r="F9" s="84">
        <v>269676.18083613337</v>
      </c>
      <c r="G9" s="597">
        <v>12.2</v>
      </c>
      <c r="H9" s="83">
        <v>46016.830467588778</v>
      </c>
      <c r="I9" s="84">
        <v>491845.08046823734</v>
      </c>
      <c r="J9" s="606">
        <v>-2</v>
      </c>
    </row>
    <row r="10" spans="1:10" ht="12.6" customHeight="1">
      <c r="A10" s="352">
        <v>4</v>
      </c>
      <c r="B10" s="83">
        <v>15592.389274359066</v>
      </c>
      <c r="C10" s="84">
        <v>166753.51974938711</v>
      </c>
      <c r="D10" s="597">
        <v>13</v>
      </c>
      <c r="E10" s="83">
        <v>28179.531139349147</v>
      </c>
      <c r="F10" s="84">
        <v>301097.02483613335</v>
      </c>
      <c r="G10" s="597">
        <v>8.1</v>
      </c>
      <c r="H10" s="83">
        <v>42724.347260932489</v>
      </c>
      <c r="I10" s="84">
        <v>456616.86946823733</v>
      </c>
      <c r="J10" s="606">
        <v>1.5</v>
      </c>
    </row>
    <row r="11" spans="1:10" ht="12.6" customHeight="1">
      <c r="A11" s="352">
        <v>5</v>
      </c>
      <c r="B11" s="83">
        <v>20005.829651667544</v>
      </c>
      <c r="C11" s="84">
        <v>213940.72174938713</v>
      </c>
      <c r="D11" s="597">
        <v>10.6</v>
      </c>
      <c r="E11" s="83">
        <v>30997.216322526256</v>
      </c>
      <c r="F11" s="84">
        <v>331196.62883613334</v>
      </c>
      <c r="G11" s="597">
        <v>3.2</v>
      </c>
      <c r="H11" s="83">
        <v>34335.646895068567</v>
      </c>
      <c r="I11" s="84">
        <v>366967.29546823737</v>
      </c>
      <c r="J11" s="606">
        <v>5.9</v>
      </c>
    </row>
    <row r="12" spans="1:10" ht="12.6" customHeight="1">
      <c r="A12" s="352">
        <v>6</v>
      </c>
      <c r="B12" s="83">
        <v>20368.476119457027</v>
      </c>
      <c r="C12" s="84">
        <v>217818.42974938711</v>
      </c>
      <c r="D12" s="597">
        <v>11.5</v>
      </c>
      <c r="E12" s="83">
        <v>32351.089492024788</v>
      </c>
      <c r="F12" s="84">
        <v>345667.37083613337</v>
      </c>
      <c r="G12" s="597">
        <v>2.2999999999999998</v>
      </c>
      <c r="H12" s="83">
        <v>32494.559615643218</v>
      </c>
      <c r="I12" s="84">
        <v>347301.25146823731</v>
      </c>
      <c r="J12" s="606">
        <v>8</v>
      </c>
    </row>
    <row r="13" spans="1:10" ht="12.6" customHeight="1">
      <c r="A13" s="352">
        <v>7</v>
      </c>
      <c r="B13" s="83">
        <v>20852.071085001997</v>
      </c>
      <c r="C13" s="84">
        <v>222990.0337493871</v>
      </c>
      <c r="D13" s="597">
        <v>10.8</v>
      </c>
      <c r="E13" s="83">
        <v>27191.76642554834</v>
      </c>
      <c r="F13" s="84">
        <v>290564.16883613338</v>
      </c>
      <c r="G13" s="597">
        <v>3.8</v>
      </c>
      <c r="H13" s="83">
        <v>37448.81188246599</v>
      </c>
      <c r="I13" s="84">
        <v>400262.54746823735</v>
      </c>
      <c r="J13" s="606">
        <v>5.4</v>
      </c>
    </row>
    <row r="14" spans="1:10" ht="12.6" customHeight="1">
      <c r="A14" s="352">
        <v>8</v>
      </c>
      <c r="B14" s="83">
        <v>20556.477501994559</v>
      </c>
      <c r="C14" s="84">
        <v>219832.70174938711</v>
      </c>
      <c r="D14" s="597">
        <v>11.1</v>
      </c>
      <c r="E14" s="83">
        <v>29886.090136725994</v>
      </c>
      <c r="F14" s="84">
        <v>319336.35783613333</v>
      </c>
      <c r="G14" s="597">
        <v>3.1</v>
      </c>
      <c r="H14" s="83">
        <v>39290.715708657961</v>
      </c>
      <c r="I14" s="84">
        <v>419942.98046823737</v>
      </c>
      <c r="J14" s="606">
        <v>3</v>
      </c>
    </row>
    <row r="15" spans="1:10" ht="12.6" customHeight="1">
      <c r="A15" s="352">
        <v>9</v>
      </c>
      <c r="B15" s="83">
        <v>19082.061211646931</v>
      </c>
      <c r="C15" s="84">
        <v>204070.12974938712</v>
      </c>
      <c r="D15" s="597">
        <v>12.5</v>
      </c>
      <c r="E15" s="83">
        <v>35347.556765273621</v>
      </c>
      <c r="F15" s="84">
        <v>377672.14683613338</v>
      </c>
      <c r="G15" s="597">
        <v>3.4</v>
      </c>
      <c r="H15" s="83">
        <v>39730.562046273866</v>
      </c>
      <c r="I15" s="84">
        <v>424650.10746823734</v>
      </c>
      <c r="J15" s="606">
        <v>2.9</v>
      </c>
    </row>
    <row r="16" spans="1:10" ht="12.6" customHeight="1">
      <c r="A16" s="352">
        <v>10</v>
      </c>
      <c r="B16" s="83">
        <v>18389.191544451602</v>
      </c>
      <c r="C16" s="84">
        <v>196656.84174938712</v>
      </c>
      <c r="D16" s="597">
        <v>9.4</v>
      </c>
      <c r="E16" s="83">
        <v>35584.002149026659</v>
      </c>
      <c r="F16" s="84">
        <v>380200.06283613335</v>
      </c>
      <c r="G16" s="597">
        <v>3.6</v>
      </c>
      <c r="H16" s="83">
        <v>41011.327921160868</v>
      </c>
      <c r="I16" s="84">
        <v>438350.22446823731</v>
      </c>
      <c r="J16" s="606">
        <v>0.7</v>
      </c>
    </row>
    <row r="17" spans="1:10" ht="12.6" customHeight="1">
      <c r="A17" s="352">
        <v>11</v>
      </c>
      <c r="B17" s="83">
        <v>21345.726370714743</v>
      </c>
      <c r="C17" s="84">
        <v>228268.52674938712</v>
      </c>
      <c r="D17" s="597">
        <v>6.4</v>
      </c>
      <c r="E17" s="83">
        <v>34565.022622151519</v>
      </c>
      <c r="F17" s="84">
        <v>369321.17683613335</v>
      </c>
      <c r="G17" s="597">
        <v>4.3</v>
      </c>
      <c r="H17" s="83">
        <v>39076.879500298091</v>
      </c>
      <c r="I17" s="84">
        <v>417686.47446823731</v>
      </c>
      <c r="J17" s="606">
        <v>1.1000000000000001</v>
      </c>
    </row>
    <row r="18" spans="1:10" ht="12.6" customHeight="1">
      <c r="A18" s="352">
        <v>12</v>
      </c>
      <c r="B18" s="83">
        <v>26197.124723660148</v>
      </c>
      <c r="C18" s="84">
        <v>280142.5527493871</v>
      </c>
      <c r="D18" s="597">
        <v>5.9</v>
      </c>
      <c r="E18" s="83">
        <v>34435.531618257446</v>
      </c>
      <c r="F18" s="84">
        <v>367937.37383613334</v>
      </c>
      <c r="G18" s="597">
        <v>4.9000000000000004</v>
      </c>
      <c r="H18" s="83">
        <v>35180.925520409444</v>
      </c>
      <c r="I18" s="84">
        <v>376043.08846823731</v>
      </c>
      <c r="J18" s="606">
        <v>1.3</v>
      </c>
    </row>
    <row r="19" spans="1:10" ht="12.6" customHeight="1">
      <c r="A19" s="352">
        <v>13</v>
      </c>
      <c r="B19" s="83">
        <v>28686.292446186952</v>
      </c>
      <c r="C19" s="84">
        <v>306756.03074938711</v>
      </c>
      <c r="D19" s="598">
        <v>5.4</v>
      </c>
      <c r="E19" s="83">
        <v>32093.658915274802</v>
      </c>
      <c r="F19" s="84">
        <v>342922.53683613334</v>
      </c>
      <c r="G19" s="598">
        <v>6.3</v>
      </c>
      <c r="H19" s="83">
        <v>35136.656254687274</v>
      </c>
      <c r="I19" s="84">
        <v>375572.99446823733</v>
      </c>
      <c r="J19" s="607">
        <v>2.5</v>
      </c>
    </row>
    <row r="20" spans="1:10" ht="12.6" customHeight="1">
      <c r="A20" s="352">
        <v>14</v>
      </c>
      <c r="B20" s="83">
        <v>29367.845291511334</v>
      </c>
      <c r="C20" s="84">
        <v>314039.23674938711</v>
      </c>
      <c r="D20" s="598">
        <v>6.2</v>
      </c>
      <c r="E20" s="83">
        <v>26086.842528953548</v>
      </c>
      <c r="F20" s="84">
        <v>278766.25083613337</v>
      </c>
      <c r="G20" s="598">
        <v>6.8</v>
      </c>
      <c r="H20" s="83">
        <v>38197.702849359899</v>
      </c>
      <c r="I20" s="84">
        <v>408294.43546823732</v>
      </c>
      <c r="J20" s="607">
        <v>3</v>
      </c>
    </row>
    <row r="21" spans="1:10" ht="12.6" customHeight="1">
      <c r="A21" s="352">
        <v>15</v>
      </c>
      <c r="B21" s="83">
        <v>27356.850075511742</v>
      </c>
      <c r="C21" s="84">
        <v>292537.75174938707</v>
      </c>
      <c r="D21" s="598">
        <v>8</v>
      </c>
      <c r="E21" s="83">
        <v>27452.047963975274</v>
      </c>
      <c r="F21" s="84">
        <v>293347.79583613336</v>
      </c>
      <c r="G21" s="598">
        <v>5.4</v>
      </c>
      <c r="H21" s="83">
        <v>39503.790408091852</v>
      </c>
      <c r="I21" s="84">
        <v>422240.00546823733</v>
      </c>
      <c r="J21" s="607">
        <v>1.7</v>
      </c>
    </row>
    <row r="22" spans="1:10" ht="12.6" customHeight="1">
      <c r="A22" s="352">
        <v>16</v>
      </c>
      <c r="B22" s="83">
        <v>27549.348299087418</v>
      </c>
      <c r="C22" s="84">
        <v>294598.44374938711</v>
      </c>
      <c r="D22" s="598">
        <v>6.3</v>
      </c>
      <c r="E22" s="83">
        <v>30898.673556814232</v>
      </c>
      <c r="F22" s="84">
        <v>330153.10583613336</v>
      </c>
      <c r="G22" s="598">
        <v>6.8</v>
      </c>
      <c r="H22" s="83">
        <v>40426.007273645337</v>
      </c>
      <c r="I22" s="84">
        <v>432089.68146823737</v>
      </c>
      <c r="J22" s="607">
        <v>1.9</v>
      </c>
    </row>
    <row r="23" spans="1:10" ht="12.6" customHeight="1">
      <c r="A23" s="352">
        <v>17</v>
      </c>
      <c r="B23" s="83">
        <v>25292.20310106207</v>
      </c>
      <c r="C23" s="84">
        <v>270466.9177493871</v>
      </c>
      <c r="D23" s="598">
        <v>5.6</v>
      </c>
      <c r="E23" s="83">
        <v>29242.691586067813</v>
      </c>
      <c r="F23" s="84">
        <v>312466.41783613333</v>
      </c>
      <c r="G23" s="598">
        <v>7.5</v>
      </c>
      <c r="H23" s="83">
        <v>40732.00783013631</v>
      </c>
      <c r="I23" s="84">
        <v>435358.12946823734</v>
      </c>
      <c r="J23" s="607">
        <v>1.4</v>
      </c>
    </row>
    <row r="24" spans="1:10" ht="12.6" customHeight="1">
      <c r="A24" s="352">
        <v>18</v>
      </c>
      <c r="B24" s="83">
        <v>24998.443321591025</v>
      </c>
      <c r="C24" s="85">
        <v>267322.76274938713</v>
      </c>
      <c r="D24" s="599">
        <v>6.5</v>
      </c>
      <c r="E24" s="83">
        <v>31061.89671439497</v>
      </c>
      <c r="F24" s="85">
        <v>331888.10383613338</v>
      </c>
      <c r="G24" s="599">
        <v>6.7</v>
      </c>
      <c r="H24" s="83">
        <v>38049.184550054735</v>
      </c>
      <c r="I24" s="85">
        <v>406696.11946823733</v>
      </c>
      <c r="J24" s="608">
        <v>1.7</v>
      </c>
    </row>
    <row r="25" spans="1:10" ht="12.6" customHeight="1">
      <c r="A25" s="352">
        <v>19</v>
      </c>
      <c r="B25" s="83">
        <v>29557.10886002141</v>
      </c>
      <c r="C25" s="85">
        <v>316056.06474938709</v>
      </c>
      <c r="D25" s="599">
        <v>6.1</v>
      </c>
      <c r="E25" s="83">
        <v>33661.744338263386</v>
      </c>
      <c r="F25" s="85">
        <v>359668.08383613336</v>
      </c>
      <c r="G25" s="599">
        <v>5.6</v>
      </c>
      <c r="H25" s="83">
        <v>35621.662186385729</v>
      </c>
      <c r="I25" s="85">
        <v>380749.21946823737</v>
      </c>
      <c r="J25" s="608">
        <v>0.8</v>
      </c>
    </row>
    <row r="26" spans="1:10" ht="12.6" customHeight="1">
      <c r="A26" s="352">
        <v>20</v>
      </c>
      <c r="B26" s="83">
        <v>27988.37866893621</v>
      </c>
      <c r="C26" s="84">
        <v>299286.42674938706</v>
      </c>
      <c r="D26" s="598">
        <v>7.1</v>
      </c>
      <c r="E26" s="83">
        <v>35674.132990892809</v>
      </c>
      <c r="F26" s="84">
        <v>381168.55683613336</v>
      </c>
      <c r="G26" s="598">
        <v>1.5</v>
      </c>
      <c r="H26" s="83">
        <v>34150.185787658964</v>
      </c>
      <c r="I26" s="84">
        <v>365048.60346823733</v>
      </c>
      <c r="J26" s="607">
        <v>0.9</v>
      </c>
    </row>
    <row r="27" spans="1:10" ht="12.6" customHeight="1">
      <c r="A27" s="352">
        <v>21</v>
      </c>
      <c r="B27" s="83">
        <v>27049.531008126723</v>
      </c>
      <c r="C27" s="84">
        <v>289246.3467493871</v>
      </c>
      <c r="D27" s="598">
        <v>8.4</v>
      </c>
      <c r="E27" s="83">
        <v>34934.25502836112</v>
      </c>
      <c r="F27" s="84">
        <v>373272.22483613336</v>
      </c>
      <c r="G27" s="598">
        <v>-0.9</v>
      </c>
      <c r="H27" s="83">
        <v>38011.430819669687</v>
      </c>
      <c r="I27" s="84">
        <v>406276.27246823732</v>
      </c>
      <c r="J27" s="607">
        <v>1.7</v>
      </c>
    </row>
    <row r="28" spans="1:10" ht="12.6" customHeight="1">
      <c r="A28" s="352">
        <v>22</v>
      </c>
      <c r="B28" s="83">
        <v>26194.643213544023</v>
      </c>
      <c r="C28" s="84">
        <v>280099.9827493871</v>
      </c>
      <c r="D28" s="598">
        <v>9.8000000000000007</v>
      </c>
      <c r="E28" s="83">
        <v>34898.497619284841</v>
      </c>
      <c r="F28" s="84">
        <v>372887.12083613337</v>
      </c>
      <c r="G28" s="598">
        <v>1.6</v>
      </c>
      <c r="H28" s="83">
        <v>34644.560595249008</v>
      </c>
      <c r="I28" s="84">
        <v>370292.75146823731</v>
      </c>
      <c r="J28" s="607">
        <v>6.1</v>
      </c>
    </row>
    <row r="29" spans="1:10" ht="12.6" customHeight="1">
      <c r="A29" s="352">
        <v>23</v>
      </c>
      <c r="B29" s="86">
        <v>24330.526924950067</v>
      </c>
      <c r="C29" s="87">
        <v>260179.02174938712</v>
      </c>
      <c r="D29" s="597">
        <v>11.2</v>
      </c>
      <c r="E29" s="86">
        <v>39017.780189251505</v>
      </c>
      <c r="F29" s="87">
        <v>416898.95483613334</v>
      </c>
      <c r="G29" s="597">
        <v>2.2000000000000002</v>
      </c>
      <c r="H29" s="86">
        <v>29120.396205830148</v>
      </c>
      <c r="I29" s="87">
        <v>311265.73846823734</v>
      </c>
      <c r="J29" s="606">
        <v>8.9</v>
      </c>
    </row>
    <row r="30" spans="1:10" ht="12.6" customHeight="1">
      <c r="A30" s="352">
        <v>24</v>
      </c>
      <c r="B30" s="88">
        <v>21444.778091824592</v>
      </c>
      <c r="C30" s="89">
        <v>229330.17474938711</v>
      </c>
      <c r="D30" s="597">
        <v>10.5</v>
      </c>
      <c r="E30" s="88">
        <v>41848.133669075185</v>
      </c>
      <c r="F30" s="89">
        <v>447139.71783613338</v>
      </c>
      <c r="G30" s="597">
        <v>-0.3</v>
      </c>
      <c r="H30" s="88">
        <v>26303.389838259885</v>
      </c>
      <c r="I30" s="89">
        <v>281186.70846823737</v>
      </c>
      <c r="J30" s="606">
        <v>5.4</v>
      </c>
    </row>
    <row r="31" spans="1:10" ht="12.6" customHeight="1">
      <c r="A31" s="352">
        <v>25</v>
      </c>
      <c r="B31" s="83">
        <v>21369.947943368516</v>
      </c>
      <c r="C31" s="84">
        <v>228530.16474938713</v>
      </c>
      <c r="D31" s="598">
        <v>9.1999999999999993</v>
      </c>
      <c r="E31" s="83">
        <v>43260.836305051882</v>
      </c>
      <c r="F31" s="84">
        <v>462228.08383613336</v>
      </c>
      <c r="G31" s="598">
        <v>-0.7</v>
      </c>
      <c r="H31" s="83">
        <v>29268.778380979744</v>
      </c>
      <c r="I31" s="84">
        <v>312876.57246823737</v>
      </c>
      <c r="J31" s="607">
        <v>0.8</v>
      </c>
    </row>
    <row r="32" spans="1:10" ht="12.6" customHeight="1">
      <c r="A32" s="352">
        <v>26</v>
      </c>
      <c r="B32" s="83">
        <v>24380.345835314438</v>
      </c>
      <c r="C32" s="84">
        <v>260712.30474938711</v>
      </c>
      <c r="D32" s="598">
        <v>10.3</v>
      </c>
      <c r="E32" s="83">
        <v>43840.739588595694</v>
      </c>
      <c r="F32" s="84">
        <v>468417.31783613336</v>
      </c>
      <c r="G32" s="598">
        <v>-0.9</v>
      </c>
      <c r="H32" s="83">
        <v>32255.260691700649</v>
      </c>
      <c r="I32" s="84">
        <v>344797.84546823736</v>
      </c>
      <c r="J32" s="607">
        <v>-1.3</v>
      </c>
    </row>
    <row r="33" spans="1:15" ht="12.6" customHeight="1">
      <c r="A33" s="352">
        <v>27</v>
      </c>
      <c r="B33" s="83">
        <v>26965.533523553011</v>
      </c>
      <c r="C33" s="84">
        <v>288326.07274938707</v>
      </c>
      <c r="D33" s="598">
        <v>7</v>
      </c>
      <c r="E33" s="83">
        <v>42078.449538194443</v>
      </c>
      <c r="F33" s="84">
        <v>449583.30883613334</v>
      </c>
      <c r="G33" s="598">
        <v>-0.1</v>
      </c>
      <c r="H33" s="83">
        <v>34427.796296953355</v>
      </c>
      <c r="I33" s="84">
        <v>368016.29946823732</v>
      </c>
      <c r="J33" s="607">
        <v>-1.7</v>
      </c>
    </row>
    <row r="34" spans="1:15" ht="12.6" customHeight="1">
      <c r="A34" s="352">
        <v>28</v>
      </c>
      <c r="B34" s="83">
        <v>24915.50106296477</v>
      </c>
      <c r="C34" s="84">
        <v>266425.43574938714</v>
      </c>
      <c r="D34" s="598">
        <v>7.4</v>
      </c>
      <c r="E34" s="83">
        <v>37528.172706934281</v>
      </c>
      <c r="F34" s="84">
        <v>400976.60183613334</v>
      </c>
      <c r="G34" s="598">
        <v>0.3</v>
      </c>
      <c r="H34" s="83">
        <v>36141.315382563633</v>
      </c>
      <c r="I34" s="84">
        <v>386316.47846823733</v>
      </c>
      <c r="J34" s="607">
        <v>1.4</v>
      </c>
    </row>
    <row r="35" spans="1:15" ht="12.6" customHeight="1">
      <c r="A35" s="352">
        <v>29</v>
      </c>
      <c r="B35" s="83">
        <v>28472.07103025138</v>
      </c>
      <c r="C35" s="84">
        <v>304430.33874938707</v>
      </c>
      <c r="D35" s="598">
        <v>6.7</v>
      </c>
      <c r="E35" s="83">
        <v>38896.036447922386</v>
      </c>
      <c r="F35" s="84">
        <v>415569.91283613339</v>
      </c>
      <c r="G35" s="598">
        <v>0.4</v>
      </c>
      <c r="H35" s="83">
        <v>33024.465159456187</v>
      </c>
      <c r="I35" s="84">
        <v>353014.95846823737</v>
      </c>
      <c r="J35" s="607">
        <v>1.8</v>
      </c>
    </row>
    <row r="36" spans="1:15" ht="12.6" customHeight="1">
      <c r="A36" s="352">
        <v>30</v>
      </c>
      <c r="B36" s="83">
        <v>26845.503471840253</v>
      </c>
      <c r="C36" s="84">
        <v>287043.74574938708</v>
      </c>
      <c r="D36" s="598">
        <v>9.6</v>
      </c>
      <c r="E36" s="83">
        <v>43560.720079615261</v>
      </c>
      <c r="F36" s="84">
        <v>465406.24583613337</v>
      </c>
      <c r="G36" s="598">
        <v>-0.9</v>
      </c>
      <c r="H36" s="83">
        <v>34838.840925361619</v>
      </c>
      <c r="I36" s="84">
        <v>372369.54346823733</v>
      </c>
      <c r="J36" s="607">
        <v>0.1</v>
      </c>
    </row>
    <row r="37" spans="1:15" ht="12.6" customHeight="1">
      <c r="A37" s="352">
        <v>31</v>
      </c>
      <c r="B37" s="83">
        <v>21341.40084385268</v>
      </c>
      <c r="C37" s="84">
        <v>228223.5337493871</v>
      </c>
      <c r="D37" s="598">
        <v>10.3</v>
      </c>
      <c r="E37" s="83"/>
      <c r="F37" s="84"/>
      <c r="G37" s="598"/>
      <c r="H37" s="83">
        <v>33740.550537851806</v>
      </c>
      <c r="I37" s="84">
        <v>360668.31746823736</v>
      </c>
      <c r="J37" s="607">
        <v>-1.1000000000000001</v>
      </c>
    </row>
    <row r="38" spans="1:15" ht="12.6" customHeight="1">
      <c r="A38" s="353" t="s">
        <v>0</v>
      </c>
      <c r="B38" s="305">
        <f>SUM(B7:B37)</f>
        <v>731372.39495703345</v>
      </c>
      <c r="C38" s="306">
        <f>SUM(C7:C37)</f>
        <v>7820956.1572310003</v>
      </c>
      <c r="D38" s="600">
        <f>AVERAGE(D7:D37)</f>
        <v>9.1709677419354847</v>
      </c>
      <c r="E38" s="305">
        <f>SUM(E7:E37)</f>
        <v>1005607.1018186755</v>
      </c>
      <c r="F38" s="306">
        <f>SUM(F7:F37)</f>
        <v>10744812.003083998</v>
      </c>
      <c r="G38" s="600">
        <f>AVERAGE(G7:G37)</f>
        <v>3.9799999999999995</v>
      </c>
      <c r="H38" s="305">
        <f>SUM(H7:H37)</f>
        <v>1143552.406614705</v>
      </c>
      <c r="I38" s="306">
        <f>SUM(I7:I37)</f>
        <v>12223034.171515359</v>
      </c>
      <c r="J38" s="609">
        <f>AVERAGE(J7:J37)</f>
        <v>1.9064516129032256</v>
      </c>
      <c r="M38" s="189"/>
      <c r="N38" s="189"/>
      <c r="O38" s="189"/>
    </row>
    <row r="39" spans="1:15" ht="12.9" customHeight="1">
      <c r="A39" s="354" t="s">
        <v>233</v>
      </c>
      <c r="B39" s="73">
        <f>MAX(B7:B37)</f>
        <v>29557.10886002141</v>
      </c>
      <c r="C39" s="73">
        <f>MAX(C7:C37)</f>
        <v>316056.06474938709</v>
      </c>
      <c r="D39" s="601">
        <f>VLOOKUP(B39,$B$7:$D$37,3,FALSE)</f>
        <v>6.1</v>
      </c>
      <c r="E39" s="73">
        <f>MAX(E7:E37)</f>
        <v>43840.739588595694</v>
      </c>
      <c r="F39" s="73">
        <f>MAX(F7:F37)</f>
        <v>468417.31783613336</v>
      </c>
      <c r="G39" s="601">
        <f>VLOOKUP(E39,$E$7:$G$37,3,FALSE)</f>
        <v>-0.9</v>
      </c>
      <c r="H39" s="73">
        <f>MAX(H7:H37)</f>
        <v>47306.818891744391</v>
      </c>
      <c r="I39" s="73">
        <f>MAX(I7:I37)</f>
        <v>505628.23346823733</v>
      </c>
      <c r="J39" s="610">
        <f>VLOOKUP(H39,$H$7:$J$37,3,FALSE)</f>
        <v>-3.1</v>
      </c>
    </row>
    <row r="40" spans="1:15" ht="12.9" customHeight="1">
      <c r="A40" s="355" t="s">
        <v>234</v>
      </c>
      <c r="B40" s="73">
        <f>MIN(B7:B37)</f>
        <v>14531.356353143368</v>
      </c>
      <c r="C40" s="73">
        <f>MIN(C7:C37)</f>
        <v>155410.76274938713</v>
      </c>
      <c r="D40" s="602">
        <f>VLOOKUP(B40,$B$7:$D$37,3,FALSE)</f>
        <v>16.7</v>
      </c>
      <c r="E40" s="73">
        <f>MIN(E7:E37)</f>
        <v>22693.02494372533</v>
      </c>
      <c r="F40" s="73">
        <f>MIN(F7:F37)</f>
        <v>242503.92583613333</v>
      </c>
      <c r="G40" s="602">
        <f>VLOOKUP(E40,$E$7:$G$37,3,FALSE)</f>
        <v>9.4</v>
      </c>
      <c r="H40" s="73">
        <f>MIN(H7:H37)</f>
        <v>26303.389838259885</v>
      </c>
      <c r="I40" s="73">
        <f>MIN(I7:I37)</f>
        <v>281186.70846823737</v>
      </c>
      <c r="J40" s="592">
        <f>VLOOKUP(H40,$H$7:$J$37,3,FALSE)</f>
        <v>5.4</v>
      </c>
    </row>
    <row r="41" spans="1:15" ht="12.9" customHeight="1">
      <c r="A41" s="355" t="s">
        <v>235</v>
      </c>
      <c r="B41" s="73">
        <f t="shared" ref="B41:J41" si="0">AVERAGE(B7:B37)</f>
        <v>23592.65790183979</v>
      </c>
      <c r="C41" s="73">
        <f t="shared" si="0"/>
        <v>252288.90829777421</v>
      </c>
      <c r="D41" s="602">
        <f t="shared" si="0"/>
        <v>9.1709677419354847</v>
      </c>
      <c r="E41" s="73">
        <f t="shared" si="0"/>
        <v>33520.236727289186</v>
      </c>
      <c r="F41" s="73">
        <f>AVERAGE(F7:F37)</f>
        <v>358160.40010279993</v>
      </c>
      <c r="G41" s="602">
        <f t="shared" si="0"/>
        <v>3.9799999999999995</v>
      </c>
      <c r="H41" s="73">
        <f>AVERAGE(H7:H37)</f>
        <v>36888.787310151776</v>
      </c>
      <c r="I41" s="73">
        <f t="shared" si="0"/>
        <v>394291.42488759221</v>
      </c>
      <c r="J41" s="592">
        <f t="shared" si="0"/>
        <v>1.9064516129032256</v>
      </c>
    </row>
    <row r="42" spans="1:15" ht="7.5" customHeight="1">
      <c r="A42" s="445"/>
      <c r="B42" s="238"/>
      <c r="C42" s="238"/>
      <c r="D42" s="238"/>
      <c r="E42" s="445"/>
      <c r="F42" s="445"/>
      <c r="G42" s="445"/>
      <c r="H42" s="445"/>
      <c r="I42" s="445"/>
      <c r="J42" s="445"/>
    </row>
    <row r="43" spans="1:15" ht="15" customHeight="1">
      <c r="A43" s="34"/>
      <c r="B43" s="665" t="str">
        <f>B4</f>
        <v>Říjen</v>
      </c>
      <c r="C43" s="665"/>
      <c r="D43" s="665"/>
      <c r="E43" s="665" t="str">
        <f>E4</f>
        <v>Listopad</v>
      </c>
      <c r="F43" s="665"/>
      <c r="G43" s="665"/>
      <c r="H43" s="665" t="str">
        <f>H4</f>
        <v>Prosinec</v>
      </c>
      <c r="I43" s="665"/>
      <c r="J43" s="665"/>
    </row>
    <row r="44" spans="1:15" ht="15" customHeight="1">
      <c r="A44" s="34"/>
      <c r="B44" s="75"/>
      <c r="C44" s="75"/>
      <c r="D44" s="75"/>
      <c r="E44" s="75"/>
      <c r="F44" s="75"/>
      <c r="G44" s="75"/>
      <c r="H44" s="75"/>
      <c r="I44" s="75"/>
      <c r="J44" s="75"/>
    </row>
    <row r="45" spans="1:15" ht="15" customHeight="1">
      <c r="A45" s="34"/>
      <c r="B45" s="75"/>
      <c r="C45" s="75"/>
      <c r="D45" s="75"/>
      <c r="E45" s="75"/>
      <c r="F45" s="75"/>
      <c r="G45" s="75"/>
      <c r="H45" s="75"/>
      <c r="I45" s="75"/>
      <c r="J45" s="75"/>
    </row>
    <row r="46" spans="1:15" ht="15" customHeight="1">
      <c r="B46" s="75"/>
      <c r="C46" s="75"/>
      <c r="D46" s="75"/>
      <c r="E46" s="75"/>
      <c r="F46" s="75"/>
      <c r="G46" s="75"/>
      <c r="H46" s="75"/>
      <c r="I46" s="75"/>
      <c r="J46" s="75"/>
    </row>
    <row r="47" spans="1:15" ht="15" customHeight="1">
      <c r="B47" s="76" t="s">
        <v>72</v>
      </c>
      <c r="C47" s="77">
        <f>B39</f>
        <v>29557.10886002141</v>
      </c>
      <c r="D47" s="75"/>
      <c r="E47" s="76" t="s">
        <v>72</v>
      </c>
      <c r="F47" s="77">
        <f>E39</f>
        <v>43840.739588595694</v>
      </c>
      <c r="G47" s="75"/>
      <c r="H47" s="76" t="s">
        <v>72</v>
      </c>
      <c r="I47" s="77">
        <f>H39</f>
        <v>47306.818891744391</v>
      </c>
      <c r="J47" s="75"/>
    </row>
    <row r="48" spans="1:15" ht="15" customHeight="1">
      <c r="B48" s="78" t="s">
        <v>73</v>
      </c>
      <c r="C48" s="77">
        <f t="shared" ref="C48:C49" si="1">B40</f>
        <v>14531.356353143368</v>
      </c>
      <c r="D48" s="75"/>
      <c r="E48" s="78" t="s">
        <v>73</v>
      </c>
      <c r="F48" s="77">
        <f t="shared" ref="F48:F49" si="2">E40</f>
        <v>22693.02494372533</v>
      </c>
      <c r="G48" s="75"/>
      <c r="H48" s="78" t="s">
        <v>73</v>
      </c>
      <c r="I48" s="77">
        <f t="shared" ref="I48:I49" si="3">H40</f>
        <v>26303.389838259885</v>
      </c>
      <c r="J48" s="75"/>
    </row>
    <row r="49" spans="1:10" ht="15" customHeight="1">
      <c r="B49" s="78" t="s">
        <v>74</v>
      </c>
      <c r="C49" s="77">
        <f t="shared" si="1"/>
        <v>23592.65790183979</v>
      </c>
      <c r="D49" s="75"/>
      <c r="E49" s="78" t="s">
        <v>74</v>
      </c>
      <c r="F49" s="77">
        <f t="shared" si="2"/>
        <v>33520.236727289186</v>
      </c>
      <c r="G49" s="75"/>
      <c r="H49" s="78" t="s">
        <v>74</v>
      </c>
      <c r="I49" s="77">
        <f t="shared" si="3"/>
        <v>36888.787310151776</v>
      </c>
      <c r="J49" s="75"/>
    </row>
    <row r="50" spans="1:10" ht="15" customHeight="1"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5" customHeight="1"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15" customHeight="1">
      <c r="B52" s="75"/>
      <c r="C52" s="75"/>
      <c r="D52" s="75"/>
      <c r="E52" s="75"/>
      <c r="F52" s="75"/>
      <c r="G52" s="75"/>
      <c r="H52" s="75"/>
      <c r="I52" s="75"/>
      <c r="J52" s="75"/>
    </row>
    <row r="53" spans="1:10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12.75" customHeight="1">
      <c r="A54" s="354" t="s">
        <v>236</v>
      </c>
      <c r="B54" s="29">
        <v>1032.6942534221726</v>
      </c>
      <c r="C54" s="29">
        <v>11043.151936728071</v>
      </c>
      <c r="D54" s="593" t="s">
        <v>314</v>
      </c>
      <c r="E54" s="29">
        <v>1034.383687241954</v>
      </c>
      <c r="F54" s="29">
        <v>11052.286960156822</v>
      </c>
      <c r="G54" s="593" t="s">
        <v>314</v>
      </c>
      <c r="H54" s="29">
        <v>1029.5644595915226</v>
      </c>
      <c r="I54" s="29">
        <v>11004.656628390941</v>
      </c>
      <c r="J54" s="603" t="s">
        <v>314</v>
      </c>
    </row>
    <row r="55" spans="1:10" ht="12.9" customHeight="1">
      <c r="A55" s="356" t="s">
        <v>237</v>
      </c>
      <c r="B55" s="38">
        <v>1326.7975501894289</v>
      </c>
      <c r="C55" s="30">
        <v>14188.155775502899</v>
      </c>
      <c r="D55" s="594" t="s">
        <v>314</v>
      </c>
      <c r="E55" s="38">
        <v>1363.6592140842247</v>
      </c>
      <c r="F55" s="30">
        <v>14570.563259854822</v>
      </c>
      <c r="G55" s="594" t="s">
        <v>314</v>
      </c>
      <c r="H55" s="38">
        <v>1096.9125286846656</v>
      </c>
      <c r="I55" s="30">
        <v>11724.516728504766</v>
      </c>
      <c r="J55" s="82" t="s">
        <v>314</v>
      </c>
    </row>
    <row r="56" spans="1:10" ht="12.9" customHeight="1">
      <c r="A56" s="357" t="s">
        <v>238</v>
      </c>
      <c r="B56" s="80">
        <v>36824.487300026653</v>
      </c>
      <c r="C56" s="80">
        <v>393783.93643492355</v>
      </c>
      <c r="D56" s="595">
        <v>0</v>
      </c>
      <c r="E56" s="80">
        <v>40430.88659930414</v>
      </c>
      <c r="F56" s="80">
        <v>432000.00759925385</v>
      </c>
      <c r="G56" s="595">
        <v>0</v>
      </c>
      <c r="H56" s="80">
        <v>40686.421544949917</v>
      </c>
      <c r="I56" s="80">
        <v>434883.01715249673</v>
      </c>
      <c r="J56" s="604">
        <v>0</v>
      </c>
    </row>
    <row r="57" spans="1:10" ht="12.9" customHeight="1">
      <c r="A57" s="356" t="s">
        <v>239</v>
      </c>
      <c r="B57" s="81">
        <v>52746.057902299799</v>
      </c>
      <c r="C57" s="82">
        <v>564041.8057409582</v>
      </c>
      <c r="D57" s="596">
        <v>-12</v>
      </c>
      <c r="E57" s="81">
        <v>56794.797168314835</v>
      </c>
      <c r="F57" s="82">
        <v>606846.76671751169</v>
      </c>
      <c r="G57" s="596">
        <v>-12</v>
      </c>
      <c r="H57" s="81">
        <v>53849.371889165908</v>
      </c>
      <c r="I57" s="82">
        <v>575577.21789455402</v>
      </c>
      <c r="J57" s="605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 G38:G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4"/>
  <sheetViews>
    <sheetView showGridLines="0" topLeftCell="A19" zoomScaleNormal="100" zoomScaleSheetLayoutView="100" workbookViewId="0">
      <selection activeCell="M24" sqref="M24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21" ht="18">
      <c r="A1" s="25" t="s">
        <v>141</v>
      </c>
    </row>
    <row r="2" spans="1:21" s="203" customFormat="1" ht="15.6">
      <c r="A2" s="664" t="s">
        <v>138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</row>
    <row r="3" spans="1:21" ht="6" customHeight="1">
      <c r="A3" s="670"/>
      <c r="B3" s="670"/>
      <c r="C3" s="670"/>
      <c r="D3" s="204"/>
      <c r="E3" s="204"/>
      <c r="F3" s="205"/>
      <c r="G3" s="206"/>
      <c r="H3" s="206"/>
      <c r="I3" s="206"/>
      <c r="J3" s="79"/>
      <c r="K3" s="79"/>
    </row>
    <row r="4" spans="1:21" ht="12.9" customHeight="1">
      <c r="A4" s="673" t="s">
        <v>2</v>
      </c>
      <c r="B4" s="673"/>
      <c r="C4" s="673"/>
      <c r="D4" s="674"/>
      <c r="E4" s="358"/>
      <c r="F4" s="359"/>
      <c r="G4" s="259"/>
      <c r="H4" s="260"/>
      <c r="I4" s="360"/>
      <c r="J4" s="361"/>
      <c r="K4" s="361"/>
    </row>
    <row r="5" spans="1:21" ht="24.9" customHeight="1">
      <c r="A5" s="251"/>
      <c r="B5" s="251"/>
      <c r="C5" s="251"/>
      <c r="D5" s="261"/>
      <c r="E5" s="675">
        <f>'3.1'!D4</f>
        <v>2020</v>
      </c>
      <c r="F5" s="676"/>
      <c r="G5" s="677"/>
      <c r="H5" s="262"/>
      <c r="I5" s="678">
        <f>E5-1</f>
        <v>2019</v>
      </c>
      <c r="J5" s="679"/>
      <c r="K5" s="679"/>
    </row>
    <row r="6" spans="1:21" ht="24.9" customHeight="1">
      <c r="A6" s="362"/>
      <c r="B6" s="263"/>
      <c r="C6" s="264"/>
      <c r="D6" s="265"/>
      <c r="E6" s="672" t="s">
        <v>67</v>
      </c>
      <c r="F6" s="672"/>
      <c r="G6" s="674" t="s">
        <v>37</v>
      </c>
      <c r="H6" s="682" t="s">
        <v>275</v>
      </c>
      <c r="I6" s="671" t="s">
        <v>67</v>
      </c>
      <c r="J6" s="671"/>
      <c r="K6" s="684" t="s">
        <v>37</v>
      </c>
    </row>
    <row r="7" spans="1:21" ht="18" customHeight="1">
      <c r="A7" s="363"/>
      <c r="B7" s="266"/>
      <c r="C7" s="266"/>
      <c r="D7" s="267"/>
      <c r="E7" s="672"/>
      <c r="F7" s="672"/>
      <c r="G7" s="680"/>
      <c r="H7" s="682"/>
      <c r="I7" s="671"/>
      <c r="J7" s="671"/>
      <c r="K7" s="685"/>
    </row>
    <row r="8" spans="1:21" ht="22.5" customHeight="1">
      <c r="A8" s="687" t="s">
        <v>214</v>
      </c>
      <c r="B8" s="688"/>
      <c r="C8" s="268" t="s">
        <v>241</v>
      </c>
      <c r="D8" s="269" t="s">
        <v>215</v>
      </c>
      <c r="E8" s="336" t="s">
        <v>283</v>
      </c>
      <c r="F8" s="337" t="s">
        <v>278</v>
      </c>
      <c r="G8" s="681"/>
      <c r="H8" s="683"/>
      <c r="I8" s="287" t="s">
        <v>284</v>
      </c>
      <c r="J8" s="326" t="s">
        <v>278</v>
      </c>
      <c r="K8" s="686"/>
    </row>
    <row r="9" spans="1:21" ht="12.9" customHeight="1">
      <c r="A9" s="692" t="str">
        <f>'3.1'!D6</f>
        <v>Říjen</v>
      </c>
      <c r="B9" s="693"/>
      <c r="C9" s="334" t="s">
        <v>4</v>
      </c>
      <c r="D9" s="96">
        <v>1603</v>
      </c>
      <c r="E9" s="92">
        <v>370301.87954321969</v>
      </c>
      <c r="F9" s="92">
        <v>3959798.9840529999</v>
      </c>
      <c r="G9" s="97">
        <f t="shared" ref="G9:G14" si="0">E9/$E$15</f>
        <v>0.50631113667909522</v>
      </c>
      <c r="H9" s="98">
        <f>(E9-I9)/I9</f>
        <v>-5.5511777057348687E-2</v>
      </c>
      <c r="I9" s="95">
        <v>392066.16932660702</v>
      </c>
      <c r="J9" s="95">
        <v>4173706.5163319991</v>
      </c>
      <c r="K9" s="364">
        <f>I9/$I$15</f>
        <v>0.5507367032961431</v>
      </c>
      <c r="M9" s="207"/>
      <c r="N9" s="207"/>
      <c r="O9" s="207"/>
      <c r="P9" s="207"/>
      <c r="Q9" s="207"/>
      <c r="R9" s="207"/>
      <c r="S9" s="207"/>
      <c r="T9" s="207"/>
      <c r="U9" s="207"/>
    </row>
    <row r="10" spans="1:21" ht="12.9" customHeight="1">
      <c r="A10" s="694"/>
      <c r="B10" s="695"/>
      <c r="C10" s="334" t="s">
        <v>5</v>
      </c>
      <c r="D10" s="91">
        <v>6565</v>
      </c>
      <c r="E10" s="92">
        <v>70478.236456450613</v>
      </c>
      <c r="F10" s="92">
        <v>753628.04647999979</v>
      </c>
      <c r="G10" s="93">
        <f t="shared" si="0"/>
        <v>9.6364393438728727E-2</v>
      </c>
      <c r="H10" s="94">
        <f t="shared" ref="H10:H13" si="1">(E10-I10)/I10</f>
        <v>6.2417592373150414E-2</v>
      </c>
      <c r="I10" s="95">
        <v>66337.602993773384</v>
      </c>
      <c r="J10" s="95">
        <v>706386.19338999968</v>
      </c>
      <c r="K10" s="365">
        <f t="shared" ref="K10:K14" si="2">I10/$I$15</f>
        <v>9.318466023250363E-2</v>
      </c>
      <c r="L10" s="208"/>
      <c r="M10" s="207"/>
      <c r="N10" s="207"/>
      <c r="O10" s="207"/>
      <c r="P10" s="207"/>
      <c r="Q10" s="207"/>
      <c r="R10" s="207"/>
      <c r="S10" s="207"/>
    </row>
    <row r="11" spans="1:21" ht="12.9" customHeight="1">
      <c r="A11" s="694"/>
      <c r="B11" s="695"/>
      <c r="C11" s="334" t="s">
        <v>6</v>
      </c>
      <c r="D11" s="91">
        <v>205955</v>
      </c>
      <c r="E11" s="92">
        <v>90869.11722658138</v>
      </c>
      <c r="F11" s="92">
        <v>971665.74310518103</v>
      </c>
      <c r="G11" s="93">
        <f t="shared" si="0"/>
        <v>0.12424470026662814</v>
      </c>
      <c r="H11" s="94">
        <f t="shared" si="1"/>
        <v>0.11638667311754908</v>
      </c>
      <c r="I11" s="95">
        <v>81395.738067014157</v>
      </c>
      <c r="J11" s="95">
        <v>866737.47288480296</v>
      </c>
      <c r="K11" s="365">
        <f t="shared" si="2"/>
        <v>0.1143368746208769</v>
      </c>
      <c r="L11" s="208"/>
      <c r="M11" s="207"/>
      <c r="N11" s="207"/>
      <c r="O11" s="207"/>
      <c r="P11" s="207"/>
      <c r="Q11" s="207"/>
      <c r="R11" s="207"/>
      <c r="S11" s="207"/>
    </row>
    <row r="12" spans="1:21" ht="12.9" customHeight="1">
      <c r="A12" s="694"/>
      <c r="B12" s="695"/>
      <c r="C12" s="334" t="s">
        <v>7</v>
      </c>
      <c r="D12" s="91">
        <v>2612591</v>
      </c>
      <c r="E12" s="92">
        <v>180051.13845538118</v>
      </c>
      <c r="F12" s="92">
        <v>1925411.0711127464</v>
      </c>
      <c r="G12" s="93">
        <f t="shared" si="0"/>
        <v>0.24618264612688592</v>
      </c>
      <c r="H12" s="94">
        <f t="shared" si="1"/>
        <v>0.18598093917028269</v>
      </c>
      <c r="I12" s="95">
        <v>151816.21601890645</v>
      </c>
      <c r="J12" s="95">
        <v>1616762.3794981968</v>
      </c>
      <c r="K12" s="365">
        <f t="shared" si="2"/>
        <v>0.21325676342019834</v>
      </c>
      <c r="L12" s="208"/>
      <c r="M12" s="207"/>
      <c r="N12" s="207"/>
      <c r="O12" s="207"/>
      <c r="P12" s="207"/>
      <c r="Q12" s="207"/>
      <c r="R12" s="207"/>
      <c r="S12" s="207"/>
    </row>
    <row r="13" spans="1:21" ht="12.9" customHeight="1">
      <c r="A13" s="694"/>
      <c r="B13" s="695"/>
      <c r="C13" s="334" t="s">
        <v>110</v>
      </c>
      <c r="D13" s="91">
        <v>251</v>
      </c>
      <c r="E13" s="92">
        <v>7548.8655589121227</v>
      </c>
      <c r="F13" s="92">
        <v>80714.341710000008</v>
      </c>
      <c r="G13" s="93">
        <f t="shared" si="0"/>
        <v>1.0321510402499529E-2</v>
      </c>
      <c r="H13" s="94">
        <f t="shared" si="1"/>
        <v>-3.2381563355127554E-2</v>
      </c>
      <c r="I13" s="95">
        <v>7801.4900016654465</v>
      </c>
      <c r="J13" s="95">
        <v>83078.210089999993</v>
      </c>
      <c r="K13" s="365">
        <f t="shared" si="2"/>
        <v>1.0958779972509783E-2</v>
      </c>
      <c r="L13" s="208"/>
      <c r="M13" s="207"/>
      <c r="N13" s="207"/>
      <c r="O13" s="207"/>
      <c r="P13" s="207"/>
      <c r="Q13" s="207"/>
      <c r="R13" s="207"/>
      <c r="S13" s="207"/>
    </row>
    <row r="14" spans="1:21" ht="12.9" customHeight="1">
      <c r="A14" s="694"/>
      <c r="B14" s="695"/>
      <c r="C14" s="334" t="s">
        <v>112</v>
      </c>
      <c r="D14" s="99"/>
      <c r="E14" s="92">
        <v>12122.942269542638</v>
      </c>
      <c r="F14" s="92">
        <v>129737.70349100001</v>
      </c>
      <c r="G14" s="93">
        <f t="shared" si="0"/>
        <v>1.6575613086162556E-2</v>
      </c>
      <c r="H14" s="94">
        <f>(E14-I14)/I14</f>
        <v>-2.8362053567805211E-2</v>
      </c>
      <c r="I14" s="95">
        <v>12476.810229630766</v>
      </c>
      <c r="J14" s="95">
        <v>133046.26873010001</v>
      </c>
      <c r="K14" s="365">
        <f t="shared" si="2"/>
        <v>1.7526218457768177E-2</v>
      </c>
      <c r="L14" s="208"/>
      <c r="M14" s="207"/>
      <c r="N14" s="207"/>
      <c r="O14" s="207"/>
      <c r="P14" s="207"/>
      <c r="Q14" s="207"/>
      <c r="R14" s="207"/>
      <c r="S14" s="207"/>
    </row>
    <row r="15" spans="1:21" ht="12.9" customHeight="1">
      <c r="A15" s="696"/>
      <c r="B15" s="697"/>
      <c r="C15" s="307" t="s">
        <v>0</v>
      </c>
      <c r="D15" s="308">
        <v>2826965</v>
      </c>
      <c r="E15" s="309">
        <v>731372.17951008759</v>
      </c>
      <c r="F15" s="310">
        <v>7820955.8899519285</v>
      </c>
      <c r="G15" s="311">
        <f>SUM(G9:G14)</f>
        <v>1</v>
      </c>
      <c r="H15" s="312">
        <f>(E15-I15)/I15</f>
        <v>2.7361028669518617E-2</v>
      </c>
      <c r="I15" s="313">
        <v>711894.02663759724</v>
      </c>
      <c r="J15" s="314">
        <v>7579717.0409250995</v>
      </c>
      <c r="K15" s="366">
        <f>SUM(K9:K14)</f>
        <v>1</v>
      </c>
      <c r="L15" s="208"/>
      <c r="M15" s="207"/>
      <c r="N15" s="207"/>
      <c r="O15" s="208"/>
      <c r="P15" s="208"/>
      <c r="Q15" s="207"/>
      <c r="R15" s="207"/>
      <c r="S15" s="207"/>
    </row>
    <row r="16" spans="1:21" ht="12.9" customHeight="1">
      <c r="A16" s="698" t="str">
        <f>'3.1'!E6</f>
        <v>Listopad</v>
      </c>
      <c r="B16" s="699"/>
      <c r="C16" s="334" t="s">
        <v>4</v>
      </c>
      <c r="D16" s="96">
        <v>1605</v>
      </c>
      <c r="E16" s="92">
        <v>457968.46712282422</v>
      </c>
      <c r="F16" s="92">
        <v>4893018.8056199998</v>
      </c>
      <c r="G16" s="97">
        <f>E16/$E$22</f>
        <v>0.45541490730511502</v>
      </c>
      <c r="H16" s="98">
        <f>(E16-I16)/I16</f>
        <v>0.13622395009646357</v>
      </c>
      <c r="I16" s="95">
        <v>403061.79700220493</v>
      </c>
      <c r="J16" s="95">
        <v>4295084.3770850003</v>
      </c>
      <c r="K16" s="364">
        <f>I16/$I$22</f>
        <v>0.44864506960694966</v>
      </c>
      <c r="L16" s="208"/>
      <c r="M16" s="207"/>
      <c r="N16" s="207"/>
      <c r="O16" s="208"/>
      <c r="P16" s="208"/>
      <c r="Q16" s="207"/>
      <c r="R16" s="207"/>
      <c r="S16" s="207"/>
    </row>
    <row r="17" spans="1:20" ht="12.9" customHeight="1">
      <c r="A17" s="698"/>
      <c r="B17" s="699"/>
      <c r="C17" s="334" t="s">
        <v>5</v>
      </c>
      <c r="D17" s="91">
        <v>6574</v>
      </c>
      <c r="E17" s="92">
        <v>99157.013389677144</v>
      </c>
      <c r="F17" s="92">
        <v>1059462.30755</v>
      </c>
      <c r="G17" s="93">
        <f t="shared" ref="G17:G21" si="3">E17/$E$22</f>
        <v>9.8604129548947511E-2</v>
      </c>
      <c r="H17" s="94">
        <f t="shared" ref="H17:H19" si="4">(E17-I17)/I17</f>
        <v>0.13010876997111789</v>
      </c>
      <c r="I17" s="95">
        <v>87741.123708128813</v>
      </c>
      <c r="J17" s="95">
        <v>935185.33059999999</v>
      </c>
      <c r="K17" s="365">
        <f t="shared" ref="K17:K21" si="5">I17/$I$22</f>
        <v>9.7663988118452449E-2</v>
      </c>
      <c r="L17" s="209"/>
      <c r="M17" s="207"/>
      <c r="N17" s="207"/>
      <c r="O17" s="208"/>
      <c r="P17" s="208"/>
      <c r="Q17" s="207"/>
      <c r="R17" s="207"/>
      <c r="S17" s="207"/>
    </row>
    <row r="18" spans="1:20" ht="12.9" customHeight="1">
      <c r="A18" s="698"/>
      <c r="B18" s="699"/>
      <c r="C18" s="334" t="s">
        <v>6</v>
      </c>
      <c r="D18" s="91">
        <v>206176</v>
      </c>
      <c r="E18" s="92">
        <v>144233.60214931419</v>
      </c>
      <c r="F18" s="92">
        <v>1541121.1384517339</v>
      </c>
      <c r="G18" s="93">
        <f t="shared" si="3"/>
        <v>0.14342937837136319</v>
      </c>
      <c r="H18" s="94">
        <f t="shared" si="4"/>
        <v>6.718005521181189E-2</v>
      </c>
      <c r="I18" s="95">
        <v>135153.95217978186</v>
      </c>
      <c r="J18" s="95">
        <v>1440680.9808472299</v>
      </c>
      <c r="K18" s="365">
        <f>I18/$I$22</f>
        <v>0.15043885263832352</v>
      </c>
      <c r="L18" s="208"/>
      <c r="M18" s="207"/>
      <c r="N18" s="207"/>
      <c r="O18" s="208"/>
      <c r="P18" s="208"/>
      <c r="Q18" s="207"/>
      <c r="R18" s="207"/>
      <c r="S18" s="207"/>
    </row>
    <row r="19" spans="1:20" ht="12.9" customHeight="1">
      <c r="A19" s="698"/>
      <c r="B19" s="699"/>
      <c r="C19" s="334" t="s">
        <v>7</v>
      </c>
      <c r="D19" s="91">
        <v>2612999</v>
      </c>
      <c r="E19" s="92">
        <v>284311.18079920212</v>
      </c>
      <c r="F19" s="92">
        <v>3038062.5453812117</v>
      </c>
      <c r="G19" s="93">
        <f t="shared" si="3"/>
        <v>0.28272590657371799</v>
      </c>
      <c r="H19" s="94">
        <f t="shared" si="4"/>
        <v>0.1462074178681507</v>
      </c>
      <c r="I19" s="95">
        <v>248045.14119093469</v>
      </c>
      <c r="J19" s="95">
        <v>2644206.3474897407</v>
      </c>
      <c r="K19" s="365">
        <f>I19/$I$22</f>
        <v>0.27609719021488849</v>
      </c>
      <c r="L19" s="208"/>
      <c r="M19" s="207"/>
      <c r="N19" s="207"/>
      <c r="O19" s="207"/>
      <c r="P19" s="207"/>
      <c r="Q19" s="207"/>
      <c r="R19" s="207"/>
      <c r="S19" s="207"/>
    </row>
    <row r="20" spans="1:20" ht="12.9" customHeight="1">
      <c r="A20" s="698"/>
      <c r="B20" s="699"/>
      <c r="C20" s="334" t="s">
        <v>110</v>
      </c>
      <c r="D20" s="91">
        <v>253</v>
      </c>
      <c r="E20" s="92">
        <v>7235.6683882110219</v>
      </c>
      <c r="F20" s="92">
        <v>77307.32987999999</v>
      </c>
      <c r="G20" s="93">
        <f t="shared" si="3"/>
        <v>7.1953234444499725E-3</v>
      </c>
      <c r="H20" s="94">
        <f>(E20-I20)/I20</f>
        <v>-6.2681719822717058E-2</v>
      </c>
      <c r="I20" s="95">
        <v>7719.5425942642223</v>
      </c>
      <c r="J20" s="95">
        <v>82288.246729999999</v>
      </c>
      <c r="K20" s="365">
        <f>I20/$I$22</f>
        <v>8.5925650862875968E-3</v>
      </c>
      <c r="L20" s="208"/>
      <c r="M20" s="207"/>
      <c r="N20" s="207"/>
      <c r="O20" s="207"/>
      <c r="P20" s="207"/>
      <c r="Q20" s="207"/>
      <c r="R20" s="207"/>
      <c r="S20" s="207"/>
    </row>
    <row r="21" spans="1:20" ht="12.9" customHeight="1">
      <c r="A21" s="698"/>
      <c r="B21" s="699"/>
      <c r="C21" s="334" t="s">
        <v>112</v>
      </c>
      <c r="D21" s="99"/>
      <c r="E21" s="92">
        <v>12701.174498738153</v>
      </c>
      <c r="F21" s="92">
        <v>135839.91086399998</v>
      </c>
      <c r="G21" s="93">
        <f t="shared" si="3"/>
        <v>1.2630354756406436E-2</v>
      </c>
      <c r="H21" s="94">
        <f t="shared" ref="H21" si="6">(E21-I21)/I21</f>
        <v>-0.23837260875167676</v>
      </c>
      <c r="I21" s="95">
        <v>16676.362542477185</v>
      </c>
      <c r="J21" s="95">
        <v>177892.83747299999</v>
      </c>
      <c r="K21" s="365">
        <f t="shared" si="5"/>
        <v>1.8562334335098189E-2</v>
      </c>
      <c r="L21" s="208"/>
      <c r="M21" s="207"/>
      <c r="N21" s="207"/>
      <c r="O21" s="207"/>
      <c r="P21" s="207"/>
      <c r="Q21" s="207"/>
      <c r="R21" s="207"/>
      <c r="S21" s="207"/>
    </row>
    <row r="22" spans="1:20" ht="12.9" customHeight="1">
      <c r="A22" s="698"/>
      <c r="B22" s="699"/>
      <c r="C22" s="307" t="s">
        <v>0</v>
      </c>
      <c r="D22" s="308">
        <v>2827607</v>
      </c>
      <c r="E22" s="309">
        <v>1005607.1063479667</v>
      </c>
      <c r="F22" s="310">
        <v>10744812.037746944</v>
      </c>
      <c r="G22" s="311">
        <f>SUM(G16:G21)</f>
        <v>1</v>
      </c>
      <c r="H22" s="312">
        <f>(E22-I22)/I22</f>
        <v>0.11933374380866642</v>
      </c>
      <c r="I22" s="313">
        <v>898397.91921779176</v>
      </c>
      <c r="J22" s="314">
        <v>9575338.1202249695</v>
      </c>
      <c r="K22" s="366">
        <f>SUM(K16:K21)</f>
        <v>1</v>
      </c>
      <c r="L22" s="208"/>
      <c r="M22" s="207"/>
      <c r="N22" s="207"/>
      <c r="O22" s="207"/>
      <c r="P22" s="207"/>
      <c r="Q22" s="207"/>
      <c r="R22" s="207"/>
      <c r="S22" s="207"/>
    </row>
    <row r="23" spans="1:20" ht="12.9" customHeight="1">
      <c r="A23" s="698" t="str">
        <f>'3.1'!F6</f>
        <v>Prosinec</v>
      </c>
      <c r="B23" s="699"/>
      <c r="C23" s="333" t="s">
        <v>4</v>
      </c>
      <c r="D23" s="96">
        <v>1608</v>
      </c>
      <c r="E23" s="240">
        <v>470865.01324290305</v>
      </c>
      <c r="F23" s="240">
        <v>5032454.0117189996</v>
      </c>
      <c r="G23" s="97">
        <f>E23/$E$29</f>
        <v>0.41175638630036854</v>
      </c>
      <c r="H23" s="98">
        <f>(E23-I23)/I23</f>
        <v>0.23587721943154996</v>
      </c>
      <c r="I23" s="446">
        <v>380996.59564845817</v>
      </c>
      <c r="J23" s="446">
        <v>4071497.0140479989</v>
      </c>
      <c r="K23" s="364">
        <f>I23/$I$29</f>
        <v>0.36627476081548038</v>
      </c>
      <c r="L23" s="92"/>
      <c r="M23" s="207"/>
      <c r="N23" s="207"/>
      <c r="O23" s="207"/>
      <c r="P23" s="207"/>
      <c r="Q23" s="207"/>
      <c r="R23" s="207"/>
      <c r="S23" s="207"/>
      <c r="T23" s="92"/>
    </row>
    <row r="24" spans="1:20" ht="12.9" customHeight="1">
      <c r="A24" s="698"/>
      <c r="B24" s="699"/>
      <c r="C24" s="334" t="s">
        <v>5</v>
      </c>
      <c r="D24" s="91">
        <v>6578</v>
      </c>
      <c r="E24" s="92">
        <v>107179.08320933935</v>
      </c>
      <c r="F24" s="92">
        <v>1145508.9748499999</v>
      </c>
      <c r="G24" s="93">
        <f t="shared" ref="G24:G28" si="7">E24/$E$29</f>
        <v>9.3724678513113627E-2</v>
      </c>
      <c r="H24" s="94">
        <f t="shared" ref="H24:H27" si="8">(E24-I24)/I24</f>
        <v>3.9172247081375719E-2</v>
      </c>
      <c r="I24" s="95">
        <v>103138.90070713787</v>
      </c>
      <c r="J24" s="95">
        <v>1102077.3560900004</v>
      </c>
      <c r="K24" s="365">
        <f t="shared" ref="K24:K28" si="9">I24/$I$29</f>
        <v>9.9153579372491654E-2</v>
      </c>
      <c r="L24" s="92"/>
      <c r="M24" s="207"/>
      <c r="N24" s="207"/>
      <c r="O24" s="207"/>
      <c r="P24" s="207"/>
      <c r="Q24" s="207"/>
      <c r="R24" s="207"/>
      <c r="S24" s="207"/>
      <c r="T24" s="92"/>
    </row>
    <row r="25" spans="1:20" ht="12.9" customHeight="1">
      <c r="A25" s="698"/>
      <c r="B25" s="699"/>
      <c r="C25" s="334" t="s">
        <v>6</v>
      </c>
      <c r="D25" s="91">
        <v>206570</v>
      </c>
      <c r="E25" s="92">
        <v>182975.74941065168</v>
      </c>
      <c r="F25" s="92">
        <v>1955856.636967676</v>
      </c>
      <c r="G25" s="93">
        <f t="shared" si="7"/>
        <v>0.16000643759672514</v>
      </c>
      <c r="H25" s="94">
        <f t="shared" si="8"/>
        <v>-4.3065729861116966E-2</v>
      </c>
      <c r="I25" s="95">
        <v>191210.36326151827</v>
      </c>
      <c r="J25" s="95">
        <v>2043509.6946730027</v>
      </c>
      <c r="K25" s="365">
        <f t="shared" si="9"/>
        <v>0.18382193140033939</v>
      </c>
      <c r="L25" s="92"/>
      <c r="M25" s="207"/>
      <c r="N25" s="207"/>
      <c r="O25" s="207"/>
      <c r="P25" s="207"/>
      <c r="Q25" s="207"/>
      <c r="R25" s="207"/>
      <c r="S25" s="207"/>
      <c r="T25" s="92"/>
    </row>
    <row r="26" spans="1:20" ht="12.9" customHeight="1">
      <c r="A26" s="698"/>
      <c r="B26" s="699"/>
      <c r="C26" s="334" t="s">
        <v>7</v>
      </c>
      <c r="D26" s="91">
        <v>2614120</v>
      </c>
      <c r="E26" s="92">
        <v>359162.72711188614</v>
      </c>
      <c r="F26" s="92">
        <v>3839316.033774408</v>
      </c>
      <c r="G26" s="93">
        <f t="shared" si="7"/>
        <v>0.3140763115757032</v>
      </c>
      <c r="H26" s="94">
        <f t="shared" si="8"/>
        <v>-1.8169710504913294E-2</v>
      </c>
      <c r="I26" s="95">
        <v>365809.37760291359</v>
      </c>
      <c r="J26" s="95">
        <v>3909889.0561750797</v>
      </c>
      <c r="K26" s="365">
        <f t="shared" si="9"/>
        <v>0.35167438191283779</v>
      </c>
      <c r="L26" s="92"/>
      <c r="M26" s="207"/>
      <c r="N26" s="207"/>
      <c r="O26" s="207"/>
      <c r="P26" s="207"/>
      <c r="Q26" s="207"/>
      <c r="R26" s="207"/>
      <c r="S26" s="207"/>
      <c r="T26" s="92"/>
    </row>
    <row r="27" spans="1:20" ht="12.9" customHeight="1">
      <c r="A27" s="698"/>
      <c r="B27" s="699"/>
      <c r="C27" s="334" t="s">
        <v>110</v>
      </c>
      <c r="D27" s="91">
        <v>255</v>
      </c>
      <c r="E27" s="92">
        <v>7706.0840400869047</v>
      </c>
      <c r="F27" s="92">
        <v>82359.901039999997</v>
      </c>
      <c r="G27" s="93">
        <f t="shared" si="7"/>
        <v>6.7387238967280662E-3</v>
      </c>
      <c r="H27" s="94">
        <f t="shared" si="8"/>
        <v>4.1363875736687684E-2</v>
      </c>
      <c r="I27" s="95">
        <v>7399.991702838186</v>
      </c>
      <c r="J27" s="95">
        <v>79127.770830000009</v>
      </c>
      <c r="K27" s="365">
        <f t="shared" si="9"/>
        <v>7.1140535688525765E-3</v>
      </c>
      <c r="L27" s="92"/>
      <c r="M27" s="207"/>
      <c r="N27" s="207"/>
      <c r="O27" s="207"/>
      <c r="P27" s="207"/>
      <c r="Q27" s="207"/>
      <c r="R27" s="207"/>
      <c r="S27" s="207"/>
      <c r="T27" s="92"/>
    </row>
    <row r="28" spans="1:20" ht="12.9" customHeight="1">
      <c r="A28" s="698"/>
      <c r="B28" s="699"/>
      <c r="C28" s="334" t="s">
        <v>112</v>
      </c>
      <c r="D28" s="99"/>
      <c r="E28" s="92">
        <v>15663.765993372266</v>
      </c>
      <c r="F28" s="92">
        <v>167538.63920535782</v>
      </c>
      <c r="G28" s="93">
        <f t="shared" si="7"/>
        <v>1.369746211736146E-2</v>
      </c>
      <c r="H28" s="94">
        <f t="shared" ref="H28" si="10">(E28-I28)/I28</f>
        <v>-2.8732506046760284</v>
      </c>
      <c r="I28" s="95">
        <v>-8361.8101893426356</v>
      </c>
      <c r="J28" s="95">
        <v>-89264.099111000003</v>
      </c>
      <c r="K28" s="365">
        <f t="shared" si="9"/>
        <v>-8.0387070700019131E-3</v>
      </c>
      <c r="L28" s="92"/>
      <c r="M28" s="207"/>
      <c r="N28" s="207"/>
      <c r="O28" s="207"/>
      <c r="P28" s="207"/>
      <c r="Q28" s="207"/>
      <c r="R28" s="207"/>
      <c r="S28" s="207"/>
      <c r="T28" s="92"/>
    </row>
    <row r="29" spans="1:20" ht="12.9" customHeight="1">
      <c r="A29" s="698"/>
      <c r="B29" s="699"/>
      <c r="C29" s="307" t="s">
        <v>0</v>
      </c>
      <c r="D29" s="308">
        <v>2829131</v>
      </c>
      <c r="E29" s="309">
        <v>1143552.4230082394</v>
      </c>
      <c r="F29" s="310">
        <v>12223034.197556442</v>
      </c>
      <c r="G29" s="311">
        <f>SUM(G23:G28)</f>
        <v>1.0000000000000002</v>
      </c>
      <c r="H29" s="312">
        <f>(E29-I29)/I29</f>
        <v>9.9365178065209683E-2</v>
      </c>
      <c r="I29" s="313">
        <v>1040193.4187335236</v>
      </c>
      <c r="J29" s="314">
        <v>11116836.792705081</v>
      </c>
      <c r="K29" s="366">
        <f>SUM(K23:K28)</f>
        <v>0.99999999999999978</v>
      </c>
      <c r="M29" s="207"/>
      <c r="N29" s="207"/>
      <c r="O29" s="207"/>
      <c r="P29" s="207"/>
      <c r="Q29" s="207"/>
      <c r="R29" s="207"/>
      <c r="S29" s="207"/>
    </row>
    <row r="30" spans="1:20" ht="12.9" customHeight="1">
      <c r="A30" s="700" t="str">
        <f>'3.1'!G6</f>
        <v>IV. čtvrtletí</v>
      </c>
      <c r="B30" s="701"/>
      <c r="C30" s="334" t="s">
        <v>4</v>
      </c>
      <c r="D30" s="91">
        <f>D23</f>
        <v>1608</v>
      </c>
      <c r="E30" s="92">
        <f>E9+E16+E23</f>
        <v>1299135.3599089468</v>
      </c>
      <c r="F30" s="92">
        <f>F9+F16+F23</f>
        <v>13885271.801392</v>
      </c>
      <c r="G30" s="93">
        <f>E30/$E$36</f>
        <v>0.45100540150632623</v>
      </c>
      <c r="H30" s="94">
        <f>(E30-I30)/I30</f>
        <v>0.10458994047779614</v>
      </c>
      <c r="I30" s="95">
        <f>I9+I16+I23</f>
        <v>1176124.5619772701</v>
      </c>
      <c r="J30" s="95">
        <f>J9+J16+J23</f>
        <v>12540287.907464998</v>
      </c>
      <c r="K30" s="365">
        <f>I30/$I$36</f>
        <v>0.44373931570819508</v>
      </c>
      <c r="M30" s="207"/>
      <c r="N30" s="207"/>
      <c r="O30" s="207"/>
      <c r="P30" s="207"/>
      <c r="Q30" s="207"/>
      <c r="R30" s="207"/>
      <c r="S30" s="207"/>
    </row>
    <row r="31" spans="1:20" ht="12.9" customHeight="1">
      <c r="A31" s="698"/>
      <c r="B31" s="699"/>
      <c r="C31" s="334" t="s">
        <v>5</v>
      </c>
      <c r="D31" s="91">
        <f t="shared" ref="D31:D34" si="11">D24</f>
        <v>6578</v>
      </c>
      <c r="E31" s="92">
        <f>E10+E17+E24</f>
        <v>276814.33305546711</v>
      </c>
      <c r="F31" s="92">
        <f t="shared" ref="F31" si="12">F10+F17+F24</f>
        <v>2958599.3288799999</v>
      </c>
      <c r="G31" s="93">
        <f t="shared" ref="G31:G35" si="13">E31/$E$36</f>
        <v>9.6098346080840197E-2</v>
      </c>
      <c r="H31" s="94">
        <f t="shared" ref="H31:H33" si="14">(E31-I31)/I31</f>
        <v>7.6187257630144514E-2</v>
      </c>
      <c r="I31" s="95">
        <f>I10+I17+I24</f>
        <v>257217.62740904005</v>
      </c>
      <c r="J31" s="95">
        <f t="shared" ref="J31" si="15">J10+J17+J24</f>
        <v>2743648.88008</v>
      </c>
      <c r="K31" s="365">
        <f t="shared" ref="K31:K35" si="16">I31/$I$36</f>
        <v>9.7045481120373672E-2</v>
      </c>
      <c r="M31" s="207"/>
      <c r="N31" s="207"/>
      <c r="O31" s="207"/>
      <c r="P31" s="207"/>
      <c r="Q31" s="207"/>
      <c r="R31" s="207"/>
      <c r="S31" s="207"/>
    </row>
    <row r="32" spans="1:20" ht="12.9" customHeight="1">
      <c r="A32" s="698"/>
      <c r="B32" s="699"/>
      <c r="C32" s="334" t="s">
        <v>6</v>
      </c>
      <c r="D32" s="91">
        <f t="shared" si="11"/>
        <v>206570</v>
      </c>
      <c r="E32" s="92">
        <f t="shared" ref="E32:F32" si="17">E11+E18+E25</f>
        <v>418078.46878654725</v>
      </c>
      <c r="F32" s="92">
        <f t="shared" si="17"/>
        <v>4468643.5185245909</v>
      </c>
      <c r="G32" s="93">
        <f t="shared" si="13"/>
        <v>0.14513933920591787</v>
      </c>
      <c r="H32" s="94">
        <f t="shared" si="14"/>
        <v>2.5305115568468879E-2</v>
      </c>
      <c r="I32" s="95">
        <f t="shared" ref="I32:J32" si="18">I11+I18+I25</f>
        <v>407760.0535083143</v>
      </c>
      <c r="J32" s="95">
        <f t="shared" si="18"/>
        <v>4350928.148405036</v>
      </c>
      <c r="K32" s="365">
        <f t="shared" si="16"/>
        <v>0.15384354086843163</v>
      </c>
      <c r="M32" s="207"/>
      <c r="N32" s="207"/>
      <c r="O32" s="207"/>
      <c r="P32" s="207"/>
      <c r="Q32" s="207"/>
      <c r="R32" s="207"/>
      <c r="S32" s="207"/>
    </row>
    <row r="33" spans="1:20" ht="12.9" customHeight="1">
      <c r="A33" s="698"/>
      <c r="B33" s="699"/>
      <c r="C33" s="334" t="s">
        <v>7</v>
      </c>
      <c r="D33" s="91">
        <f t="shared" si="11"/>
        <v>2614120</v>
      </c>
      <c r="E33" s="92">
        <f>E12+E19+E26</f>
        <v>823525.04636646947</v>
      </c>
      <c r="F33" s="92">
        <f t="shared" ref="E33:F35" si="19">F12+F19+F26</f>
        <v>8802789.6502683666</v>
      </c>
      <c r="G33" s="93">
        <f t="shared" si="13"/>
        <v>0.28589341468856411</v>
      </c>
      <c r="H33" s="94">
        <f t="shared" si="14"/>
        <v>7.5560301475885855E-2</v>
      </c>
      <c r="I33" s="95">
        <f>I12+I19+I26</f>
        <v>765670.73481275467</v>
      </c>
      <c r="J33" s="95">
        <f t="shared" ref="J33" si="20">J12+J19+J26</f>
        <v>8170857.7831630167</v>
      </c>
      <c r="K33" s="365">
        <f t="shared" si="16"/>
        <v>0.28887944262673165</v>
      </c>
      <c r="M33" s="207"/>
      <c r="N33" s="207"/>
      <c r="O33" s="207"/>
      <c r="P33" s="207"/>
      <c r="Q33" s="207"/>
      <c r="R33" s="207"/>
      <c r="S33" s="207"/>
    </row>
    <row r="34" spans="1:20" ht="12.9" customHeight="1">
      <c r="A34" s="698"/>
      <c r="B34" s="699"/>
      <c r="C34" s="334" t="s">
        <v>110</v>
      </c>
      <c r="D34" s="91">
        <f t="shared" si="11"/>
        <v>255</v>
      </c>
      <c r="E34" s="92">
        <f>E13+E20+E27</f>
        <v>22490.617987210051</v>
      </c>
      <c r="F34" s="92">
        <f t="shared" si="19"/>
        <v>240381.57262999998</v>
      </c>
      <c r="G34" s="93">
        <f t="shared" si="13"/>
        <v>7.8078008716181797E-3</v>
      </c>
      <c r="H34" s="94">
        <f>(E34-I34)/I34</f>
        <v>-1.8777795701780214E-2</v>
      </c>
      <c r="I34" s="95">
        <f>I13+I20+I27</f>
        <v>22921.024298767854</v>
      </c>
      <c r="J34" s="95">
        <f t="shared" ref="J34" si="21">J13+J20+J27</f>
        <v>244494.22765000002</v>
      </c>
      <c r="K34" s="365">
        <f t="shared" si="16"/>
        <v>8.6478592204273039E-3</v>
      </c>
      <c r="M34" s="207"/>
      <c r="N34" s="207"/>
      <c r="O34" s="207"/>
      <c r="P34" s="207"/>
      <c r="Q34" s="207"/>
      <c r="R34" s="207"/>
      <c r="S34" s="207"/>
    </row>
    <row r="35" spans="1:20" ht="12.9" customHeight="1">
      <c r="A35" s="698"/>
      <c r="B35" s="699"/>
      <c r="C35" s="334" t="s">
        <v>112</v>
      </c>
      <c r="D35" s="91"/>
      <c r="E35" s="92">
        <f t="shared" si="19"/>
        <v>40487.882761653062</v>
      </c>
      <c r="F35" s="92">
        <f t="shared" si="19"/>
        <v>433116.25356035779</v>
      </c>
      <c r="G35" s="93">
        <f t="shared" si="13"/>
        <v>1.4055697646733456E-2</v>
      </c>
      <c r="H35" s="94">
        <f t="shared" ref="H35" si="22">(E35-I35)/I35</f>
        <v>0.94734147896660115</v>
      </c>
      <c r="I35" s="95">
        <f t="shared" ref="I35:J35" si="23">I14+I21+I28</f>
        <v>20791.362582765316</v>
      </c>
      <c r="J35" s="95">
        <f t="shared" si="23"/>
        <v>221675.00709209999</v>
      </c>
      <c r="K35" s="365">
        <f t="shared" si="16"/>
        <v>7.8443604558405232E-3</v>
      </c>
      <c r="M35" s="207"/>
      <c r="N35" s="207"/>
      <c r="O35" s="207"/>
      <c r="P35" s="207"/>
      <c r="Q35" s="207"/>
      <c r="R35" s="207"/>
      <c r="S35" s="207"/>
    </row>
    <row r="36" spans="1:20" ht="12.9" customHeight="1">
      <c r="A36" s="698"/>
      <c r="B36" s="699"/>
      <c r="C36" s="307" t="s">
        <v>0</v>
      </c>
      <c r="D36" s="308">
        <f>SUM(D30:D35)</f>
        <v>2829131</v>
      </c>
      <c r="E36" s="309">
        <f>SUM(E30:E35)</f>
        <v>2880531.7088662935</v>
      </c>
      <c r="F36" s="310">
        <f>SUM(F30:F35)</f>
        <v>30788802.125255313</v>
      </c>
      <c r="G36" s="311">
        <f>SUM(G30:G35)</f>
        <v>0.99999999999999989</v>
      </c>
      <c r="H36" s="312">
        <f>(E36-I36)/I36</f>
        <v>8.6794044347821148E-2</v>
      </c>
      <c r="I36" s="313">
        <f>SUM(I30:I35)</f>
        <v>2650485.3645889126</v>
      </c>
      <c r="J36" s="314">
        <f>SUM(J30:J35)</f>
        <v>28271891.953855153</v>
      </c>
      <c r="K36" s="366">
        <f>SUM(K30:K35)</f>
        <v>0.99999999999999978</v>
      </c>
      <c r="M36" s="207"/>
      <c r="N36" s="207"/>
      <c r="O36" s="207"/>
      <c r="P36" s="207"/>
      <c r="Q36" s="207"/>
      <c r="R36" s="207"/>
      <c r="S36" s="207"/>
    </row>
    <row r="37" spans="1:20" ht="20.100000000000001" customHeight="1">
      <c r="A37" s="238"/>
      <c r="B37" s="239"/>
      <c r="C37" s="178"/>
      <c r="D37" s="240"/>
      <c r="E37" s="240"/>
      <c r="F37" s="240"/>
      <c r="G37" s="241"/>
      <c r="H37" s="242"/>
      <c r="I37" s="243"/>
      <c r="J37" s="243"/>
      <c r="K37" s="244"/>
    </row>
    <row r="38" spans="1:20" ht="15" customHeight="1">
      <c r="A38" s="689" t="s">
        <v>67</v>
      </c>
      <c r="B38" s="689"/>
      <c r="C38" s="689"/>
      <c r="D38" s="689"/>
      <c r="E38" s="689"/>
      <c r="F38" s="338"/>
      <c r="G38" s="689" t="s">
        <v>68</v>
      </c>
      <c r="H38" s="689"/>
      <c r="I38" s="689"/>
      <c r="J38" s="689"/>
      <c r="K38" s="689"/>
      <c r="M38" s="208"/>
      <c r="N38" s="208"/>
      <c r="O38" s="208"/>
      <c r="P38" s="208"/>
      <c r="Q38" s="208"/>
      <c r="R38" s="208"/>
      <c r="S38" s="208"/>
    </row>
    <row r="39" spans="1:20" ht="15" customHeight="1">
      <c r="A39" s="690" t="str">
        <f>A30</f>
        <v>IV. čtvrtletí</v>
      </c>
      <c r="B39" s="665"/>
      <c r="C39" s="665"/>
      <c r="D39" s="665"/>
      <c r="E39" s="665"/>
      <c r="F39" s="338"/>
      <c r="G39" s="691" t="str">
        <f>A30</f>
        <v>IV. čtvrtletí</v>
      </c>
      <c r="H39" s="691"/>
      <c r="I39" s="691"/>
      <c r="J39" s="691"/>
      <c r="K39" s="691"/>
      <c r="M39" s="208"/>
      <c r="N39" s="208"/>
      <c r="O39" s="208"/>
      <c r="P39" s="208"/>
      <c r="Q39" s="208"/>
      <c r="R39" s="208"/>
      <c r="S39" s="208"/>
    </row>
    <row r="40" spans="1:20" ht="15" customHeight="1">
      <c r="A40" s="90"/>
      <c r="B40" s="90"/>
      <c r="C40" s="90"/>
      <c r="D40" s="74"/>
      <c r="E40" s="74"/>
      <c r="F40" s="74"/>
      <c r="G40" s="90"/>
      <c r="H40" s="90"/>
      <c r="I40" s="90"/>
      <c r="J40" s="90"/>
      <c r="K40" s="90"/>
      <c r="M40" s="208"/>
      <c r="N40" s="208"/>
      <c r="O40" s="208"/>
      <c r="P40" s="208"/>
      <c r="Q40" s="208"/>
      <c r="R40" s="208"/>
      <c r="S40" s="208"/>
      <c r="T40" s="208"/>
    </row>
    <row r="41" spans="1:20" ht="15" customHeight="1">
      <c r="A41" s="90"/>
      <c r="B41" s="90"/>
      <c r="C41" s="90"/>
      <c r="D41" s="74"/>
      <c r="E41" s="74"/>
      <c r="F41" s="74"/>
      <c r="G41" s="90"/>
      <c r="H41" s="90"/>
      <c r="I41" s="90"/>
      <c r="J41" s="90"/>
      <c r="K41" s="90"/>
    </row>
    <row r="42" spans="1:20" ht="15" customHeight="1">
      <c r="A42" s="90"/>
      <c r="B42" s="90"/>
      <c r="C42" s="90"/>
      <c r="D42" s="74"/>
      <c r="E42" s="74"/>
      <c r="F42" s="74"/>
      <c r="G42" s="90"/>
      <c r="H42" s="90"/>
      <c r="I42" s="90"/>
      <c r="J42" s="90"/>
      <c r="K42" s="90"/>
    </row>
    <row r="43" spans="1:20" ht="15" customHeight="1">
      <c r="A43" s="90"/>
      <c r="B43" s="90"/>
      <c r="C43" s="90">
        <f>E5</f>
        <v>2020</v>
      </c>
      <c r="D43" s="90">
        <f>I5</f>
        <v>2019</v>
      </c>
      <c r="E43" s="74"/>
      <c r="F43" s="74"/>
      <c r="G43" s="74"/>
      <c r="H43" s="90"/>
      <c r="I43" s="90">
        <f>E5</f>
        <v>2020</v>
      </c>
      <c r="J43" s="90">
        <f>I5</f>
        <v>2019</v>
      </c>
      <c r="K43" s="90"/>
    </row>
    <row r="44" spans="1:20" ht="15" customHeight="1">
      <c r="A44" s="90"/>
      <c r="B44" s="90" t="str">
        <f>A9</f>
        <v>Říjen</v>
      </c>
      <c r="C44" s="73">
        <f>E15</f>
        <v>731372.17951008759</v>
      </c>
      <c r="D44" s="73">
        <f>I15</f>
        <v>711894.02663759724</v>
      </c>
      <c r="E44" s="74"/>
      <c r="F44" s="74"/>
      <c r="G44" s="74"/>
      <c r="H44" s="90" t="str">
        <f>A9</f>
        <v>Říjen</v>
      </c>
      <c r="I44" s="211">
        <f>E15/E36</f>
        <v>0.25390179780313465</v>
      </c>
      <c r="J44" s="211">
        <f>I15/I36</f>
        <v>0.26859006133316687</v>
      </c>
      <c r="K44" s="90"/>
    </row>
    <row r="45" spans="1:20" ht="15" customHeight="1">
      <c r="A45" s="90"/>
      <c r="B45" s="90" t="str">
        <f>A16</f>
        <v>Listopad</v>
      </c>
      <c r="C45" s="73">
        <f>E22</f>
        <v>1005607.1063479667</v>
      </c>
      <c r="D45" s="73">
        <f>I22</f>
        <v>898397.91921779176</v>
      </c>
      <c r="E45" s="74"/>
      <c r="F45" s="74"/>
      <c r="G45" s="74"/>
      <c r="H45" s="90" t="str">
        <f>A16</f>
        <v>Listopad</v>
      </c>
      <c r="I45" s="211">
        <f>E22/E36</f>
        <v>0.34910468204627015</v>
      </c>
      <c r="J45" s="211">
        <f>I22/I36</f>
        <v>0.33895600074635096</v>
      </c>
      <c r="K45" s="90"/>
    </row>
    <row r="46" spans="1:20" ht="15" customHeight="1">
      <c r="A46" s="90"/>
      <c r="B46" s="90" t="str">
        <f>A23</f>
        <v>Prosinec</v>
      </c>
      <c r="C46" s="73">
        <f>E29</f>
        <v>1143552.4230082394</v>
      </c>
      <c r="D46" s="73">
        <f>I29</f>
        <v>1040193.4187335236</v>
      </c>
      <c r="E46" s="74"/>
      <c r="F46" s="74"/>
      <c r="G46" s="74"/>
      <c r="H46" s="90" t="str">
        <f>A23</f>
        <v>Prosinec</v>
      </c>
      <c r="I46" s="211">
        <f>E29/E36</f>
        <v>0.39699352015059519</v>
      </c>
      <c r="J46" s="211">
        <f>I29/I36</f>
        <v>0.39245393792048217</v>
      </c>
      <c r="K46" s="90"/>
    </row>
    <row r="47" spans="1:20" ht="15" customHeight="1">
      <c r="A47" s="90"/>
      <c r="B47" s="90"/>
      <c r="C47" s="73">
        <f>SUM(C44:C46)</f>
        <v>2880531.7088662935</v>
      </c>
      <c r="D47" s="73">
        <f>SUM(D44:D46)</f>
        <v>2650485.3645889126</v>
      </c>
      <c r="E47" s="90"/>
      <c r="F47" s="90"/>
      <c r="G47" s="90"/>
      <c r="H47" s="90"/>
      <c r="I47" s="124">
        <f>SUM(I44:I46)</f>
        <v>1</v>
      </c>
      <c r="J47" s="124">
        <f>SUM(J44:J46)</f>
        <v>1</v>
      </c>
      <c r="K47" s="90"/>
    </row>
    <row r="48" spans="1:20" ht="1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49" spans="1:11" ht="1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ht="1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 ht="1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 ht="1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  <row r="53" spans="1:11" ht="1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</row>
    <row r="54" spans="1:11" ht="15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1:11" ht="15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</row>
    <row r="56" spans="1:11" ht="1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1:11" ht="1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1:11" ht="1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11" ht="1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</row>
    <row r="60" spans="1:11" ht="1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</row>
    <row r="61" spans="1:11" ht="1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38:E38"/>
    <mergeCell ref="A39:E39"/>
    <mergeCell ref="G38:K38"/>
    <mergeCell ref="G39:K39"/>
    <mergeCell ref="A9:B15"/>
    <mergeCell ref="A16:B22"/>
    <mergeCell ref="A23:B29"/>
    <mergeCell ref="A30:B36"/>
    <mergeCell ref="A2:K2"/>
    <mergeCell ref="A3:C3"/>
    <mergeCell ref="I6:J7"/>
    <mergeCell ref="E6:F7"/>
    <mergeCell ref="A4:D4"/>
    <mergeCell ref="E5:G5"/>
    <mergeCell ref="I5:K5"/>
    <mergeCell ref="G6:G8"/>
    <mergeCell ref="H6:H8"/>
    <mergeCell ref="K6:K8"/>
    <mergeCell ref="A8:B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3"/>
  <sheetViews>
    <sheetView showGridLines="0" zoomScaleNormal="100" zoomScaleSheetLayoutView="100" workbookViewId="0">
      <selection activeCell="K5" sqref="K5:K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21" s="203" customFormat="1" ht="15.75" customHeight="1">
      <c r="A1" s="664" t="s">
        <v>270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</row>
    <row r="2" spans="1:21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21" ht="12.9" customHeight="1">
      <c r="A3" s="673" t="s">
        <v>8</v>
      </c>
      <c r="B3" s="673"/>
      <c r="C3" s="673"/>
      <c r="D3" s="674"/>
      <c r="E3" s="358"/>
      <c r="F3" s="359"/>
      <c r="G3" s="259"/>
      <c r="H3" s="260"/>
      <c r="I3" s="360"/>
      <c r="J3" s="361"/>
      <c r="K3" s="361"/>
    </row>
    <row r="4" spans="1:21" ht="24.9" customHeight="1">
      <c r="A4" s="251"/>
      <c r="B4" s="251"/>
      <c r="C4" s="251"/>
      <c r="D4" s="261"/>
      <c r="E4" s="675">
        <f>'3.1'!D4</f>
        <v>2020</v>
      </c>
      <c r="F4" s="676"/>
      <c r="G4" s="677"/>
      <c r="H4" s="262"/>
      <c r="I4" s="678">
        <f>E4-1</f>
        <v>2019</v>
      </c>
      <c r="J4" s="679"/>
      <c r="K4" s="679"/>
    </row>
    <row r="5" spans="1:21" ht="24.9" customHeight="1">
      <c r="A5" s="362"/>
      <c r="B5" s="263"/>
      <c r="C5" s="264"/>
      <c r="D5" s="265"/>
      <c r="E5" s="672" t="s">
        <v>67</v>
      </c>
      <c r="F5" s="672"/>
      <c r="G5" s="674" t="s">
        <v>37</v>
      </c>
      <c r="H5" s="682" t="s">
        <v>275</v>
      </c>
      <c r="I5" s="671" t="s">
        <v>67</v>
      </c>
      <c r="J5" s="671"/>
      <c r="K5" s="684" t="s">
        <v>37</v>
      </c>
    </row>
    <row r="6" spans="1:21" ht="18" customHeight="1">
      <c r="A6" s="363"/>
      <c r="B6" s="266"/>
      <c r="C6" s="266"/>
      <c r="D6" s="267"/>
      <c r="E6" s="672"/>
      <c r="F6" s="672"/>
      <c r="G6" s="680"/>
      <c r="H6" s="682"/>
      <c r="I6" s="671"/>
      <c r="J6" s="671"/>
      <c r="K6" s="685"/>
    </row>
    <row r="7" spans="1:21" ht="22.5" customHeight="1">
      <c r="A7" s="687" t="s">
        <v>214</v>
      </c>
      <c r="B7" s="688"/>
      <c r="C7" s="268" t="s">
        <v>241</v>
      </c>
      <c r="D7" s="269" t="s">
        <v>215</v>
      </c>
      <c r="E7" s="336" t="s">
        <v>283</v>
      </c>
      <c r="F7" s="337" t="s">
        <v>278</v>
      </c>
      <c r="G7" s="681"/>
      <c r="H7" s="683"/>
      <c r="I7" s="287" t="s">
        <v>284</v>
      </c>
      <c r="J7" s="326" t="s">
        <v>278</v>
      </c>
      <c r="K7" s="686"/>
    </row>
    <row r="8" spans="1:21" ht="12.9" customHeight="1">
      <c r="A8" s="692" t="str">
        <f>'3.1'!D6</f>
        <v>Říjen</v>
      </c>
      <c r="B8" s="693"/>
      <c r="C8" s="334" t="s">
        <v>4</v>
      </c>
      <c r="D8" s="96">
        <v>143</v>
      </c>
      <c r="E8" s="92">
        <v>15444.167273219733</v>
      </c>
      <c r="F8" s="92">
        <v>165060.47138999999</v>
      </c>
      <c r="G8" s="97">
        <f t="shared" ref="G8:G13" si="0">E8/$E$14</f>
        <v>0.22597684386510297</v>
      </c>
      <c r="H8" s="98">
        <f>(E8-I8)/I8</f>
        <v>5.5017640629891687E-3</v>
      </c>
      <c r="I8" s="95">
        <v>15359.662036607069</v>
      </c>
      <c r="J8" s="95">
        <v>163215.29478</v>
      </c>
      <c r="K8" s="364">
        <f>I8/$I$14</f>
        <v>0.23614975559151544</v>
      </c>
      <c r="M8" s="207"/>
      <c r="N8" s="207"/>
      <c r="O8" s="207"/>
      <c r="P8" s="207"/>
      <c r="Q8" s="207"/>
      <c r="R8" s="207"/>
      <c r="S8" s="207"/>
      <c r="T8" s="207"/>
      <c r="U8" s="207"/>
    </row>
    <row r="9" spans="1:21" ht="12.9" customHeight="1">
      <c r="A9" s="694"/>
      <c r="B9" s="695"/>
      <c r="C9" s="334" t="s">
        <v>5</v>
      </c>
      <c r="D9" s="91">
        <v>1569</v>
      </c>
      <c r="E9" s="92">
        <v>12724.584606450611</v>
      </c>
      <c r="F9" s="92">
        <v>135994.76337999999</v>
      </c>
      <c r="G9" s="93">
        <f t="shared" si="0"/>
        <v>0.18618429974183506</v>
      </c>
      <c r="H9" s="94">
        <f t="shared" ref="H9:H12" si="1">(E9-I9)/I9</f>
        <v>3.5586361310543636E-2</v>
      </c>
      <c r="I9" s="95">
        <v>12287.323473773387</v>
      </c>
      <c r="J9" s="95">
        <v>130567.98478</v>
      </c>
      <c r="K9" s="365">
        <f t="shared" ref="K9:K13" si="2">I9/$I$14</f>
        <v>0.18891355996570133</v>
      </c>
      <c r="L9" s="208"/>
      <c r="M9" s="207"/>
      <c r="N9" s="207"/>
      <c r="O9" s="207"/>
      <c r="P9" s="207"/>
      <c r="Q9" s="207"/>
      <c r="R9" s="207"/>
      <c r="S9" s="207"/>
    </row>
    <row r="10" spans="1:21" ht="12.9" customHeight="1">
      <c r="A10" s="694"/>
      <c r="B10" s="695"/>
      <c r="C10" s="334" t="s">
        <v>6</v>
      </c>
      <c r="D10" s="91">
        <v>38805</v>
      </c>
      <c r="E10" s="92">
        <v>15717.960386581362</v>
      </c>
      <c r="F10" s="92">
        <v>167986.647085181</v>
      </c>
      <c r="G10" s="93">
        <f t="shared" si="0"/>
        <v>0.22998294549136195</v>
      </c>
      <c r="H10" s="94">
        <f t="shared" si="1"/>
        <v>7.0501325164365747E-2</v>
      </c>
      <c r="I10" s="95">
        <v>14682.803297014147</v>
      </c>
      <c r="J10" s="95">
        <v>156022.91593480299</v>
      </c>
      <c r="K10" s="365">
        <f t="shared" si="2"/>
        <v>0.22574327493172625</v>
      </c>
      <c r="L10" s="208"/>
      <c r="M10" s="207"/>
      <c r="N10" s="207"/>
      <c r="O10" s="207"/>
      <c r="P10" s="207"/>
      <c r="Q10" s="207"/>
      <c r="R10" s="207"/>
      <c r="S10" s="207"/>
    </row>
    <row r="11" spans="1:21" ht="12.9" customHeight="1">
      <c r="A11" s="694"/>
      <c r="B11" s="695"/>
      <c r="C11" s="334" t="s">
        <v>7</v>
      </c>
      <c r="D11" s="91">
        <v>377248</v>
      </c>
      <c r="E11" s="92">
        <v>21765.81342538118</v>
      </c>
      <c r="F11" s="92">
        <v>232623.44022274623</v>
      </c>
      <c r="G11" s="93">
        <f t="shared" si="0"/>
        <v>0.31847426507437215</v>
      </c>
      <c r="H11" s="94">
        <f t="shared" si="1"/>
        <v>8.0057201411488074E-2</v>
      </c>
      <c r="I11" s="95">
        <v>20152.463588906419</v>
      </c>
      <c r="J11" s="95">
        <v>214144.81068819668</v>
      </c>
      <c r="K11" s="365">
        <f t="shared" si="2"/>
        <v>0.30983750422013989</v>
      </c>
      <c r="L11" s="208"/>
      <c r="M11" s="207"/>
      <c r="N11" s="207"/>
      <c r="O11" s="207"/>
      <c r="P11" s="207"/>
      <c r="Q11" s="207"/>
      <c r="R11" s="207"/>
      <c r="S11" s="207"/>
    </row>
    <row r="12" spans="1:21" ht="12.9" customHeight="1">
      <c r="A12" s="694"/>
      <c r="B12" s="695"/>
      <c r="C12" s="334" t="s">
        <v>110</v>
      </c>
      <c r="D12" s="91">
        <v>34</v>
      </c>
      <c r="E12" s="92">
        <v>1097.8445589121222</v>
      </c>
      <c r="F12" s="92">
        <v>11733.279760000001</v>
      </c>
      <c r="G12" s="93">
        <f t="shared" si="0"/>
        <v>1.6063504369550726E-2</v>
      </c>
      <c r="H12" s="94">
        <f t="shared" si="1"/>
        <v>6.0704006362784231E-2</v>
      </c>
      <c r="I12" s="95">
        <v>1035.0150016654459</v>
      </c>
      <c r="J12" s="95">
        <v>10998.312470000003</v>
      </c>
      <c r="K12" s="365">
        <f t="shared" si="2"/>
        <v>1.5913015474840406E-2</v>
      </c>
      <c r="L12" s="208"/>
      <c r="M12" s="207"/>
      <c r="N12" s="207"/>
      <c r="O12" s="207"/>
      <c r="P12" s="207"/>
      <c r="Q12" s="207"/>
      <c r="R12" s="207"/>
      <c r="S12" s="207"/>
    </row>
    <row r="13" spans="1:21" ht="12.9" customHeight="1">
      <c r="A13" s="694"/>
      <c r="B13" s="695"/>
      <c r="C13" s="334" t="s">
        <v>112</v>
      </c>
      <c r="D13" s="99"/>
      <c r="E13" s="92">
        <v>1593.6556640710032</v>
      </c>
      <c r="F13" s="92">
        <v>17032.29077</v>
      </c>
      <c r="G13" s="93">
        <f t="shared" si="0"/>
        <v>2.3318141457777147E-2</v>
      </c>
      <c r="H13" s="94">
        <f>(E13-I13)/I13</f>
        <v>4.5175413293446244E-2</v>
      </c>
      <c r="I13" s="95">
        <v>1524.7733957396147</v>
      </c>
      <c r="J13" s="95">
        <v>16202.600179999999</v>
      </c>
      <c r="K13" s="365">
        <f t="shared" si="2"/>
        <v>2.3442889816076652E-2</v>
      </c>
      <c r="L13" s="208"/>
      <c r="M13" s="207"/>
      <c r="N13" s="207"/>
      <c r="O13" s="207"/>
      <c r="P13" s="207"/>
      <c r="Q13" s="207"/>
      <c r="R13" s="207"/>
      <c r="S13" s="207"/>
    </row>
    <row r="14" spans="1:21" ht="12.9" customHeight="1">
      <c r="A14" s="696"/>
      <c r="B14" s="697"/>
      <c r="C14" s="307" t="s">
        <v>0</v>
      </c>
      <c r="D14" s="308">
        <v>417799</v>
      </c>
      <c r="E14" s="309">
        <v>68344.02591461601</v>
      </c>
      <c r="F14" s="310">
        <v>730430.89260792709</v>
      </c>
      <c r="G14" s="311">
        <f>SUM(G8:G13)</f>
        <v>0.99999999999999989</v>
      </c>
      <c r="H14" s="312">
        <f>(E14-I14)/I14</f>
        <v>5.0766935978882204E-2</v>
      </c>
      <c r="I14" s="313">
        <v>65042.040793706088</v>
      </c>
      <c r="J14" s="314">
        <v>691151.91883299965</v>
      </c>
      <c r="K14" s="366">
        <f>SUM(K8:K13)</f>
        <v>1</v>
      </c>
      <c r="L14" s="208"/>
      <c r="M14" s="207"/>
      <c r="N14" s="207"/>
      <c r="O14" s="207"/>
      <c r="P14" s="207"/>
      <c r="Q14" s="207"/>
      <c r="R14" s="207"/>
      <c r="S14" s="207"/>
    </row>
    <row r="15" spans="1:21" ht="12.9" customHeight="1">
      <c r="A15" s="698" t="str">
        <f>'3.1'!E6</f>
        <v>Listopad</v>
      </c>
      <c r="B15" s="699"/>
      <c r="C15" s="334" t="s">
        <v>4</v>
      </c>
      <c r="D15" s="96">
        <v>143</v>
      </c>
      <c r="E15" s="92">
        <v>19965.212422824177</v>
      </c>
      <c r="F15" s="92">
        <v>213152.80445000003</v>
      </c>
      <c r="G15" s="97">
        <f>E15/$E$21</f>
        <v>0.19997397909807113</v>
      </c>
      <c r="H15" s="98">
        <f>(E15-I15)/I15</f>
        <v>-7.0479490235751271E-2</v>
      </c>
      <c r="I15" s="95">
        <v>21479.044532204985</v>
      </c>
      <c r="J15" s="95">
        <v>228429.61087</v>
      </c>
      <c r="K15" s="364">
        <f>I15/$I$21</f>
        <v>0.21630856905122869</v>
      </c>
      <c r="L15" s="208"/>
      <c r="M15" s="207"/>
      <c r="N15" s="207"/>
      <c r="O15" s="207"/>
      <c r="P15" s="207"/>
      <c r="Q15" s="207"/>
      <c r="R15" s="207"/>
      <c r="S15" s="207"/>
    </row>
    <row r="16" spans="1:21" ht="12.9" customHeight="1">
      <c r="A16" s="698"/>
      <c r="B16" s="699"/>
      <c r="C16" s="334" t="s">
        <v>5</v>
      </c>
      <c r="D16" s="91">
        <v>1574</v>
      </c>
      <c r="E16" s="92">
        <v>18628.861419677149</v>
      </c>
      <c r="F16" s="92">
        <v>198885.64569999999</v>
      </c>
      <c r="G16" s="93">
        <f t="shared" ref="G16:G20" si="3">E16/$E$21</f>
        <v>0.18658892604120972</v>
      </c>
      <c r="H16" s="94">
        <f t="shared" ref="H16:H18" si="4">(E16-I16)/I16</f>
        <v>1.003102248956373E-2</v>
      </c>
      <c r="I16" s="95">
        <v>18443.850738128822</v>
      </c>
      <c r="J16" s="95">
        <v>196150.35260000001</v>
      </c>
      <c r="K16" s="365">
        <f t="shared" ref="K16:K20" si="5">I16/$I$21</f>
        <v>0.18574210575229602</v>
      </c>
      <c r="L16" s="209"/>
      <c r="M16" s="207"/>
      <c r="N16" s="207"/>
      <c r="O16" s="207"/>
      <c r="P16" s="207"/>
      <c r="Q16" s="207"/>
      <c r="R16" s="207"/>
      <c r="S16" s="207"/>
    </row>
    <row r="17" spans="1:20" ht="12.9" customHeight="1">
      <c r="A17" s="698"/>
      <c r="B17" s="699"/>
      <c r="C17" s="334" t="s">
        <v>6</v>
      </c>
      <c r="D17" s="91">
        <v>38856</v>
      </c>
      <c r="E17" s="92">
        <v>24797.245449314203</v>
      </c>
      <c r="F17" s="92">
        <v>264740.61198173399</v>
      </c>
      <c r="G17" s="93">
        <f t="shared" si="3"/>
        <v>0.24837220552194109</v>
      </c>
      <c r="H17" s="94">
        <f t="shared" si="4"/>
        <v>2.873079389160807E-2</v>
      </c>
      <c r="I17" s="95">
        <v>24104.698329781851</v>
      </c>
      <c r="J17" s="95">
        <v>256353.46673722999</v>
      </c>
      <c r="K17" s="365">
        <f>I17/$I$21</f>
        <v>0.24275068638685823</v>
      </c>
      <c r="L17" s="208"/>
      <c r="M17" s="207"/>
      <c r="N17" s="207"/>
      <c r="O17" s="207"/>
      <c r="P17" s="207"/>
      <c r="Q17" s="207"/>
      <c r="R17" s="207"/>
      <c r="S17" s="207"/>
    </row>
    <row r="18" spans="1:20" ht="12.9" customHeight="1">
      <c r="A18" s="698"/>
      <c r="B18" s="699"/>
      <c r="C18" s="334" t="s">
        <v>7</v>
      </c>
      <c r="D18" s="91">
        <v>377063</v>
      </c>
      <c r="E18" s="92">
        <v>34020.252169202104</v>
      </c>
      <c r="F18" s="92">
        <v>363207.37307121203</v>
      </c>
      <c r="G18" s="93">
        <f t="shared" si="3"/>
        <v>0.34075095481667755</v>
      </c>
      <c r="H18" s="94">
        <f t="shared" si="4"/>
        <v>5.3004703255459903E-2</v>
      </c>
      <c r="I18" s="95">
        <v>32307.787480934698</v>
      </c>
      <c r="J18" s="95">
        <v>343593.3198597405</v>
      </c>
      <c r="K18" s="365">
        <f>I18/$I$21</f>
        <v>0.32536136645808089</v>
      </c>
      <c r="L18" s="208"/>
      <c r="M18" s="207"/>
      <c r="N18" s="207"/>
      <c r="O18" s="207"/>
      <c r="P18" s="207"/>
      <c r="Q18" s="207"/>
      <c r="R18" s="207"/>
      <c r="S18" s="207"/>
    </row>
    <row r="19" spans="1:20" ht="12.9" customHeight="1">
      <c r="A19" s="698"/>
      <c r="B19" s="699"/>
      <c r="C19" s="334" t="s">
        <v>110</v>
      </c>
      <c r="D19" s="91">
        <v>34</v>
      </c>
      <c r="E19" s="92">
        <v>1115.3013882110231</v>
      </c>
      <c r="F19" s="92">
        <v>11907.192379999999</v>
      </c>
      <c r="G19" s="93">
        <f t="shared" si="3"/>
        <v>1.1170993414484893E-2</v>
      </c>
      <c r="H19" s="94">
        <f>(E19-I19)/I19</f>
        <v>6.7831377578179974E-2</v>
      </c>
      <c r="I19" s="95">
        <v>1044.4545942642219</v>
      </c>
      <c r="J19" s="95">
        <v>11107.774609999999</v>
      </c>
      <c r="K19" s="365">
        <f>I19/$I$21</f>
        <v>1.0518367257236774E-2</v>
      </c>
      <c r="L19" s="208"/>
      <c r="M19" s="207"/>
      <c r="N19" s="207"/>
      <c r="O19" s="207"/>
      <c r="P19" s="207"/>
      <c r="Q19" s="207"/>
      <c r="R19" s="207"/>
      <c r="S19" s="207"/>
    </row>
    <row r="20" spans="1:20" ht="12.9" customHeight="1">
      <c r="A20" s="698"/>
      <c r="B20" s="699"/>
      <c r="C20" s="334" t="s">
        <v>112</v>
      </c>
      <c r="D20" s="99"/>
      <c r="E20" s="92">
        <v>1312.1787757472698</v>
      </c>
      <c r="F20" s="92">
        <v>14009.096810000003</v>
      </c>
      <c r="G20" s="93">
        <f t="shared" si="3"/>
        <v>1.3142941107615779E-2</v>
      </c>
      <c r="H20" s="94">
        <f t="shared" ref="H20" si="6">(E20-I20)/I20</f>
        <v>-0.31597926673273435</v>
      </c>
      <c r="I20" s="95">
        <v>1918.3318749412317</v>
      </c>
      <c r="J20" s="95">
        <v>20401.459490000001</v>
      </c>
      <c r="K20" s="365">
        <f t="shared" si="5"/>
        <v>1.9318905094299395E-2</v>
      </c>
      <c r="L20" s="208"/>
      <c r="M20" s="207"/>
      <c r="N20" s="207"/>
      <c r="O20" s="207"/>
      <c r="P20" s="207"/>
      <c r="Q20" s="207"/>
      <c r="R20" s="207"/>
      <c r="S20" s="207"/>
    </row>
    <row r="21" spans="1:20" ht="12.9" customHeight="1">
      <c r="A21" s="698"/>
      <c r="B21" s="699"/>
      <c r="C21" s="307" t="s">
        <v>0</v>
      </c>
      <c r="D21" s="308">
        <v>417670</v>
      </c>
      <c r="E21" s="309">
        <v>99839.051624975909</v>
      </c>
      <c r="F21" s="310">
        <v>1065902.7243929461</v>
      </c>
      <c r="G21" s="311">
        <f>SUM(G15:G20)</f>
        <v>1</v>
      </c>
      <c r="H21" s="312">
        <f>(E21-I21)/I21</f>
        <v>5.4470700523889934E-3</v>
      </c>
      <c r="I21" s="313">
        <v>99298.167550255806</v>
      </c>
      <c r="J21" s="314">
        <v>1056035.9841669705</v>
      </c>
      <c r="K21" s="366">
        <f>SUM(K15:K20)</f>
        <v>1</v>
      </c>
      <c r="L21" s="208"/>
      <c r="M21" s="207"/>
      <c r="N21" s="207"/>
      <c r="O21" s="207"/>
      <c r="P21" s="207"/>
      <c r="Q21" s="207"/>
      <c r="R21" s="207"/>
      <c r="S21" s="207"/>
    </row>
    <row r="22" spans="1:20" ht="12.9" customHeight="1">
      <c r="A22" s="698" t="str">
        <f>'3.1'!F6</f>
        <v>Prosinec</v>
      </c>
      <c r="B22" s="699"/>
      <c r="C22" s="333" t="s">
        <v>4</v>
      </c>
      <c r="D22" s="96">
        <v>144</v>
      </c>
      <c r="E22" s="240">
        <v>23035.813332903053</v>
      </c>
      <c r="F22" s="240">
        <v>245925.47047999999</v>
      </c>
      <c r="G22" s="97">
        <f>E22/$E$28</f>
        <v>0.18904742035574248</v>
      </c>
      <c r="H22" s="98">
        <f>(E22-I22)/I22</f>
        <v>-9.1155649782361375E-2</v>
      </c>
      <c r="I22" s="446">
        <v>25346.268948458255</v>
      </c>
      <c r="J22" s="446">
        <v>270327.1888999996</v>
      </c>
      <c r="K22" s="364">
        <f>I22/$I$28</f>
        <v>0.20518985521473998</v>
      </c>
      <c r="L22" s="92"/>
      <c r="M22" s="207"/>
      <c r="N22" s="207"/>
      <c r="O22" s="207"/>
      <c r="P22" s="207"/>
      <c r="Q22" s="207"/>
      <c r="R22" s="207"/>
      <c r="S22" s="207"/>
      <c r="T22" s="92"/>
    </row>
    <row r="23" spans="1:20" ht="12.9" customHeight="1">
      <c r="A23" s="698"/>
      <c r="B23" s="699"/>
      <c r="C23" s="334" t="s">
        <v>5</v>
      </c>
      <c r="D23" s="91">
        <v>1575</v>
      </c>
      <c r="E23" s="92">
        <v>23237.263769339348</v>
      </c>
      <c r="F23" s="92">
        <v>248076.12196999998</v>
      </c>
      <c r="G23" s="93">
        <f t="shared" ref="G23:G27" si="7">E23/$E$28</f>
        <v>0.19070065850225165</v>
      </c>
      <c r="H23" s="94">
        <f t="shared" ref="H23:H27" si="8">(E23-I23)/I23</f>
        <v>1.9843878331450557E-2</v>
      </c>
      <c r="I23" s="95">
        <v>22785.118647137879</v>
      </c>
      <c r="J23" s="95">
        <v>242916.26309000005</v>
      </c>
      <c r="K23" s="365">
        <f t="shared" ref="K23:K27" si="9">I23/$I$28</f>
        <v>0.18445615036138396</v>
      </c>
      <c r="L23" s="92"/>
      <c r="M23" s="207"/>
      <c r="N23" s="207"/>
      <c r="O23" s="207"/>
      <c r="P23" s="207"/>
      <c r="Q23" s="207"/>
      <c r="R23" s="207"/>
      <c r="S23" s="207"/>
      <c r="T23" s="92"/>
    </row>
    <row r="24" spans="1:20" ht="12.9" customHeight="1">
      <c r="A24" s="698"/>
      <c r="B24" s="699"/>
      <c r="C24" s="334" t="s">
        <v>6</v>
      </c>
      <c r="D24" s="91">
        <v>38863</v>
      </c>
      <c r="E24" s="92">
        <v>30584.231540651665</v>
      </c>
      <c r="F24" s="92">
        <v>326510.79874767602</v>
      </c>
      <c r="G24" s="93">
        <f t="shared" si="7"/>
        <v>0.25099483108175896</v>
      </c>
      <c r="H24" s="94">
        <f t="shared" si="8"/>
        <v>-9.7401428365796669E-3</v>
      </c>
      <c r="I24" s="95">
        <v>30885.056401518272</v>
      </c>
      <c r="J24" s="95">
        <v>329220.73251300305</v>
      </c>
      <c r="K24" s="365">
        <f t="shared" si="9"/>
        <v>0.25002892000450005</v>
      </c>
      <c r="L24" s="92"/>
      <c r="M24" s="207"/>
      <c r="N24" s="207"/>
      <c r="O24" s="207"/>
      <c r="P24" s="207"/>
      <c r="Q24" s="207"/>
      <c r="R24" s="207"/>
      <c r="S24" s="207"/>
      <c r="T24" s="92"/>
    </row>
    <row r="25" spans="1:20" ht="12.9" customHeight="1">
      <c r="A25" s="698"/>
      <c r="B25" s="699"/>
      <c r="C25" s="334" t="s">
        <v>7</v>
      </c>
      <c r="D25" s="91">
        <v>376901</v>
      </c>
      <c r="E25" s="92">
        <v>41667.860321886095</v>
      </c>
      <c r="F25" s="92">
        <v>444837.27955440863</v>
      </c>
      <c r="G25" s="93">
        <f t="shared" si="7"/>
        <v>0.34195456404157498</v>
      </c>
      <c r="H25" s="94">
        <f t="shared" si="8"/>
        <v>2.8735378512258322E-3</v>
      </c>
      <c r="I25" s="95">
        <v>41548.469222913562</v>
      </c>
      <c r="J25" s="95">
        <v>442892.86080507911</v>
      </c>
      <c r="K25" s="365">
        <f t="shared" si="9"/>
        <v>0.33635421456230885</v>
      </c>
      <c r="L25" s="92"/>
      <c r="M25" s="207"/>
      <c r="N25" s="207"/>
      <c r="O25" s="207"/>
      <c r="P25" s="207"/>
      <c r="Q25" s="207"/>
      <c r="R25" s="207"/>
      <c r="S25" s="207"/>
      <c r="T25" s="92"/>
    </row>
    <row r="26" spans="1:20" ht="12.9" customHeight="1">
      <c r="A26" s="698"/>
      <c r="B26" s="699"/>
      <c r="C26" s="334" t="s">
        <v>110</v>
      </c>
      <c r="D26" s="91">
        <v>34</v>
      </c>
      <c r="E26" s="92">
        <v>1184.0980400869032</v>
      </c>
      <c r="F26" s="92">
        <v>12641.180679999999</v>
      </c>
      <c r="G26" s="93">
        <f t="shared" si="7"/>
        <v>9.717507113455549E-3</v>
      </c>
      <c r="H26" s="94">
        <f t="shared" si="8"/>
        <v>0.1554276028975663</v>
      </c>
      <c r="I26" s="95">
        <v>1024.8137028381852</v>
      </c>
      <c r="J26" s="95">
        <v>10971.769230000009</v>
      </c>
      <c r="K26" s="365">
        <f t="shared" si="9"/>
        <v>8.2963443548656757E-3</v>
      </c>
      <c r="L26" s="92"/>
      <c r="M26" s="207"/>
      <c r="N26" s="207"/>
      <c r="O26" s="207"/>
      <c r="P26" s="207"/>
      <c r="Q26" s="207"/>
      <c r="R26" s="207"/>
      <c r="S26" s="207"/>
      <c r="T26" s="92"/>
    </row>
    <row r="27" spans="1:20" ht="12.9" customHeight="1">
      <c r="A27" s="698"/>
      <c r="B27" s="699"/>
      <c r="C27" s="334" t="s">
        <v>112</v>
      </c>
      <c r="D27" s="99"/>
      <c r="E27" s="92">
        <v>2142.7703810708576</v>
      </c>
      <c r="F27" s="92">
        <v>22875.764189999998</v>
      </c>
      <c r="G27" s="93">
        <f t="shared" si="7"/>
        <v>1.758501890521643E-2</v>
      </c>
      <c r="H27" s="94">
        <f t="shared" si="8"/>
        <v>0.1066832965695437</v>
      </c>
      <c r="I27" s="95">
        <v>1936.2092006926812</v>
      </c>
      <c r="J27" s="95">
        <v>20667.465690000001</v>
      </c>
      <c r="K27" s="365">
        <f t="shared" si="9"/>
        <v>1.5674515502201548E-2</v>
      </c>
      <c r="L27" s="92"/>
      <c r="M27" s="207"/>
      <c r="N27" s="207"/>
      <c r="O27" s="207"/>
      <c r="P27" s="207"/>
      <c r="Q27" s="207"/>
      <c r="R27" s="207"/>
      <c r="S27" s="207"/>
      <c r="T27" s="92"/>
    </row>
    <row r="28" spans="1:20" ht="12.9" customHeight="1">
      <c r="A28" s="698"/>
      <c r="B28" s="699"/>
      <c r="C28" s="307" t="s">
        <v>0</v>
      </c>
      <c r="D28" s="308">
        <v>417517</v>
      </c>
      <c r="E28" s="309">
        <v>121852.03738593792</v>
      </c>
      <c r="F28" s="310">
        <v>1300866.6156220848</v>
      </c>
      <c r="G28" s="311">
        <f>SUM(G22:G27)</f>
        <v>1</v>
      </c>
      <c r="H28" s="312">
        <f>(E28-I28)/I28</f>
        <v>-1.3550990100949869E-2</v>
      </c>
      <c r="I28" s="313">
        <v>123525.93612355883</v>
      </c>
      <c r="J28" s="314">
        <v>1316996.2802280819</v>
      </c>
      <c r="K28" s="366">
        <f>SUM(K22:K27)</f>
        <v>1</v>
      </c>
      <c r="M28" s="207"/>
      <c r="N28" s="207"/>
      <c r="O28" s="207"/>
      <c r="P28" s="207"/>
      <c r="Q28" s="207"/>
      <c r="R28" s="207"/>
      <c r="S28" s="207"/>
    </row>
    <row r="29" spans="1:20" ht="12.9" customHeight="1">
      <c r="A29" s="700" t="str">
        <f>'3.1'!G6</f>
        <v>IV. čtvrtletí</v>
      </c>
      <c r="B29" s="701"/>
      <c r="C29" s="334" t="s">
        <v>4</v>
      </c>
      <c r="D29" s="91">
        <f>D22</f>
        <v>144</v>
      </c>
      <c r="E29" s="92">
        <f>E8+E15+E22</f>
        <v>58445.19302894696</v>
      </c>
      <c r="F29" s="92">
        <f>F8+F15+F22</f>
        <v>624138.74632000003</v>
      </c>
      <c r="G29" s="93">
        <f>E29/$E$35</f>
        <v>0.20151074825527077</v>
      </c>
      <c r="H29" s="94">
        <f>(E29-I29)/I29</f>
        <v>-6.0139647193150771E-2</v>
      </c>
      <c r="I29" s="95">
        <f>I8+I15+I22</f>
        <v>62184.975517270315</v>
      </c>
      <c r="J29" s="95">
        <f>J8+J15+J22</f>
        <v>661972.09454999957</v>
      </c>
      <c r="K29" s="365">
        <f>I29/$I$35</f>
        <v>0.21602045503578315</v>
      </c>
      <c r="M29" s="207"/>
      <c r="N29" s="207"/>
      <c r="O29" s="207"/>
      <c r="P29" s="207"/>
      <c r="Q29" s="207"/>
      <c r="R29" s="207"/>
      <c r="S29" s="207"/>
    </row>
    <row r="30" spans="1:20" ht="12.9" customHeight="1">
      <c r="A30" s="698"/>
      <c r="B30" s="699"/>
      <c r="C30" s="334" t="s">
        <v>5</v>
      </c>
      <c r="D30" s="91">
        <f t="shared" ref="D30:D33" si="10">D23</f>
        <v>1575</v>
      </c>
      <c r="E30" s="92">
        <f>E9+E16+E23</f>
        <v>54590.709795467104</v>
      </c>
      <c r="F30" s="92">
        <f t="shared" ref="F30" si="11">F9+F16+F23</f>
        <v>582956.53104999999</v>
      </c>
      <c r="G30" s="93">
        <f t="shared" ref="G30:G34" si="12">E30/$E$35</f>
        <v>0.18822103595795275</v>
      </c>
      <c r="H30" s="94">
        <f t="shared" ref="H30:H32" si="13">(E30-I30)/I30</f>
        <v>2.0076445490291979E-2</v>
      </c>
      <c r="I30" s="95">
        <f>I9+I16+I23</f>
        <v>53516.292859040084</v>
      </c>
      <c r="J30" s="95">
        <f t="shared" ref="J30" si="14">J9+J16+J23</f>
        <v>569634.60047000006</v>
      </c>
      <c r="K30" s="365">
        <f t="shared" ref="K30:K34" si="15">I30/$I$35</f>
        <v>0.18590686639455864</v>
      </c>
      <c r="M30" s="207"/>
      <c r="N30" s="207"/>
      <c r="O30" s="207"/>
      <c r="P30" s="207"/>
      <c r="Q30" s="207"/>
      <c r="R30" s="207"/>
      <c r="S30" s="207"/>
    </row>
    <row r="31" spans="1:20" ht="12.9" customHeight="1">
      <c r="A31" s="698"/>
      <c r="B31" s="699"/>
      <c r="C31" s="334" t="s">
        <v>6</v>
      </c>
      <c r="D31" s="91">
        <f t="shared" si="10"/>
        <v>38863</v>
      </c>
      <c r="E31" s="92">
        <f t="shared" ref="E31:F34" si="16">E10+E17+E24</f>
        <v>71099.437376547226</v>
      </c>
      <c r="F31" s="92">
        <f t="shared" si="16"/>
        <v>759238.0578145911</v>
      </c>
      <c r="G31" s="93">
        <f t="shared" si="12"/>
        <v>0.24514079060669225</v>
      </c>
      <c r="H31" s="94">
        <f t="shared" si="13"/>
        <v>2.0479789871545678E-2</v>
      </c>
      <c r="I31" s="95">
        <f t="shared" ref="I31:J33" si="17">I10+I17+I24</f>
        <v>69672.558028314277</v>
      </c>
      <c r="J31" s="95">
        <f t="shared" si="17"/>
        <v>741597.11518503609</v>
      </c>
      <c r="K31" s="365">
        <f t="shared" si="15"/>
        <v>0.24203109454635877</v>
      </c>
      <c r="M31" s="207"/>
      <c r="N31" s="207"/>
      <c r="O31" s="207"/>
      <c r="P31" s="207"/>
      <c r="Q31" s="207"/>
      <c r="R31" s="207"/>
      <c r="S31" s="207"/>
    </row>
    <row r="32" spans="1:20" ht="12.9" customHeight="1">
      <c r="A32" s="698"/>
      <c r="B32" s="699"/>
      <c r="C32" s="334" t="s">
        <v>7</v>
      </c>
      <c r="D32" s="91">
        <f t="shared" si="10"/>
        <v>376901</v>
      </c>
      <c r="E32" s="92">
        <f>E11+E18+E25</f>
        <v>97453.925916469379</v>
      </c>
      <c r="F32" s="92">
        <f t="shared" si="16"/>
        <v>1040668.0928483669</v>
      </c>
      <c r="G32" s="93">
        <f t="shared" si="12"/>
        <v>0.33600733463426286</v>
      </c>
      <c r="H32" s="94">
        <f t="shared" si="13"/>
        <v>3.6647723881209231E-2</v>
      </c>
      <c r="I32" s="95">
        <f>I11+I18+I25</f>
        <v>94008.720292754675</v>
      </c>
      <c r="J32" s="95">
        <f t="shared" si="17"/>
        <v>1000630.9913530163</v>
      </c>
      <c r="K32" s="365">
        <f t="shared" si="15"/>
        <v>0.32657095007350356</v>
      </c>
      <c r="M32" s="207"/>
      <c r="N32" s="207"/>
      <c r="O32" s="207"/>
      <c r="P32" s="207"/>
      <c r="Q32" s="207"/>
      <c r="R32" s="207"/>
      <c r="S32" s="207"/>
    </row>
    <row r="33" spans="1:20" ht="12.9" customHeight="1">
      <c r="A33" s="698"/>
      <c r="B33" s="699"/>
      <c r="C33" s="334" t="s">
        <v>110</v>
      </c>
      <c r="D33" s="91">
        <f t="shared" si="10"/>
        <v>34</v>
      </c>
      <c r="E33" s="92">
        <f>E12+E19+E26</f>
        <v>3397.2439872100485</v>
      </c>
      <c r="F33" s="92">
        <f t="shared" si="16"/>
        <v>36281.652819999996</v>
      </c>
      <c r="G33" s="93">
        <f t="shared" si="12"/>
        <v>1.1713216132751147E-2</v>
      </c>
      <c r="H33" s="94">
        <f>(E33-I33)/I33</f>
        <v>9.4373051763180574E-2</v>
      </c>
      <c r="I33" s="95">
        <f>I12+I19+I26</f>
        <v>3104.283298767853</v>
      </c>
      <c r="J33" s="95">
        <f t="shared" si="17"/>
        <v>33077.85631000001</v>
      </c>
      <c r="K33" s="365">
        <f t="shared" si="15"/>
        <v>1.0783773494830347E-2</v>
      </c>
      <c r="M33" s="207"/>
      <c r="N33" s="207"/>
      <c r="O33" s="207"/>
      <c r="P33" s="207"/>
      <c r="Q33" s="207"/>
      <c r="R33" s="207"/>
      <c r="S33" s="207"/>
    </row>
    <row r="34" spans="1:20" ht="12.9" customHeight="1">
      <c r="A34" s="698"/>
      <c r="B34" s="699"/>
      <c r="C34" s="334" t="s">
        <v>112</v>
      </c>
      <c r="D34" s="91"/>
      <c r="E34" s="92">
        <f t="shared" si="16"/>
        <v>5048.6048208891307</v>
      </c>
      <c r="F34" s="92">
        <f t="shared" si="16"/>
        <v>53917.151769999997</v>
      </c>
      <c r="G34" s="93">
        <f t="shared" si="12"/>
        <v>1.7406874413070376E-2</v>
      </c>
      <c r="H34" s="94">
        <f t="shared" ref="H34" si="18">(E34-I34)/I34</f>
        <v>-6.147802889091087E-2</v>
      </c>
      <c r="I34" s="95">
        <f t="shared" ref="I34:J34" si="19">I13+I20+I27</f>
        <v>5379.3144713735273</v>
      </c>
      <c r="J34" s="95">
        <f t="shared" si="19"/>
        <v>57271.52536</v>
      </c>
      <c r="K34" s="365">
        <f t="shared" si="15"/>
        <v>1.8686860454965599E-2</v>
      </c>
      <c r="M34" s="207"/>
      <c r="N34" s="207"/>
      <c r="O34" s="207"/>
      <c r="P34" s="207"/>
      <c r="Q34" s="207"/>
      <c r="R34" s="207"/>
      <c r="S34" s="207"/>
    </row>
    <row r="35" spans="1:20" ht="12.9" customHeight="1">
      <c r="A35" s="698"/>
      <c r="B35" s="699"/>
      <c r="C35" s="307" t="s">
        <v>0</v>
      </c>
      <c r="D35" s="308">
        <f>SUM(D29:D34)</f>
        <v>417517</v>
      </c>
      <c r="E35" s="309">
        <f>SUM(E29:E34)</f>
        <v>290035.11492552981</v>
      </c>
      <c r="F35" s="310">
        <f>SUM(F29:F34)</f>
        <v>3097200.2326229578</v>
      </c>
      <c r="G35" s="311">
        <f>SUM(G29:G34)</f>
        <v>1.0000000000000002</v>
      </c>
      <c r="H35" s="312">
        <f>(E35-I35)/I35</f>
        <v>7.5346493489922214E-3</v>
      </c>
      <c r="I35" s="313">
        <f>SUM(I29:I34)</f>
        <v>287866.1444675207</v>
      </c>
      <c r="J35" s="314">
        <f>SUM(J29:J34)</f>
        <v>3064184.1832280522</v>
      </c>
      <c r="K35" s="366">
        <f>SUM(K29:K34)</f>
        <v>1.0000000000000002</v>
      </c>
      <c r="M35" s="207"/>
      <c r="N35" s="207"/>
      <c r="O35" s="207"/>
      <c r="P35" s="207"/>
      <c r="Q35" s="207"/>
      <c r="R35" s="207"/>
      <c r="S35" s="207"/>
    </row>
    <row r="36" spans="1:20" ht="20.100000000000001" customHeight="1">
      <c r="A36" s="238"/>
      <c r="B36" s="239"/>
      <c r="C36" s="178"/>
      <c r="D36" s="240"/>
      <c r="E36" s="240"/>
      <c r="F36" s="240"/>
      <c r="G36" s="241"/>
      <c r="H36" s="242"/>
      <c r="I36" s="243"/>
      <c r="J36" s="243"/>
      <c r="K36" s="244"/>
    </row>
    <row r="37" spans="1:20" ht="15" customHeight="1">
      <c r="A37" s="689" t="s">
        <v>67</v>
      </c>
      <c r="B37" s="689"/>
      <c r="C37" s="689"/>
      <c r="D37" s="689"/>
      <c r="E37" s="689"/>
      <c r="F37" s="338"/>
      <c r="G37" s="689" t="s">
        <v>68</v>
      </c>
      <c r="H37" s="689"/>
      <c r="I37" s="689"/>
      <c r="J37" s="689"/>
      <c r="K37" s="689"/>
      <c r="M37" s="208"/>
      <c r="N37" s="208"/>
      <c r="O37" s="208"/>
      <c r="P37" s="208"/>
      <c r="Q37" s="208"/>
      <c r="R37" s="208"/>
      <c r="S37" s="208"/>
    </row>
    <row r="38" spans="1:20" ht="15" customHeight="1">
      <c r="A38" s="690" t="str">
        <f>A29</f>
        <v>IV. čtvrtletí</v>
      </c>
      <c r="B38" s="665"/>
      <c r="C38" s="665"/>
      <c r="D38" s="665"/>
      <c r="E38" s="665"/>
      <c r="F38" s="338"/>
      <c r="G38" s="691" t="str">
        <f>A29</f>
        <v>IV. čtvrtletí</v>
      </c>
      <c r="H38" s="691"/>
      <c r="I38" s="691"/>
      <c r="J38" s="691"/>
      <c r="K38" s="691"/>
      <c r="M38" s="208"/>
      <c r="N38" s="208"/>
      <c r="O38" s="208"/>
      <c r="P38" s="208"/>
      <c r="Q38" s="208"/>
      <c r="R38" s="208"/>
      <c r="S38" s="208"/>
    </row>
    <row r="39" spans="1:20" ht="15" customHeight="1">
      <c r="A39" s="90"/>
      <c r="B39" s="90"/>
      <c r="C39" s="90"/>
      <c r="D39" s="74"/>
      <c r="E39" s="74"/>
      <c r="F39" s="74"/>
      <c r="G39" s="90"/>
      <c r="H39" s="90"/>
      <c r="I39" s="90"/>
      <c r="J39" s="90"/>
      <c r="K39" s="90"/>
      <c r="M39" s="208"/>
      <c r="N39" s="208"/>
      <c r="O39" s="208"/>
      <c r="P39" s="208"/>
      <c r="Q39" s="208"/>
      <c r="R39" s="208"/>
      <c r="S39" s="208"/>
      <c r="T39" s="208"/>
    </row>
    <row r="40" spans="1:20" ht="15" customHeight="1">
      <c r="A40" s="90"/>
      <c r="B40" s="90"/>
      <c r="C40" s="90"/>
      <c r="D40" s="74"/>
      <c r="E40" s="74"/>
      <c r="F40" s="74"/>
      <c r="G40" s="90"/>
      <c r="H40" s="90"/>
      <c r="I40" s="90"/>
      <c r="J40" s="90"/>
      <c r="K40" s="90"/>
    </row>
    <row r="41" spans="1:20" ht="15" customHeight="1">
      <c r="A41" s="90"/>
      <c r="B41" s="90"/>
      <c r="C41" s="90"/>
      <c r="D41" s="74"/>
      <c r="E41" s="74"/>
      <c r="F41" s="74"/>
      <c r="G41" s="90"/>
      <c r="H41" s="90"/>
      <c r="I41" s="90"/>
      <c r="J41" s="90"/>
      <c r="K41" s="90"/>
    </row>
    <row r="42" spans="1:20" ht="15" customHeight="1">
      <c r="A42" s="90"/>
      <c r="B42" s="90"/>
      <c r="C42" s="90">
        <f>E4</f>
        <v>2020</v>
      </c>
      <c r="D42" s="90">
        <f>I4</f>
        <v>2019</v>
      </c>
      <c r="E42" s="74"/>
      <c r="F42" s="74"/>
      <c r="G42" s="74"/>
      <c r="H42" s="90"/>
      <c r="I42" s="90">
        <f>E4</f>
        <v>2020</v>
      </c>
      <c r="J42" s="90">
        <f>I4</f>
        <v>2019</v>
      </c>
      <c r="K42" s="90"/>
    </row>
    <row r="43" spans="1:20" ht="15" customHeight="1">
      <c r="A43" s="90"/>
      <c r="B43" s="90" t="str">
        <f>A8</f>
        <v>Říjen</v>
      </c>
      <c r="C43" s="73">
        <f>E14</f>
        <v>68344.02591461601</v>
      </c>
      <c r="D43" s="73">
        <f>I14</f>
        <v>65042.040793706088</v>
      </c>
      <c r="E43" s="74"/>
      <c r="F43" s="74"/>
      <c r="G43" s="74"/>
      <c r="H43" s="90" t="str">
        <f>A8</f>
        <v>Říjen</v>
      </c>
      <c r="I43" s="211">
        <f>E14/E35</f>
        <v>0.23564052212148245</v>
      </c>
      <c r="J43" s="211">
        <f>I14/I35</f>
        <v>0.22594543347227355</v>
      </c>
      <c r="K43" s="90"/>
    </row>
    <row r="44" spans="1:20" ht="15" customHeight="1">
      <c r="A44" s="90"/>
      <c r="B44" s="90" t="str">
        <f>A15</f>
        <v>Listopad</v>
      </c>
      <c r="C44" s="73">
        <f>E21</f>
        <v>99839.051624975909</v>
      </c>
      <c r="D44" s="73">
        <f>I21</f>
        <v>99298.167550255806</v>
      </c>
      <c r="E44" s="74"/>
      <c r="F44" s="74"/>
      <c r="G44" s="74"/>
      <c r="H44" s="90" t="str">
        <f>A15</f>
        <v>Listopad</v>
      </c>
      <c r="I44" s="211">
        <f>E21/E35</f>
        <v>0.34423091028343533</v>
      </c>
      <c r="J44" s="211">
        <f>I21/I35</f>
        <v>0.34494562649571803</v>
      </c>
      <c r="K44" s="90"/>
    </row>
    <row r="45" spans="1:20" ht="15" customHeight="1">
      <c r="A45" s="90"/>
      <c r="B45" s="90" t="str">
        <f>A22</f>
        <v>Prosinec</v>
      </c>
      <c r="C45" s="73">
        <f>E28</f>
        <v>121852.03738593792</v>
      </c>
      <c r="D45" s="73">
        <f>I28</f>
        <v>123525.93612355883</v>
      </c>
      <c r="E45" s="74"/>
      <c r="F45" s="74"/>
      <c r="G45" s="74"/>
      <c r="H45" s="90" t="str">
        <f>A22</f>
        <v>Prosinec</v>
      </c>
      <c r="I45" s="211">
        <f>E28/E35</f>
        <v>0.42012856759508233</v>
      </c>
      <c r="J45" s="211">
        <f>I28/I35</f>
        <v>0.4291089400320085</v>
      </c>
      <c r="K45" s="90"/>
    </row>
    <row r="46" spans="1:20" ht="15" customHeight="1">
      <c r="A46" s="90"/>
      <c r="B46" s="90"/>
      <c r="C46" s="73">
        <f>SUM(C43:C45)</f>
        <v>290035.11492552987</v>
      </c>
      <c r="D46" s="73">
        <f>SUM(D43:D45)</f>
        <v>287866.1444675207</v>
      </c>
      <c r="E46" s="90"/>
      <c r="F46" s="90"/>
      <c r="G46" s="90"/>
      <c r="H46" s="90"/>
      <c r="I46" s="124">
        <f>SUM(I43:I45)</f>
        <v>1</v>
      </c>
      <c r="J46" s="124">
        <f>SUM(J43:J45)</f>
        <v>1</v>
      </c>
      <c r="K46" s="90"/>
    </row>
    <row r="47" spans="1:20" ht="1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20" ht="1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49" spans="1:11" ht="1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ht="1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 ht="1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 ht="1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  <row r="53" spans="1:11" ht="1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</row>
    <row r="54" spans="1:11" ht="15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1:11" ht="15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</row>
    <row r="56" spans="1:11" ht="1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1:11" ht="1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1:11" ht="1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11" ht="1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</row>
    <row r="60" spans="1:11" ht="1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</row>
    <row r="61" spans="1:11" ht="1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3"/>
  <sheetViews>
    <sheetView showGridLines="0" topLeftCell="A13" zoomScaleNormal="100" zoomScaleSheetLayoutView="100" workbookViewId="0">
      <selection activeCell="K5" sqref="K5:K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21" s="203" customFormat="1" ht="15.6">
      <c r="A1" s="664" t="s">
        <v>271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</row>
    <row r="2" spans="1:21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21" ht="12.9" customHeight="1">
      <c r="A3" s="673" t="s">
        <v>105</v>
      </c>
      <c r="B3" s="673"/>
      <c r="C3" s="673"/>
      <c r="D3" s="674"/>
      <c r="E3" s="358"/>
      <c r="F3" s="359"/>
      <c r="G3" s="259"/>
      <c r="H3" s="260"/>
      <c r="I3" s="360"/>
      <c r="J3" s="361"/>
      <c r="K3" s="361"/>
    </row>
    <row r="4" spans="1:21" ht="24.9" customHeight="1">
      <c r="A4" s="251"/>
      <c r="B4" s="251"/>
      <c r="C4" s="251"/>
      <c r="D4" s="261"/>
      <c r="E4" s="675">
        <f>'3.1'!D4</f>
        <v>2020</v>
      </c>
      <c r="F4" s="708"/>
      <c r="G4" s="709"/>
      <c r="H4" s="262"/>
      <c r="I4" s="678">
        <f>E4-1</f>
        <v>2019</v>
      </c>
      <c r="J4" s="710"/>
      <c r="K4" s="710"/>
    </row>
    <row r="5" spans="1:21" ht="24.9" customHeight="1">
      <c r="A5" s="362"/>
      <c r="B5" s="263"/>
      <c r="C5" s="264"/>
      <c r="D5" s="265"/>
      <c r="E5" s="702" t="s">
        <v>67</v>
      </c>
      <c r="F5" s="703"/>
      <c r="G5" s="674" t="s">
        <v>37</v>
      </c>
      <c r="H5" s="682" t="s">
        <v>275</v>
      </c>
      <c r="I5" s="705" t="s">
        <v>67</v>
      </c>
      <c r="J5" s="706"/>
      <c r="K5" s="684" t="s">
        <v>37</v>
      </c>
    </row>
    <row r="6" spans="1:21" ht="18" customHeight="1">
      <c r="A6" s="363"/>
      <c r="B6" s="266"/>
      <c r="C6" s="266"/>
      <c r="D6" s="267"/>
      <c r="E6" s="704"/>
      <c r="F6" s="672"/>
      <c r="G6" s="680"/>
      <c r="H6" s="682"/>
      <c r="I6" s="707"/>
      <c r="J6" s="671"/>
      <c r="K6" s="685"/>
    </row>
    <row r="7" spans="1:21" ht="22.5" customHeight="1">
      <c r="A7" s="687" t="s">
        <v>214</v>
      </c>
      <c r="B7" s="688"/>
      <c r="C7" s="268" t="s">
        <v>241</v>
      </c>
      <c r="D7" s="269" t="s">
        <v>215</v>
      </c>
      <c r="E7" s="336" t="s">
        <v>283</v>
      </c>
      <c r="F7" s="337" t="s">
        <v>278</v>
      </c>
      <c r="G7" s="681"/>
      <c r="H7" s="683"/>
      <c r="I7" s="287" t="s">
        <v>284</v>
      </c>
      <c r="J7" s="326" t="s">
        <v>278</v>
      </c>
      <c r="K7" s="686"/>
    </row>
    <row r="8" spans="1:21" ht="12.9" customHeight="1">
      <c r="A8" s="692" t="str">
        <f>'3.1'!D6</f>
        <v>Říjen</v>
      </c>
      <c r="B8" s="693"/>
      <c r="C8" s="334" t="s">
        <v>4</v>
      </c>
      <c r="D8" s="96">
        <v>1268</v>
      </c>
      <c r="E8" s="92">
        <v>327676.49499999994</v>
      </c>
      <c r="F8" s="92">
        <v>3504475.5293600005</v>
      </c>
      <c r="G8" s="97">
        <f t="shared" ref="G8:G13" si="0">E8/$E$14</f>
        <v>0.5309067864348529</v>
      </c>
      <c r="H8" s="98">
        <f>(E8-I8)/I8</f>
        <v>0.16060627053500851</v>
      </c>
      <c r="I8" s="95">
        <v>282332.17700000003</v>
      </c>
      <c r="J8" s="95">
        <v>3007274.0782599999</v>
      </c>
      <c r="K8" s="364">
        <f>I8/$I$14</f>
        <v>0.52625951462832088</v>
      </c>
      <c r="M8" s="207"/>
      <c r="N8" s="207"/>
      <c r="O8" s="207"/>
      <c r="P8" s="207"/>
      <c r="Q8" s="207"/>
      <c r="R8" s="207"/>
      <c r="S8" s="207"/>
      <c r="T8" s="207"/>
      <c r="U8" s="207"/>
    </row>
    <row r="9" spans="1:21" ht="12.9" customHeight="1">
      <c r="A9" s="694"/>
      <c r="B9" s="695"/>
      <c r="C9" s="334" t="s">
        <v>5</v>
      </c>
      <c r="D9" s="91">
        <v>4496</v>
      </c>
      <c r="E9" s="92">
        <v>53675.573000000004</v>
      </c>
      <c r="F9" s="92">
        <v>574056.6122399997</v>
      </c>
      <c r="G9" s="93">
        <f t="shared" si="0"/>
        <v>8.6966036338613079E-2</v>
      </c>
      <c r="H9" s="94">
        <f t="shared" ref="H9:H12" si="1">(E9-I9)/I9</f>
        <v>6.0827506189840598E-2</v>
      </c>
      <c r="I9" s="95">
        <v>50597.832999999984</v>
      </c>
      <c r="J9" s="95">
        <v>538945.12682999973</v>
      </c>
      <c r="K9" s="365">
        <f t="shared" ref="K9:K13" si="2">I9/$I$14</f>
        <v>9.4312987342653559E-2</v>
      </c>
      <c r="L9" s="208"/>
      <c r="M9" s="207"/>
      <c r="N9" s="207"/>
      <c r="O9" s="207"/>
      <c r="P9" s="207"/>
      <c r="Q9" s="207"/>
      <c r="R9" s="207"/>
      <c r="S9" s="207"/>
    </row>
    <row r="10" spans="1:21" ht="12.9" customHeight="1">
      <c r="A10" s="694"/>
      <c r="B10" s="695"/>
      <c r="C10" s="334" t="s">
        <v>6</v>
      </c>
      <c r="D10" s="91">
        <v>155529</v>
      </c>
      <c r="E10" s="92">
        <v>70191.293000000005</v>
      </c>
      <c r="F10" s="92">
        <v>750688.73899999994</v>
      </c>
      <c r="G10" s="93">
        <f t="shared" si="0"/>
        <v>0.11372507448951198</v>
      </c>
      <c r="H10" s="94">
        <f t="shared" si="1"/>
        <v>0.1233918279623448</v>
      </c>
      <c r="I10" s="95">
        <v>62481.577000000005</v>
      </c>
      <c r="J10" s="95">
        <v>665525.01584999997</v>
      </c>
      <c r="K10" s="365">
        <f t="shared" si="2"/>
        <v>0.11646396359998334</v>
      </c>
      <c r="L10" s="208"/>
      <c r="M10" s="207"/>
      <c r="N10" s="207"/>
      <c r="O10" s="207"/>
      <c r="P10" s="207"/>
      <c r="Q10" s="207"/>
      <c r="R10" s="207"/>
      <c r="S10" s="207"/>
    </row>
    <row r="11" spans="1:21" ht="12.9" customHeight="1">
      <c r="A11" s="694"/>
      <c r="B11" s="695"/>
      <c r="C11" s="334" t="s">
        <v>7</v>
      </c>
      <c r="D11" s="91">
        <v>2124997</v>
      </c>
      <c r="E11" s="92">
        <v>150844.29999999999</v>
      </c>
      <c r="F11" s="92">
        <v>1613269.2</v>
      </c>
      <c r="G11" s="93">
        <f t="shared" si="0"/>
        <v>0.24440038814811815</v>
      </c>
      <c r="H11" s="94">
        <f t="shared" si="1"/>
        <v>0.20345980842844621</v>
      </c>
      <c r="I11" s="95">
        <v>125342.2</v>
      </c>
      <c r="J11" s="95">
        <v>1335088.2</v>
      </c>
      <c r="K11" s="365">
        <f t="shared" si="2"/>
        <v>0.2336344586555783</v>
      </c>
      <c r="L11" s="208"/>
      <c r="M11" s="207"/>
      <c r="N11" s="207"/>
      <c r="O11" s="207"/>
      <c r="P11" s="207"/>
      <c r="Q11" s="207"/>
      <c r="R11" s="207"/>
      <c r="S11" s="207"/>
    </row>
    <row r="12" spans="1:21" ht="12.9" customHeight="1">
      <c r="A12" s="694"/>
      <c r="B12" s="695"/>
      <c r="C12" s="334" t="s">
        <v>110</v>
      </c>
      <c r="D12" s="91">
        <v>195</v>
      </c>
      <c r="E12" s="92">
        <v>6034.1850000000004</v>
      </c>
      <c r="F12" s="92">
        <v>64535.171949999989</v>
      </c>
      <c r="G12" s="93">
        <f t="shared" si="0"/>
        <v>9.7766846752416394E-3</v>
      </c>
      <c r="H12" s="94">
        <f t="shared" si="1"/>
        <v>-3.8967295788802266E-2</v>
      </c>
      <c r="I12" s="95">
        <v>6278.8550000000005</v>
      </c>
      <c r="J12" s="95">
        <v>66879.479619999984</v>
      </c>
      <c r="K12" s="365">
        <f t="shared" si="2"/>
        <v>1.1703615293986154E-2</v>
      </c>
      <c r="L12" s="208"/>
      <c r="M12" s="207"/>
      <c r="N12" s="207"/>
      <c r="O12" s="207"/>
      <c r="P12" s="207"/>
      <c r="Q12" s="207"/>
      <c r="R12" s="207"/>
      <c r="S12" s="207"/>
    </row>
    <row r="13" spans="1:21" ht="12.9" customHeight="1">
      <c r="A13" s="694"/>
      <c r="B13" s="695"/>
      <c r="C13" s="334" t="s">
        <v>112</v>
      </c>
      <c r="D13" s="99"/>
      <c r="E13" s="92">
        <v>8779.7106054716351</v>
      </c>
      <c r="F13" s="92">
        <v>93898.335490000012</v>
      </c>
      <c r="G13" s="93">
        <f t="shared" si="0"/>
        <v>1.4225029913662082E-2</v>
      </c>
      <c r="H13" s="94">
        <f>(E13-I13)/I13</f>
        <v>-7.1505548391565074E-2</v>
      </c>
      <c r="I13" s="95">
        <v>9455.85683389115</v>
      </c>
      <c r="J13" s="95">
        <v>100719.48462</v>
      </c>
      <c r="K13" s="365">
        <f t="shared" si="2"/>
        <v>1.7625460479477856E-2</v>
      </c>
      <c r="L13" s="208"/>
      <c r="M13" s="207"/>
      <c r="N13" s="207"/>
      <c r="O13" s="207"/>
      <c r="P13" s="207"/>
      <c r="Q13" s="207"/>
      <c r="R13" s="207"/>
      <c r="S13" s="207"/>
    </row>
    <row r="14" spans="1:21" ht="12.9" customHeight="1">
      <c r="A14" s="696"/>
      <c r="B14" s="697"/>
      <c r="C14" s="307" t="s">
        <v>0</v>
      </c>
      <c r="D14" s="308">
        <v>2286485</v>
      </c>
      <c r="E14" s="309">
        <v>617201.55660547165</v>
      </c>
      <c r="F14" s="310">
        <v>6600923.5880400008</v>
      </c>
      <c r="G14" s="311">
        <f>SUM(G8:G13)</f>
        <v>0.99999999999999978</v>
      </c>
      <c r="H14" s="312">
        <f>(E14-I14)/I14</f>
        <v>0.1504469489038778</v>
      </c>
      <c r="I14" s="313">
        <v>536488.49883389112</v>
      </c>
      <c r="J14" s="314">
        <v>5714431.3851800002</v>
      </c>
      <c r="K14" s="366">
        <f>SUM(K8:K13)</f>
        <v>1</v>
      </c>
      <c r="L14" s="208"/>
      <c r="M14" s="207"/>
      <c r="N14" s="207"/>
      <c r="O14" s="207"/>
      <c r="P14" s="207"/>
      <c r="Q14" s="207"/>
      <c r="R14" s="207"/>
      <c r="S14" s="207"/>
    </row>
    <row r="15" spans="1:21" ht="12.9" customHeight="1">
      <c r="A15" s="692" t="str">
        <f>'3.1'!E6</f>
        <v>Listopad</v>
      </c>
      <c r="B15" s="693"/>
      <c r="C15" s="334" t="s">
        <v>4</v>
      </c>
      <c r="D15" s="96">
        <v>1269</v>
      </c>
      <c r="E15" s="92">
        <v>358285.41200000001</v>
      </c>
      <c r="F15" s="92">
        <v>3829146.633249999</v>
      </c>
      <c r="G15" s="97">
        <f>E15/$E$21</f>
        <v>0.44834872027205153</v>
      </c>
      <c r="H15" s="98">
        <f>(E15-I15)/I15</f>
        <v>0.17420385589638637</v>
      </c>
      <c r="I15" s="95">
        <v>305130.50199999998</v>
      </c>
      <c r="J15" s="95">
        <v>3253122.4961799998</v>
      </c>
      <c r="K15" s="364">
        <f>I15/$I$21</f>
        <v>0.43818569046816097</v>
      </c>
      <c r="L15" s="208"/>
      <c r="M15" s="207"/>
      <c r="N15" s="207"/>
      <c r="O15" s="207"/>
      <c r="P15" s="207"/>
      <c r="Q15" s="207"/>
      <c r="R15" s="207"/>
      <c r="S15" s="207"/>
    </row>
    <row r="16" spans="1:21" ht="12.9" customHeight="1">
      <c r="A16" s="694"/>
      <c r="B16" s="695"/>
      <c r="C16" s="334" t="s">
        <v>5</v>
      </c>
      <c r="D16" s="91">
        <v>4500</v>
      </c>
      <c r="E16" s="92">
        <v>75218.822</v>
      </c>
      <c r="F16" s="92">
        <v>803895.83084000007</v>
      </c>
      <c r="G16" s="93">
        <f t="shared" ref="G16:G20" si="3">E16/$E$21</f>
        <v>9.4126809115162177E-2</v>
      </c>
      <c r="H16" s="94">
        <f t="shared" ref="H16:H18" si="4">(E16-I16)/I16</f>
        <v>0.16606452902494312</v>
      </c>
      <c r="I16" s="95">
        <v>64506.569000000003</v>
      </c>
      <c r="J16" s="95">
        <v>687731.18325000012</v>
      </c>
      <c r="K16" s="365">
        <f t="shared" ref="K16:K20" si="5">I16/$I$21</f>
        <v>9.2635299623362699E-2</v>
      </c>
      <c r="L16" s="209"/>
      <c r="M16" s="207"/>
      <c r="N16" s="207"/>
      <c r="O16" s="207"/>
      <c r="P16" s="207"/>
      <c r="Q16" s="207"/>
      <c r="R16" s="207"/>
      <c r="S16" s="207"/>
    </row>
    <row r="17" spans="1:20" ht="12.9" customHeight="1">
      <c r="A17" s="694"/>
      <c r="B17" s="695"/>
      <c r="C17" s="334" t="s">
        <v>6</v>
      </c>
      <c r="D17" s="91">
        <v>155657</v>
      </c>
      <c r="E17" s="92">
        <v>111623.791</v>
      </c>
      <c r="F17" s="92">
        <v>1192973.9764800002</v>
      </c>
      <c r="G17" s="93">
        <f t="shared" si="3"/>
        <v>0.13968300737503916</v>
      </c>
      <c r="H17" s="94">
        <f t="shared" si="4"/>
        <v>7.6705743430082657E-2</v>
      </c>
      <c r="I17" s="95">
        <v>103671.58499999999</v>
      </c>
      <c r="J17" s="95">
        <v>1105285.77226</v>
      </c>
      <c r="K17" s="365">
        <f>I17/$I$21</f>
        <v>0.14887861015990345</v>
      </c>
      <c r="L17" s="208"/>
      <c r="M17" s="207"/>
      <c r="N17" s="207"/>
      <c r="O17" s="207"/>
      <c r="P17" s="207"/>
      <c r="Q17" s="207"/>
      <c r="R17" s="207"/>
      <c r="S17" s="207"/>
    </row>
    <row r="18" spans="1:20" ht="12.9" customHeight="1">
      <c r="A18" s="694"/>
      <c r="B18" s="695"/>
      <c r="C18" s="334" t="s">
        <v>7</v>
      </c>
      <c r="D18" s="91">
        <v>2125458</v>
      </c>
      <c r="E18" s="92">
        <v>238541.02500000002</v>
      </c>
      <c r="F18" s="92">
        <v>2549386.6</v>
      </c>
      <c r="G18" s="93">
        <f t="shared" si="3"/>
        <v>0.29850381765231754</v>
      </c>
      <c r="H18" s="94">
        <f t="shared" si="4"/>
        <v>0.16569367124979961</v>
      </c>
      <c r="I18" s="95">
        <v>204634.40000000002</v>
      </c>
      <c r="J18" s="95">
        <v>2181693.3000000003</v>
      </c>
      <c r="K18" s="365">
        <f>I18/$I$21</f>
        <v>0.29386726423547738</v>
      </c>
      <c r="L18" s="208"/>
      <c r="M18" s="207"/>
      <c r="N18" s="207"/>
      <c r="O18" s="207"/>
      <c r="P18" s="207"/>
      <c r="Q18" s="207"/>
      <c r="R18" s="207"/>
      <c r="S18" s="207"/>
    </row>
    <row r="19" spans="1:20" ht="12.9" customHeight="1">
      <c r="A19" s="694"/>
      <c r="B19" s="695"/>
      <c r="C19" s="334" t="s">
        <v>110</v>
      </c>
      <c r="D19" s="91">
        <v>197</v>
      </c>
      <c r="E19" s="92">
        <v>5725.7749999999996</v>
      </c>
      <c r="F19" s="92">
        <v>61193.787500000006</v>
      </c>
      <c r="G19" s="93">
        <f t="shared" si="3"/>
        <v>7.1650807089396812E-3</v>
      </c>
      <c r="H19" s="94">
        <f>(E19-I19)/I19</f>
        <v>-7.6950916556372539E-2</v>
      </c>
      <c r="I19" s="95">
        <v>6203.11</v>
      </c>
      <c r="J19" s="95">
        <v>66133.898119999998</v>
      </c>
      <c r="K19" s="365">
        <f>I19/$I$21</f>
        <v>8.9080377759151539E-3</v>
      </c>
      <c r="L19" s="208"/>
      <c r="M19" s="207"/>
      <c r="N19" s="207"/>
      <c r="O19" s="207"/>
      <c r="P19" s="207"/>
      <c r="Q19" s="207"/>
      <c r="R19" s="207"/>
      <c r="S19" s="207"/>
    </row>
    <row r="20" spans="1:20" ht="12.9" customHeight="1">
      <c r="A20" s="694"/>
      <c r="B20" s="695"/>
      <c r="C20" s="334" t="s">
        <v>112</v>
      </c>
      <c r="D20" s="99"/>
      <c r="E20" s="92">
        <v>9727.3667229908824</v>
      </c>
      <c r="F20" s="92">
        <v>103960.48796999999</v>
      </c>
      <c r="G20" s="93">
        <f t="shared" si="3"/>
        <v>1.2172564876489869E-2</v>
      </c>
      <c r="H20" s="94">
        <f t="shared" ref="H20" si="6">(E20-I20)/I20</f>
        <v>-0.20290991328994307</v>
      </c>
      <c r="I20" s="95">
        <v>12203.597667535954</v>
      </c>
      <c r="J20" s="95">
        <v>130107.62725999999</v>
      </c>
      <c r="K20" s="365">
        <f t="shared" si="5"/>
        <v>1.7525097737180275E-2</v>
      </c>
      <c r="L20" s="208"/>
      <c r="M20" s="207"/>
      <c r="N20" s="207"/>
      <c r="O20" s="207"/>
      <c r="P20" s="207"/>
      <c r="Q20" s="207"/>
      <c r="R20" s="207"/>
      <c r="S20" s="207"/>
    </row>
    <row r="21" spans="1:20" ht="12.9" customHeight="1">
      <c r="A21" s="696"/>
      <c r="B21" s="697"/>
      <c r="C21" s="307" t="s">
        <v>0</v>
      </c>
      <c r="D21" s="308">
        <v>2287081</v>
      </c>
      <c r="E21" s="309">
        <v>799122.19172299094</v>
      </c>
      <c r="F21" s="310">
        <v>8540557.3160399981</v>
      </c>
      <c r="G21" s="311">
        <f>SUM(G15:G20)</f>
        <v>0.99999999999999989</v>
      </c>
      <c r="H21" s="312">
        <f>(E21-I21)/I21</f>
        <v>0.14758736689185187</v>
      </c>
      <c r="I21" s="313">
        <v>696349.76366753597</v>
      </c>
      <c r="J21" s="314">
        <v>7424074.2770700008</v>
      </c>
      <c r="K21" s="366">
        <f>SUM(K15:K20)</f>
        <v>1</v>
      </c>
      <c r="L21" s="208"/>
      <c r="M21" s="207"/>
      <c r="N21" s="207"/>
      <c r="O21" s="207"/>
      <c r="P21" s="207"/>
      <c r="Q21" s="207"/>
      <c r="R21" s="207"/>
      <c r="S21" s="207"/>
    </row>
    <row r="22" spans="1:20" ht="12.9" customHeight="1">
      <c r="A22" s="698" t="str">
        <f>'3.1'!F6</f>
        <v>Prosinec</v>
      </c>
      <c r="B22" s="699"/>
      <c r="C22" s="333" t="s">
        <v>4</v>
      </c>
      <c r="D22" s="96">
        <v>1271</v>
      </c>
      <c r="E22" s="240">
        <v>366517.20699999999</v>
      </c>
      <c r="F22" s="240">
        <v>3918754.0798599995</v>
      </c>
      <c r="G22" s="97">
        <f>E22/$E$28</f>
        <v>0.40427514530037134</v>
      </c>
      <c r="H22" s="98">
        <f>(E22-I22)/I22</f>
        <v>0.19280733971204586</v>
      </c>
      <c r="I22" s="446">
        <v>307272.76300000004</v>
      </c>
      <c r="J22" s="446">
        <v>3285000.0510499999</v>
      </c>
      <c r="K22" s="364">
        <f>I22/$I$28</f>
        <v>0.36778750394984711</v>
      </c>
      <c r="L22" s="92"/>
      <c r="M22" s="207"/>
      <c r="N22" s="207"/>
      <c r="O22" s="207"/>
      <c r="P22" s="207"/>
      <c r="Q22" s="207"/>
      <c r="R22" s="207"/>
      <c r="S22" s="207"/>
      <c r="T22" s="92"/>
    </row>
    <row r="23" spans="1:20" ht="12.9" customHeight="1">
      <c r="A23" s="698"/>
      <c r="B23" s="699"/>
      <c r="C23" s="334" t="s">
        <v>5</v>
      </c>
      <c r="D23" s="91">
        <v>4505</v>
      </c>
      <c r="E23" s="92">
        <v>78197.625</v>
      </c>
      <c r="F23" s="92">
        <v>836077.81991000008</v>
      </c>
      <c r="G23" s="93">
        <f t="shared" ref="G23:G27" si="7">E23/$E$28</f>
        <v>8.625340258313971E-2</v>
      </c>
      <c r="H23" s="94">
        <f t="shared" ref="H23:H27" si="8">(E23-I23)/I23</f>
        <v>4.1417111287814258E-2</v>
      </c>
      <c r="I23" s="95">
        <v>75087.708999999988</v>
      </c>
      <c r="J23" s="95">
        <v>802747.92767000035</v>
      </c>
      <c r="K23" s="365">
        <f t="shared" ref="K23:K27" si="9">I23/$I$28</f>
        <v>8.9875590666727789E-2</v>
      </c>
      <c r="L23" s="92"/>
      <c r="M23" s="207"/>
      <c r="N23" s="207"/>
      <c r="O23" s="207"/>
      <c r="P23" s="207"/>
      <c r="Q23" s="207"/>
      <c r="R23" s="207"/>
      <c r="S23" s="207"/>
      <c r="T23" s="92"/>
    </row>
    <row r="24" spans="1:20" ht="12.9" customHeight="1">
      <c r="A24" s="698"/>
      <c r="B24" s="699"/>
      <c r="C24" s="334" t="s">
        <v>6</v>
      </c>
      <c r="D24" s="91">
        <v>156024</v>
      </c>
      <c r="E24" s="92">
        <v>142228.51900000003</v>
      </c>
      <c r="F24" s="92">
        <v>1520691.5111</v>
      </c>
      <c r="G24" s="93">
        <f t="shared" si="7"/>
        <v>0.15688064321788212</v>
      </c>
      <c r="H24" s="94">
        <f t="shared" si="8"/>
        <v>-5.5836761019692149E-2</v>
      </c>
      <c r="I24" s="95">
        <v>150639.755</v>
      </c>
      <c r="J24" s="95">
        <v>1610464.5281099996</v>
      </c>
      <c r="K24" s="365">
        <f t="shared" si="9"/>
        <v>0.1803069655316846</v>
      </c>
      <c r="L24" s="92"/>
      <c r="M24" s="207"/>
      <c r="N24" s="207"/>
      <c r="O24" s="207"/>
      <c r="P24" s="207"/>
      <c r="Q24" s="207"/>
      <c r="R24" s="207"/>
      <c r="S24" s="207"/>
      <c r="T24" s="92"/>
    </row>
    <row r="25" spans="1:20" ht="12.9" customHeight="1">
      <c r="A25" s="698"/>
      <c r="B25" s="699"/>
      <c r="C25" s="334" t="s">
        <v>7</v>
      </c>
      <c r="D25" s="91">
        <v>2126467</v>
      </c>
      <c r="E25" s="92">
        <v>301934.39999999997</v>
      </c>
      <c r="F25" s="92">
        <v>3228243.6999999997</v>
      </c>
      <c r="G25" s="93">
        <f t="shared" si="7"/>
        <v>0.33303913458879009</v>
      </c>
      <c r="H25" s="94">
        <f t="shared" si="8"/>
        <v>-2.4288537262017969E-2</v>
      </c>
      <c r="I25" s="95">
        <v>309450.50000000006</v>
      </c>
      <c r="J25" s="95">
        <v>3308282.2</v>
      </c>
      <c r="K25" s="365">
        <f t="shared" si="9"/>
        <v>0.37039412761433776</v>
      </c>
      <c r="L25" s="92"/>
      <c r="M25" s="207"/>
      <c r="N25" s="207"/>
      <c r="O25" s="207"/>
      <c r="P25" s="207"/>
      <c r="Q25" s="207"/>
      <c r="R25" s="207"/>
      <c r="S25" s="207"/>
      <c r="T25" s="92"/>
    </row>
    <row r="26" spans="1:20" ht="12.9" customHeight="1">
      <c r="A26" s="698"/>
      <c r="B26" s="699"/>
      <c r="C26" s="334" t="s">
        <v>110</v>
      </c>
      <c r="D26" s="91">
        <v>199</v>
      </c>
      <c r="E26" s="92">
        <v>6100.8970000000018</v>
      </c>
      <c r="F26" s="92">
        <v>65229.984359999995</v>
      </c>
      <c r="G26" s="93">
        <f t="shared" si="7"/>
        <v>6.7294003501931097E-3</v>
      </c>
      <c r="H26" s="94">
        <f t="shared" si="8"/>
        <v>2.7095163884293425E-2</v>
      </c>
      <c r="I26" s="95">
        <v>5939.9530000000013</v>
      </c>
      <c r="J26" s="95">
        <v>63502.999599999996</v>
      </c>
      <c r="K26" s="365">
        <f t="shared" si="9"/>
        <v>7.1097759076335912E-3</v>
      </c>
      <c r="L26" s="92"/>
      <c r="M26" s="207"/>
      <c r="N26" s="207"/>
      <c r="O26" s="207"/>
      <c r="P26" s="207"/>
      <c r="Q26" s="207"/>
      <c r="R26" s="207"/>
      <c r="S26" s="207"/>
      <c r="T26" s="92"/>
    </row>
    <row r="27" spans="1:20" ht="12.9" customHeight="1">
      <c r="A27" s="698"/>
      <c r="B27" s="699"/>
      <c r="C27" s="334" t="s">
        <v>112</v>
      </c>
      <c r="D27" s="99"/>
      <c r="E27" s="92">
        <v>11624.716715093558</v>
      </c>
      <c r="F27" s="92">
        <v>124289.9825</v>
      </c>
      <c r="G27" s="93">
        <f t="shared" si="7"/>
        <v>1.2822273959623685E-2</v>
      </c>
      <c r="H27" s="94">
        <f t="shared" si="8"/>
        <v>-1.8991946395379837</v>
      </c>
      <c r="I27" s="95">
        <v>-12927.920390035317</v>
      </c>
      <c r="J27" s="95">
        <v>-138210.15612</v>
      </c>
      <c r="K27" s="365">
        <f t="shared" si="9"/>
        <v>-1.5473963670230746E-2</v>
      </c>
      <c r="L27" s="92"/>
      <c r="M27" s="207"/>
      <c r="N27" s="207"/>
      <c r="O27" s="207"/>
      <c r="P27" s="207"/>
      <c r="Q27" s="207"/>
      <c r="R27" s="207"/>
      <c r="S27" s="207"/>
      <c r="T27" s="92"/>
    </row>
    <row r="28" spans="1:20" ht="12.9" customHeight="1">
      <c r="A28" s="698"/>
      <c r="B28" s="699"/>
      <c r="C28" s="307" t="s">
        <v>0</v>
      </c>
      <c r="D28" s="308">
        <v>2288466</v>
      </c>
      <c r="E28" s="309">
        <v>906603.36471509351</v>
      </c>
      <c r="F28" s="310">
        <v>9693287.0777299982</v>
      </c>
      <c r="G28" s="311">
        <f>SUM(G22:G27)</f>
        <v>1</v>
      </c>
      <c r="H28" s="312">
        <f>(E28-I28)/I28</f>
        <v>8.5151138440139204E-2</v>
      </c>
      <c r="I28" s="313">
        <v>835462.75960996468</v>
      </c>
      <c r="J28" s="314">
        <v>8931787.5503099989</v>
      </c>
      <c r="K28" s="366">
        <f>SUM(K22:K27)</f>
        <v>1</v>
      </c>
      <c r="M28" s="207"/>
      <c r="N28" s="207"/>
      <c r="O28" s="207"/>
      <c r="P28" s="207"/>
      <c r="Q28" s="207"/>
      <c r="R28" s="207"/>
      <c r="S28" s="207"/>
    </row>
    <row r="29" spans="1:20" ht="12.9" customHeight="1">
      <c r="A29" s="700" t="str">
        <f>'3.1'!G6</f>
        <v>IV. čtvrtletí</v>
      </c>
      <c r="B29" s="701"/>
      <c r="C29" s="334" t="s">
        <v>4</v>
      </c>
      <c r="D29" s="91">
        <f>D22</f>
        <v>1271</v>
      </c>
      <c r="E29" s="92">
        <f>E8+E15+E22</f>
        <v>1052479.1139999998</v>
      </c>
      <c r="F29" s="92">
        <f>F8+F15+F22</f>
        <v>11252376.24247</v>
      </c>
      <c r="G29" s="93">
        <f>E29/$E$35</f>
        <v>0.4530831415631531</v>
      </c>
      <c r="H29" s="94">
        <f>(E29-I29)/I29</f>
        <v>0.17630202694038333</v>
      </c>
      <c r="I29" s="95">
        <f>I8+I15+I22</f>
        <v>894735.44200000004</v>
      </c>
      <c r="J29" s="95">
        <f>J8+J15+J22</f>
        <v>9545396.6254899986</v>
      </c>
      <c r="K29" s="365">
        <f>I29/$I$35</f>
        <v>0.43259440112185588</v>
      </c>
      <c r="M29" s="207"/>
      <c r="N29" s="207"/>
      <c r="O29" s="207"/>
      <c r="P29" s="207"/>
      <c r="Q29" s="207"/>
      <c r="R29" s="207"/>
      <c r="S29" s="207"/>
    </row>
    <row r="30" spans="1:20" ht="12.9" customHeight="1">
      <c r="A30" s="698"/>
      <c r="B30" s="699"/>
      <c r="C30" s="334" t="s">
        <v>5</v>
      </c>
      <c r="D30" s="91">
        <f t="shared" ref="D30:D33" si="10">D23</f>
        <v>4505</v>
      </c>
      <c r="E30" s="92">
        <f>E9+E16+E23</f>
        <v>207092.02000000002</v>
      </c>
      <c r="F30" s="92">
        <f t="shared" ref="F30" si="11">F9+F16+F23</f>
        <v>2214030.2629899997</v>
      </c>
      <c r="G30" s="93">
        <f t="shared" ref="G30:G34" si="12">E30/$E$35</f>
        <v>8.9151320692392719E-2</v>
      </c>
      <c r="H30" s="94">
        <f t="shared" ref="H30:H32" si="13">(E30-I30)/I30</f>
        <v>8.8857045179965663E-2</v>
      </c>
      <c r="I30" s="95">
        <f>I9+I16+I23</f>
        <v>190192.11099999998</v>
      </c>
      <c r="J30" s="95">
        <f t="shared" ref="J30" si="14">J9+J16+J23</f>
        <v>2029424.2377500001</v>
      </c>
      <c r="K30" s="365">
        <f t="shared" ref="K30:K34" si="15">I30/$I$35</f>
        <v>9.1955720645462619E-2</v>
      </c>
      <c r="M30" s="207"/>
      <c r="N30" s="207"/>
      <c r="O30" s="207"/>
      <c r="P30" s="207"/>
      <c r="Q30" s="207"/>
      <c r="R30" s="207"/>
      <c r="S30" s="207"/>
    </row>
    <row r="31" spans="1:20" ht="12.9" customHeight="1">
      <c r="A31" s="698"/>
      <c r="B31" s="699"/>
      <c r="C31" s="334" t="s">
        <v>6</v>
      </c>
      <c r="D31" s="91">
        <f t="shared" si="10"/>
        <v>156024</v>
      </c>
      <c r="E31" s="92">
        <f t="shared" ref="E31:F34" si="16">E10+E17+E24</f>
        <v>324043.603</v>
      </c>
      <c r="F31" s="92">
        <f t="shared" si="16"/>
        <v>3464354.2265800005</v>
      </c>
      <c r="G31" s="93">
        <f t="shared" si="12"/>
        <v>0.13949796409041446</v>
      </c>
      <c r="H31" s="94">
        <f t="shared" si="13"/>
        <v>2.2887778138044629E-2</v>
      </c>
      <c r="I31" s="95">
        <f t="shared" ref="I31:J33" si="17">I10+I17+I24</f>
        <v>316792.91700000002</v>
      </c>
      <c r="J31" s="95">
        <f t="shared" si="17"/>
        <v>3381275.3162199995</v>
      </c>
      <c r="K31" s="365">
        <f t="shared" si="15"/>
        <v>0.1531657692053969</v>
      </c>
      <c r="M31" s="207"/>
      <c r="N31" s="207"/>
      <c r="O31" s="207"/>
      <c r="P31" s="207"/>
      <c r="Q31" s="207"/>
      <c r="R31" s="207"/>
      <c r="S31" s="207"/>
    </row>
    <row r="32" spans="1:20" ht="12.9" customHeight="1">
      <c r="A32" s="698"/>
      <c r="B32" s="699"/>
      <c r="C32" s="334" t="s">
        <v>7</v>
      </c>
      <c r="D32" s="91">
        <f t="shared" si="10"/>
        <v>2126467</v>
      </c>
      <c r="E32" s="92">
        <f>E11+E18+E25</f>
        <v>691319.72499999998</v>
      </c>
      <c r="F32" s="92">
        <f t="shared" si="16"/>
        <v>7390899.5</v>
      </c>
      <c r="G32" s="93">
        <f t="shared" si="12"/>
        <v>0.29760715311218527</v>
      </c>
      <c r="H32" s="94">
        <f t="shared" si="13"/>
        <v>8.1154872854153154E-2</v>
      </c>
      <c r="I32" s="95">
        <f>I11+I18+I25</f>
        <v>639427.10000000009</v>
      </c>
      <c r="J32" s="95">
        <f t="shared" si="17"/>
        <v>6825063.7000000002</v>
      </c>
      <c r="K32" s="365">
        <f t="shared" si="15"/>
        <v>0.30915572402862862</v>
      </c>
      <c r="M32" s="207"/>
      <c r="N32" s="207"/>
      <c r="O32" s="207"/>
      <c r="P32" s="207"/>
      <c r="Q32" s="207"/>
      <c r="R32" s="207"/>
      <c r="S32" s="207"/>
    </row>
    <row r="33" spans="1:20" ht="12.9" customHeight="1">
      <c r="A33" s="698"/>
      <c r="B33" s="699"/>
      <c r="C33" s="334" t="s">
        <v>110</v>
      </c>
      <c r="D33" s="91">
        <f t="shared" si="10"/>
        <v>199</v>
      </c>
      <c r="E33" s="92">
        <f>E12+E19+E26</f>
        <v>17860.857</v>
      </c>
      <c r="F33" s="92">
        <f t="shared" si="16"/>
        <v>190958.94381</v>
      </c>
      <c r="G33" s="93">
        <f t="shared" si="12"/>
        <v>7.6889442202937959E-3</v>
      </c>
      <c r="H33" s="94">
        <f>(E33-I33)/I33</f>
        <v>-3.0456166399177406E-2</v>
      </c>
      <c r="I33" s="95">
        <f>I12+I19+I26</f>
        <v>18421.918000000001</v>
      </c>
      <c r="J33" s="95">
        <f t="shared" si="17"/>
        <v>196516.37733999995</v>
      </c>
      <c r="K33" s="365">
        <f t="shared" si="15"/>
        <v>8.9067876498916398E-3</v>
      </c>
      <c r="M33" s="207"/>
      <c r="N33" s="207"/>
      <c r="O33" s="207"/>
      <c r="P33" s="207"/>
      <c r="Q33" s="207"/>
      <c r="R33" s="207"/>
      <c r="S33" s="207"/>
    </row>
    <row r="34" spans="1:20" ht="12.9" customHeight="1">
      <c r="A34" s="698"/>
      <c r="B34" s="699"/>
      <c r="C34" s="334" t="s">
        <v>112</v>
      </c>
      <c r="D34" s="91"/>
      <c r="E34" s="92">
        <f t="shared" si="16"/>
        <v>30131.794043556074</v>
      </c>
      <c r="F34" s="92">
        <f t="shared" si="16"/>
        <v>322148.80595999997</v>
      </c>
      <c r="G34" s="93">
        <f t="shared" si="12"/>
        <v>1.2971476321560803E-2</v>
      </c>
      <c r="H34" s="94">
        <f t="shared" ref="H34" si="18">(E34-I34)/I34</f>
        <v>2.4509163749637035</v>
      </c>
      <c r="I34" s="95">
        <f t="shared" ref="I34:J34" si="19">I13+I20+I27</f>
        <v>8731.5341113917893</v>
      </c>
      <c r="J34" s="95">
        <f t="shared" si="19"/>
        <v>92616.955759999983</v>
      </c>
      <c r="K34" s="365">
        <f t="shared" si="15"/>
        <v>4.2215973487642246E-3</v>
      </c>
      <c r="M34" s="207"/>
      <c r="N34" s="207"/>
      <c r="O34" s="207"/>
      <c r="P34" s="207"/>
      <c r="Q34" s="207"/>
      <c r="R34" s="207"/>
      <c r="S34" s="207"/>
    </row>
    <row r="35" spans="1:20" ht="12.9" customHeight="1">
      <c r="A35" s="698"/>
      <c r="B35" s="699"/>
      <c r="C35" s="307" t="s">
        <v>0</v>
      </c>
      <c r="D35" s="308">
        <f>SUM(D29:D34)</f>
        <v>2288466</v>
      </c>
      <c r="E35" s="309">
        <f>SUM(E29:E34)</f>
        <v>2322927.1130435555</v>
      </c>
      <c r="F35" s="310">
        <f>SUM(F29:F34)</f>
        <v>24834767.98181</v>
      </c>
      <c r="G35" s="311">
        <f>SUM(G29:G34)</f>
        <v>1.0000000000000002</v>
      </c>
      <c r="H35" s="312">
        <f>(E35-I35)/I35</f>
        <v>0.12310881646822977</v>
      </c>
      <c r="I35" s="313">
        <f>SUM(I29:I34)</f>
        <v>2068301.0221113921</v>
      </c>
      <c r="J35" s="314">
        <f>SUM(J29:J34)</f>
        <v>22070293.212559994</v>
      </c>
      <c r="K35" s="366">
        <f>SUM(K29:K34)</f>
        <v>1</v>
      </c>
      <c r="M35" s="207"/>
      <c r="N35" s="207"/>
      <c r="O35" s="207"/>
      <c r="P35" s="207"/>
      <c r="Q35" s="207"/>
      <c r="R35" s="207"/>
      <c r="S35" s="207"/>
    </row>
    <row r="36" spans="1:20" ht="20.100000000000001" customHeight="1">
      <c r="A36" s="238"/>
      <c r="B36" s="239"/>
      <c r="C36" s="178"/>
      <c r="D36" s="240"/>
      <c r="E36" s="240"/>
      <c r="F36" s="240"/>
      <c r="G36" s="241"/>
      <c r="H36" s="242"/>
      <c r="I36" s="243"/>
      <c r="J36" s="243"/>
      <c r="K36" s="244"/>
    </row>
    <row r="37" spans="1:20" ht="15" customHeight="1">
      <c r="A37" s="689" t="s">
        <v>67</v>
      </c>
      <c r="B37" s="689"/>
      <c r="C37" s="689"/>
      <c r="D37" s="689"/>
      <c r="E37" s="689"/>
      <c r="F37" s="338"/>
      <c r="G37" s="689" t="s">
        <v>68</v>
      </c>
      <c r="H37" s="689"/>
      <c r="I37" s="689"/>
      <c r="J37" s="689"/>
      <c r="K37" s="689"/>
      <c r="M37" s="208"/>
      <c r="N37" s="208"/>
      <c r="O37" s="208"/>
      <c r="P37" s="208"/>
      <c r="Q37" s="208"/>
      <c r="R37" s="208"/>
      <c r="S37" s="208"/>
    </row>
    <row r="38" spans="1:20" ht="15" customHeight="1">
      <c r="A38" s="690" t="str">
        <f>A29</f>
        <v>IV. čtvrtletí</v>
      </c>
      <c r="B38" s="665"/>
      <c r="C38" s="665"/>
      <c r="D38" s="665"/>
      <c r="E38" s="665"/>
      <c r="F38" s="338"/>
      <c r="G38" s="691" t="str">
        <f>A29</f>
        <v>IV. čtvrtletí</v>
      </c>
      <c r="H38" s="691"/>
      <c r="I38" s="691"/>
      <c r="J38" s="691"/>
      <c r="K38" s="691"/>
      <c r="M38" s="208"/>
      <c r="N38" s="208"/>
      <c r="O38" s="208"/>
      <c r="P38" s="208"/>
      <c r="Q38" s="208"/>
      <c r="R38" s="208"/>
      <c r="S38" s="208"/>
    </row>
    <row r="39" spans="1:20" ht="15" customHeight="1">
      <c r="A39" s="90"/>
      <c r="B39" s="90"/>
      <c r="C39" s="90"/>
      <c r="D39" s="74"/>
      <c r="E39" s="74"/>
      <c r="F39" s="74"/>
      <c r="G39" s="90"/>
      <c r="H39" s="90"/>
      <c r="I39" s="90"/>
      <c r="J39" s="90"/>
      <c r="K39" s="90"/>
      <c r="M39" s="208"/>
      <c r="N39" s="208"/>
      <c r="O39" s="208"/>
      <c r="P39" s="208"/>
      <c r="Q39" s="208"/>
      <c r="R39" s="208"/>
      <c r="S39" s="208"/>
      <c r="T39" s="208"/>
    </row>
    <row r="40" spans="1:20" ht="15" customHeight="1">
      <c r="A40" s="90"/>
      <c r="B40" s="90"/>
      <c r="C40" s="90"/>
      <c r="D40" s="74"/>
      <c r="E40" s="74"/>
      <c r="F40" s="74"/>
      <c r="G40" s="90"/>
      <c r="H40" s="90"/>
      <c r="I40" s="90"/>
      <c r="J40" s="90"/>
      <c r="K40" s="90"/>
    </row>
    <row r="41" spans="1:20" ht="15" customHeight="1">
      <c r="A41" s="90"/>
      <c r="B41" s="90"/>
      <c r="C41" s="90"/>
      <c r="D41" s="74"/>
      <c r="E41" s="74"/>
      <c r="F41" s="74"/>
      <c r="G41" s="90"/>
      <c r="H41" s="90"/>
      <c r="I41" s="90"/>
      <c r="J41" s="90"/>
      <c r="K41" s="90"/>
    </row>
    <row r="42" spans="1:20" ht="15" customHeight="1">
      <c r="A42" s="90"/>
      <c r="B42" s="90"/>
      <c r="C42" s="90">
        <f>E4</f>
        <v>2020</v>
      </c>
      <c r="D42" s="90">
        <f>I4</f>
        <v>2019</v>
      </c>
      <c r="E42" s="74"/>
      <c r="F42" s="74"/>
      <c r="G42" s="74"/>
      <c r="H42" s="90"/>
      <c r="I42" s="90">
        <f>E4</f>
        <v>2020</v>
      </c>
      <c r="J42" s="90">
        <f>I4</f>
        <v>2019</v>
      </c>
      <c r="K42" s="90"/>
    </row>
    <row r="43" spans="1:20" ht="15" customHeight="1">
      <c r="A43" s="90"/>
      <c r="B43" s="90" t="str">
        <f>A8</f>
        <v>Říjen</v>
      </c>
      <c r="C43" s="73">
        <f>E14</f>
        <v>617201.55660547165</v>
      </c>
      <c r="D43" s="73">
        <f>I14</f>
        <v>536488.49883389112</v>
      </c>
      <c r="E43" s="74"/>
      <c r="F43" s="74"/>
      <c r="G43" s="74"/>
      <c r="H43" s="90" t="str">
        <f>A8</f>
        <v>Říjen</v>
      </c>
      <c r="I43" s="211">
        <f>E14/E35</f>
        <v>0.26569992366088457</v>
      </c>
      <c r="J43" s="211">
        <f>I14/I35</f>
        <v>0.25938608215076225</v>
      </c>
      <c r="K43" s="90"/>
    </row>
    <row r="44" spans="1:20" ht="15" customHeight="1">
      <c r="A44" s="90"/>
      <c r="B44" s="90" t="str">
        <f>A15</f>
        <v>Listopad</v>
      </c>
      <c r="C44" s="73">
        <f>E21</f>
        <v>799122.19172299094</v>
      </c>
      <c r="D44" s="73">
        <f>I21</f>
        <v>696349.76366753597</v>
      </c>
      <c r="E44" s="74"/>
      <c r="F44" s="74"/>
      <c r="G44" s="74"/>
      <c r="H44" s="90" t="str">
        <f>A15</f>
        <v>Listopad</v>
      </c>
      <c r="I44" s="211">
        <f>E21/E35</f>
        <v>0.34401518120642266</v>
      </c>
      <c r="J44" s="211">
        <f>I21/I35</f>
        <v>0.33667718394137736</v>
      </c>
      <c r="K44" s="90"/>
    </row>
    <row r="45" spans="1:20" ht="15" customHeight="1">
      <c r="A45" s="90"/>
      <c r="B45" s="90" t="str">
        <f>A22</f>
        <v>Prosinec</v>
      </c>
      <c r="C45" s="73">
        <f>E28</f>
        <v>906603.36471509351</v>
      </c>
      <c r="D45" s="73">
        <f>I28</f>
        <v>835462.75960996468</v>
      </c>
      <c r="E45" s="74"/>
      <c r="F45" s="74"/>
      <c r="G45" s="74"/>
      <c r="H45" s="90" t="str">
        <f>A22</f>
        <v>Prosinec</v>
      </c>
      <c r="I45" s="211">
        <f>E28/E35</f>
        <v>0.39028489513269304</v>
      </c>
      <c r="J45" s="211">
        <f>I28/I35</f>
        <v>0.40393673390786022</v>
      </c>
      <c r="K45" s="90"/>
    </row>
    <row r="46" spans="1:20" ht="15" customHeight="1">
      <c r="A46" s="90"/>
      <c r="B46" s="90"/>
      <c r="C46" s="73">
        <f>SUM(C43:C45)</f>
        <v>2322927.113043556</v>
      </c>
      <c r="D46" s="73">
        <f>SUM(D43:D45)</f>
        <v>2068301.0221113916</v>
      </c>
      <c r="E46" s="90"/>
      <c r="F46" s="90"/>
      <c r="G46" s="90"/>
      <c r="H46" s="90"/>
      <c r="I46" s="124">
        <f>SUM(I43:I45)</f>
        <v>1.0000000000000004</v>
      </c>
      <c r="J46" s="124">
        <f>SUM(J43:J45)</f>
        <v>0.99999999999999989</v>
      </c>
      <c r="K46" s="90"/>
    </row>
    <row r="47" spans="1:20" ht="1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20" ht="1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49" spans="1:11" ht="1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ht="1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 ht="1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 ht="1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  <row r="53" spans="1:11" ht="1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</row>
    <row r="54" spans="1:11" ht="15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1:11" ht="15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</row>
    <row r="56" spans="1:11" ht="1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1:11" ht="1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1:11" ht="1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11" ht="1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</row>
    <row r="60" spans="1:11" ht="1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</row>
    <row r="61" spans="1:11" ht="1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3"/>
  <sheetViews>
    <sheetView showGridLines="0" topLeftCell="A16" zoomScaleNormal="100" zoomScaleSheetLayoutView="100" workbookViewId="0">
      <selection activeCell="K5" sqref="K5:K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21" s="203" customFormat="1" ht="15.6">
      <c r="A1" s="664" t="s">
        <v>272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</row>
    <row r="2" spans="1:21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21" ht="12.9" customHeight="1">
      <c r="A3" s="673" t="s">
        <v>24</v>
      </c>
      <c r="B3" s="673"/>
      <c r="C3" s="673"/>
      <c r="D3" s="674"/>
      <c r="E3" s="358"/>
      <c r="F3" s="359"/>
      <c r="G3" s="259"/>
      <c r="H3" s="260"/>
      <c r="I3" s="360"/>
      <c r="J3" s="361"/>
      <c r="K3" s="361"/>
    </row>
    <row r="4" spans="1:21" ht="24.9" customHeight="1">
      <c r="A4" s="251"/>
      <c r="B4" s="251"/>
      <c r="C4" s="251"/>
      <c r="D4" s="261"/>
      <c r="E4" s="675">
        <f>'3.1'!D4</f>
        <v>2020</v>
      </c>
      <c r="F4" s="708"/>
      <c r="G4" s="709"/>
      <c r="H4" s="262"/>
      <c r="I4" s="678">
        <f>E4-1</f>
        <v>2019</v>
      </c>
      <c r="J4" s="710"/>
      <c r="K4" s="710"/>
    </row>
    <row r="5" spans="1:21" ht="24.9" customHeight="1">
      <c r="A5" s="362"/>
      <c r="B5" s="263"/>
      <c r="C5" s="264"/>
      <c r="D5" s="265"/>
      <c r="E5" s="702" t="s">
        <v>67</v>
      </c>
      <c r="F5" s="703"/>
      <c r="G5" s="674" t="s">
        <v>37</v>
      </c>
      <c r="H5" s="682" t="s">
        <v>275</v>
      </c>
      <c r="I5" s="705" t="s">
        <v>67</v>
      </c>
      <c r="J5" s="706"/>
      <c r="K5" s="684" t="s">
        <v>37</v>
      </c>
    </row>
    <row r="6" spans="1:21" ht="18" customHeight="1">
      <c r="A6" s="363"/>
      <c r="B6" s="266"/>
      <c r="C6" s="266"/>
      <c r="D6" s="267"/>
      <c r="E6" s="704"/>
      <c r="F6" s="672"/>
      <c r="G6" s="680"/>
      <c r="H6" s="682"/>
      <c r="I6" s="707"/>
      <c r="J6" s="671"/>
      <c r="K6" s="685"/>
    </row>
    <row r="7" spans="1:21" ht="22.5" customHeight="1">
      <c r="A7" s="687" t="s">
        <v>214</v>
      </c>
      <c r="B7" s="688"/>
      <c r="C7" s="268" t="s">
        <v>241</v>
      </c>
      <c r="D7" s="269" t="s">
        <v>215</v>
      </c>
      <c r="E7" s="336" t="s">
        <v>283</v>
      </c>
      <c r="F7" s="337" t="s">
        <v>278</v>
      </c>
      <c r="G7" s="681"/>
      <c r="H7" s="683"/>
      <c r="I7" s="287" t="s">
        <v>284</v>
      </c>
      <c r="J7" s="326" t="s">
        <v>278</v>
      </c>
      <c r="K7" s="686"/>
    </row>
    <row r="8" spans="1:21" ht="12.9" customHeight="1">
      <c r="A8" s="692" t="str">
        <f>'3.1'!D6</f>
        <v>Říjen</v>
      </c>
      <c r="B8" s="693"/>
      <c r="C8" s="334" t="s">
        <v>4</v>
      </c>
      <c r="D8" s="96">
        <v>102</v>
      </c>
      <c r="E8" s="92">
        <v>10043.743270000001</v>
      </c>
      <c r="F8" s="92">
        <v>107331.45143</v>
      </c>
      <c r="G8" s="97">
        <f t="shared" ref="G8:G13" si="0">E8/$E$14</f>
        <v>0.36787974880389496</v>
      </c>
      <c r="H8" s="98">
        <f>(E8-I8)/I8</f>
        <v>1.3084698550208605E-2</v>
      </c>
      <c r="I8" s="95">
        <v>9914.0212900000006</v>
      </c>
      <c r="J8" s="95">
        <v>105906.53983000001</v>
      </c>
      <c r="K8" s="364">
        <f>I8/$I$14</f>
        <v>0.40092448142146292</v>
      </c>
      <c r="M8" s="207"/>
      <c r="N8" s="207"/>
      <c r="O8" s="207"/>
      <c r="P8" s="207"/>
      <c r="Q8" s="207"/>
      <c r="R8" s="207"/>
      <c r="S8" s="207"/>
      <c r="T8" s="207"/>
      <c r="U8" s="207"/>
    </row>
    <row r="9" spans="1:21" ht="12.9" customHeight="1">
      <c r="A9" s="694"/>
      <c r="B9" s="695"/>
      <c r="C9" s="334" t="s">
        <v>5</v>
      </c>
      <c r="D9" s="91">
        <v>372</v>
      </c>
      <c r="E9" s="92">
        <v>4023.80285</v>
      </c>
      <c r="F9" s="92">
        <v>42999.96686</v>
      </c>
      <c r="G9" s="93">
        <f t="shared" si="0"/>
        <v>0.14738285735716505</v>
      </c>
      <c r="H9" s="94">
        <f t="shared" ref="H9:H12" si="1">(E9-I9)/I9</f>
        <v>0.18408244087084094</v>
      </c>
      <c r="I9" s="95">
        <v>3398.2455199999999</v>
      </c>
      <c r="J9" s="95">
        <v>36301.75778</v>
      </c>
      <c r="K9" s="365">
        <f t="shared" ref="K9:K13" si="2">I9/$I$14</f>
        <v>0.13742554943099275</v>
      </c>
      <c r="L9" s="208"/>
      <c r="M9" s="207"/>
      <c r="N9" s="207"/>
      <c r="O9" s="207"/>
      <c r="P9" s="207"/>
      <c r="Q9" s="207"/>
      <c r="R9" s="207"/>
      <c r="S9" s="207"/>
    </row>
    <row r="10" spans="1:21" ht="12.9" customHeight="1">
      <c r="A10" s="694"/>
      <c r="B10" s="695"/>
      <c r="C10" s="334" t="s">
        <v>6</v>
      </c>
      <c r="D10" s="91">
        <v>10682</v>
      </c>
      <c r="E10" s="92">
        <v>4878.5528400000003</v>
      </c>
      <c r="F10" s="92">
        <v>52134.167020000001</v>
      </c>
      <c r="G10" s="93">
        <f t="shared" si="0"/>
        <v>0.17869042896252049</v>
      </c>
      <c r="H10" s="94">
        <f t="shared" si="1"/>
        <v>0.17217937203039066</v>
      </c>
      <c r="I10" s="95">
        <v>4161.9507699999995</v>
      </c>
      <c r="J10" s="95">
        <v>44460.039100000002</v>
      </c>
      <c r="K10" s="365">
        <f t="shared" si="2"/>
        <v>0.16830990224390652</v>
      </c>
      <c r="L10" s="208"/>
      <c r="M10" s="207"/>
      <c r="N10" s="207"/>
      <c r="O10" s="207"/>
      <c r="P10" s="207"/>
      <c r="Q10" s="207"/>
      <c r="R10" s="207"/>
      <c r="S10" s="207"/>
    </row>
    <row r="11" spans="1:21" ht="12.9" customHeight="1">
      <c r="A11" s="694"/>
      <c r="B11" s="695"/>
      <c r="C11" s="334" t="s">
        <v>7</v>
      </c>
      <c r="D11" s="91">
        <v>103289</v>
      </c>
      <c r="E11" s="92">
        <v>7441.0250299999998</v>
      </c>
      <c r="F11" s="92">
        <v>79518.430889999989</v>
      </c>
      <c r="G11" s="93">
        <f t="shared" si="0"/>
        <v>0.27254802769166109</v>
      </c>
      <c r="H11" s="94">
        <f t="shared" si="1"/>
        <v>0.17708824096551867</v>
      </c>
      <c r="I11" s="95">
        <v>6321.5524299999997</v>
      </c>
      <c r="J11" s="95">
        <v>67529.36881</v>
      </c>
      <c r="K11" s="365">
        <f t="shared" si="2"/>
        <v>0.25564451150945011</v>
      </c>
      <c r="L11" s="208"/>
      <c r="M11" s="207"/>
      <c r="N11" s="207"/>
      <c r="O11" s="207"/>
      <c r="P11" s="207"/>
      <c r="Q11" s="207"/>
      <c r="R11" s="207"/>
      <c r="S11" s="207"/>
    </row>
    <row r="12" spans="1:21" ht="12.9" customHeight="1">
      <c r="A12" s="694"/>
      <c r="B12" s="695"/>
      <c r="C12" s="334" t="s">
        <v>110</v>
      </c>
      <c r="D12" s="91">
        <v>16</v>
      </c>
      <c r="E12" s="92">
        <v>390.17700000000002</v>
      </c>
      <c r="F12" s="92">
        <v>4169.5429999999997</v>
      </c>
      <c r="G12" s="93">
        <f t="shared" si="0"/>
        <v>1.4291306825593255E-2</v>
      </c>
      <c r="H12" s="94">
        <f t="shared" si="1"/>
        <v>-0.14233429831907837</v>
      </c>
      <c r="I12" s="95">
        <v>454.92900000000003</v>
      </c>
      <c r="J12" s="95">
        <v>4860.6930000000002</v>
      </c>
      <c r="K12" s="365">
        <f t="shared" si="2"/>
        <v>1.8397395776480596E-2</v>
      </c>
      <c r="L12" s="208"/>
      <c r="M12" s="207"/>
      <c r="N12" s="207"/>
      <c r="O12" s="207"/>
      <c r="P12" s="207"/>
      <c r="Q12" s="207"/>
      <c r="R12" s="207"/>
      <c r="S12" s="207"/>
    </row>
    <row r="13" spans="1:21" ht="12.9" customHeight="1">
      <c r="A13" s="694"/>
      <c r="B13" s="695"/>
      <c r="C13" s="334" t="s">
        <v>112</v>
      </c>
      <c r="D13" s="99"/>
      <c r="E13" s="92">
        <v>524.40099999999995</v>
      </c>
      <c r="F13" s="92">
        <v>5603.9579999999996</v>
      </c>
      <c r="G13" s="93">
        <f t="shared" si="0"/>
        <v>1.9207630359165014E-2</v>
      </c>
      <c r="H13" s="94">
        <f>(E13-I13)/I13</f>
        <v>9.8905497241215959E-2</v>
      </c>
      <c r="I13" s="95">
        <v>477.20299999999997</v>
      </c>
      <c r="J13" s="95">
        <v>5097.7567970999999</v>
      </c>
      <c r="K13" s="365">
        <f t="shared" si="2"/>
        <v>1.9298159617707089E-2</v>
      </c>
      <c r="L13" s="208"/>
      <c r="M13" s="207"/>
      <c r="N13" s="207"/>
      <c r="O13" s="207"/>
      <c r="P13" s="207"/>
      <c r="Q13" s="207"/>
      <c r="R13" s="207"/>
      <c r="S13" s="207"/>
    </row>
    <row r="14" spans="1:21" ht="12.9" customHeight="1">
      <c r="A14" s="696"/>
      <c r="B14" s="697"/>
      <c r="C14" s="307" t="s">
        <v>0</v>
      </c>
      <c r="D14" s="308">
        <v>114461</v>
      </c>
      <c r="E14" s="309">
        <v>27301.701990000005</v>
      </c>
      <c r="F14" s="310">
        <v>291757.51719999994</v>
      </c>
      <c r="G14" s="311">
        <f>SUM(G8:G13)</f>
        <v>0.99999999999999989</v>
      </c>
      <c r="H14" s="312">
        <f>(E14-I14)/I14</f>
        <v>0.1040848503427082</v>
      </c>
      <c r="I14" s="313">
        <v>24727.902010000002</v>
      </c>
      <c r="J14" s="314">
        <v>264156.1553171</v>
      </c>
      <c r="K14" s="366">
        <f>SUM(K8:K13)</f>
        <v>1</v>
      </c>
      <c r="L14" s="208"/>
      <c r="M14" s="207"/>
      <c r="N14" s="207"/>
      <c r="O14" s="207"/>
      <c r="P14" s="207"/>
      <c r="Q14" s="207"/>
      <c r="R14" s="207"/>
      <c r="S14" s="207"/>
    </row>
    <row r="15" spans="1:21" ht="12.9" customHeight="1">
      <c r="A15" s="692" t="str">
        <f>'3.1'!E6</f>
        <v>Listopad</v>
      </c>
      <c r="B15" s="693"/>
      <c r="C15" s="334" t="s">
        <v>4</v>
      </c>
      <c r="D15" s="96">
        <v>102</v>
      </c>
      <c r="E15" s="92">
        <v>11459.3197</v>
      </c>
      <c r="F15" s="92">
        <v>122366.04170000002</v>
      </c>
      <c r="G15" s="97">
        <f>E15/$E$21</f>
        <v>0.30789103320527872</v>
      </c>
      <c r="H15" s="98">
        <f>(E15-I15)/I15</f>
        <v>0.10039736526684541</v>
      </c>
      <c r="I15" s="95">
        <v>10413.801469999999</v>
      </c>
      <c r="J15" s="95">
        <v>111540.22715999999</v>
      </c>
      <c r="K15" s="364">
        <f>I15/$I$21</f>
        <v>0.30025985543772199</v>
      </c>
      <c r="L15" s="208"/>
      <c r="M15" s="207"/>
      <c r="N15" s="207"/>
      <c r="O15" s="207"/>
      <c r="P15" s="207"/>
      <c r="Q15" s="207"/>
      <c r="R15" s="207"/>
      <c r="S15" s="207"/>
    </row>
    <row r="16" spans="1:21" ht="12.9" customHeight="1">
      <c r="A16" s="694"/>
      <c r="B16" s="695"/>
      <c r="C16" s="334" t="s">
        <v>5</v>
      </c>
      <c r="D16" s="91">
        <v>372</v>
      </c>
      <c r="E16" s="92">
        <v>5214.8729700000004</v>
      </c>
      <c r="F16" s="92">
        <v>55685.978009999999</v>
      </c>
      <c r="G16" s="93">
        <f t="shared" ref="G16:G20" si="3">E16/$E$21</f>
        <v>0.14011413144949439</v>
      </c>
      <c r="H16" s="94">
        <f t="shared" ref="H16:H18" si="4">(E16-I16)/I16</f>
        <v>0.10429429601246437</v>
      </c>
      <c r="I16" s="95">
        <v>4722.35797</v>
      </c>
      <c r="J16" s="95">
        <v>50580.231749999999</v>
      </c>
      <c r="K16" s="365">
        <f t="shared" ref="K16:K20" si="5">I16/$I$21</f>
        <v>0.13615916584180612</v>
      </c>
      <c r="L16" s="209"/>
      <c r="M16" s="207"/>
      <c r="N16" s="207"/>
      <c r="O16" s="207"/>
      <c r="P16" s="207"/>
      <c r="Q16" s="207"/>
      <c r="R16" s="207"/>
      <c r="S16" s="207"/>
    </row>
    <row r="17" spans="1:20" ht="12.9" customHeight="1">
      <c r="A17" s="694"/>
      <c r="B17" s="695"/>
      <c r="C17" s="334" t="s">
        <v>6</v>
      </c>
      <c r="D17" s="91">
        <v>10724</v>
      </c>
      <c r="E17" s="92">
        <v>7703.0547000000006</v>
      </c>
      <c r="F17" s="92">
        <v>82255.528989999992</v>
      </c>
      <c r="G17" s="93">
        <f t="shared" si="3"/>
        <v>0.20696703927544483</v>
      </c>
      <c r="H17" s="94">
        <f t="shared" si="4"/>
        <v>5.3783169284344477E-2</v>
      </c>
      <c r="I17" s="95">
        <v>7309.9048499999999</v>
      </c>
      <c r="J17" s="95">
        <v>78294.928849999997</v>
      </c>
      <c r="K17" s="365">
        <f>I17/$I$21</f>
        <v>0.21076558640449125</v>
      </c>
      <c r="L17" s="208"/>
      <c r="M17" s="207"/>
      <c r="N17" s="207"/>
      <c r="O17" s="207"/>
      <c r="P17" s="207"/>
      <c r="Q17" s="207"/>
      <c r="R17" s="207"/>
      <c r="S17" s="207"/>
    </row>
    <row r="18" spans="1:20" ht="12.9" customHeight="1">
      <c r="A18" s="694"/>
      <c r="B18" s="695"/>
      <c r="C18" s="334" t="s">
        <v>7</v>
      </c>
      <c r="D18" s="91">
        <v>103420</v>
      </c>
      <c r="E18" s="92">
        <v>11749.103630000001</v>
      </c>
      <c r="F18" s="92">
        <v>125459.99030999999</v>
      </c>
      <c r="G18" s="93">
        <f t="shared" si="3"/>
        <v>0.31567699920935022</v>
      </c>
      <c r="H18" s="94">
        <f t="shared" si="4"/>
        <v>5.8196218490764264E-2</v>
      </c>
      <c r="I18" s="95">
        <v>11102.95371</v>
      </c>
      <c r="J18" s="95">
        <v>118919.72762999999</v>
      </c>
      <c r="K18" s="365">
        <f>I18/$I$21</f>
        <v>0.32013009711201257</v>
      </c>
      <c r="L18" s="208"/>
      <c r="M18" s="207"/>
      <c r="N18" s="207"/>
      <c r="O18" s="207"/>
      <c r="P18" s="207"/>
      <c r="Q18" s="207"/>
      <c r="R18" s="207"/>
      <c r="S18" s="207"/>
    </row>
    <row r="19" spans="1:20" ht="12.9" customHeight="1">
      <c r="A19" s="694"/>
      <c r="B19" s="695"/>
      <c r="C19" s="334" t="s">
        <v>110</v>
      </c>
      <c r="D19" s="91">
        <v>16</v>
      </c>
      <c r="E19" s="92">
        <v>371.024</v>
      </c>
      <c r="F19" s="92">
        <v>3961.643</v>
      </c>
      <c r="G19" s="93">
        <f t="shared" si="3"/>
        <v>9.9687386070532041E-3</v>
      </c>
      <c r="H19" s="94">
        <f>(E19-I19)/I19</f>
        <v>-0.15656044410698941</v>
      </c>
      <c r="I19" s="95">
        <v>439.89400000000001</v>
      </c>
      <c r="J19" s="95">
        <v>4712.3550000000005</v>
      </c>
      <c r="K19" s="365">
        <f>I19/$I$21</f>
        <v>1.2683409533821398E-2</v>
      </c>
      <c r="L19" s="208"/>
      <c r="M19" s="207"/>
      <c r="N19" s="207"/>
      <c r="O19" s="207"/>
      <c r="P19" s="207"/>
      <c r="Q19" s="207"/>
      <c r="R19" s="207"/>
      <c r="S19" s="207"/>
    </row>
    <row r="20" spans="1:20" ht="12.9" customHeight="1">
      <c r="A20" s="694"/>
      <c r="B20" s="695"/>
      <c r="C20" s="334" t="s">
        <v>112</v>
      </c>
      <c r="D20" s="99"/>
      <c r="E20" s="92">
        <v>721.37600000000009</v>
      </c>
      <c r="F20" s="92">
        <v>7703.0609999999997</v>
      </c>
      <c r="G20" s="93">
        <f t="shared" si="3"/>
        <v>1.9382058253378791E-2</v>
      </c>
      <c r="H20" s="94">
        <f t="shared" ref="H20" si="6">(E20-I20)/I20</f>
        <v>3.9869226400353071E-2</v>
      </c>
      <c r="I20" s="95">
        <v>693.71799999999996</v>
      </c>
      <c r="J20" s="95">
        <v>7430.2013999999999</v>
      </c>
      <c r="K20" s="365">
        <f t="shared" si="5"/>
        <v>2.0001885670146699E-2</v>
      </c>
      <c r="L20" s="208"/>
      <c r="M20" s="207"/>
      <c r="N20" s="207"/>
      <c r="O20" s="207"/>
      <c r="P20" s="207"/>
      <c r="Q20" s="207"/>
      <c r="R20" s="207"/>
      <c r="S20" s="207"/>
    </row>
    <row r="21" spans="1:20" ht="12.9" customHeight="1">
      <c r="A21" s="696"/>
      <c r="B21" s="697"/>
      <c r="C21" s="307" t="s">
        <v>0</v>
      </c>
      <c r="D21" s="308">
        <v>114634</v>
      </c>
      <c r="E21" s="309">
        <v>37218.750999999997</v>
      </c>
      <c r="F21" s="310">
        <v>397432.24300999998</v>
      </c>
      <c r="G21" s="311">
        <f>SUM(G15:G20)</f>
        <v>1</v>
      </c>
      <c r="H21" s="312">
        <f>(E21-I21)/I21</f>
        <v>7.3123664497184881E-2</v>
      </c>
      <c r="I21" s="313">
        <v>34682.629999999997</v>
      </c>
      <c r="J21" s="314">
        <v>371477.67178999999</v>
      </c>
      <c r="K21" s="366">
        <f>SUM(K15:K20)</f>
        <v>1</v>
      </c>
      <c r="L21" s="208"/>
      <c r="M21" s="207"/>
      <c r="N21" s="207"/>
      <c r="O21" s="207"/>
      <c r="P21" s="207"/>
      <c r="Q21" s="207"/>
      <c r="R21" s="207"/>
      <c r="S21" s="207"/>
    </row>
    <row r="22" spans="1:20" ht="12.9" customHeight="1">
      <c r="A22" s="698" t="str">
        <f>'3.1'!F6</f>
        <v>Prosinec</v>
      </c>
      <c r="B22" s="699"/>
      <c r="C22" s="333" t="s">
        <v>4</v>
      </c>
      <c r="D22" s="96">
        <v>102</v>
      </c>
      <c r="E22" s="240">
        <v>10795.624909999999</v>
      </c>
      <c r="F22" s="240">
        <v>115332.88810000001</v>
      </c>
      <c r="G22" s="97">
        <f>E22/$E$28</f>
        <v>0.25066394603463904</v>
      </c>
      <c r="H22" s="98">
        <f>(E22-I22)/I22</f>
        <v>5.9160964280851117E-2</v>
      </c>
      <c r="I22" s="446">
        <v>10192.619699999999</v>
      </c>
      <c r="J22" s="446">
        <v>109240.39981</v>
      </c>
      <c r="K22" s="364">
        <f>I22/$I$28</f>
        <v>0.2499874474296736</v>
      </c>
      <c r="L22" s="92"/>
      <c r="M22" s="207"/>
      <c r="N22" s="207"/>
      <c r="O22" s="207"/>
      <c r="P22" s="207"/>
      <c r="Q22" s="207"/>
      <c r="R22" s="207"/>
      <c r="S22" s="207"/>
      <c r="T22" s="92"/>
    </row>
    <row r="23" spans="1:20" ht="12.9" customHeight="1">
      <c r="A23" s="698"/>
      <c r="B23" s="699"/>
      <c r="C23" s="334" t="s">
        <v>5</v>
      </c>
      <c r="D23" s="91">
        <v>370</v>
      </c>
      <c r="E23" s="92">
        <v>5638.9194400000006</v>
      </c>
      <c r="F23" s="92">
        <v>60242.267970000001</v>
      </c>
      <c r="G23" s="93">
        <f t="shared" ref="G23:G27" si="7">E23/$E$28</f>
        <v>0.13093024350008076</v>
      </c>
      <c r="H23" s="94">
        <f t="shared" ref="H23:H27" si="8">(E23-I23)/I23</f>
        <v>9.4105767596049952E-2</v>
      </c>
      <c r="I23" s="95">
        <v>5153.9070599999995</v>
      </c>
      <c r="J23" s="95">
        <v>55237.514330000005</v>
      </c>
      <c r="K23" s="365">
        <f t="shared" ref="K23:K27" si="9">I23/$I$28</f>
        <v>0.12640637129031446</v>
      </c>
      <c r="L23" s="92"/>
      <c r="M23" s="207"/>
      <c r="N23" s="207"/>
      <c r="O23" s="207"/>
      <c r="P23" s="207"/>
      <c r="Q23" s="207"/>
      <c r="R23" s="207"/>
      <c r="S23" s="207"/>
      <c r="T23" s="92"/>
    </row>
    <row r="24" spans="1:20" ht="12.9" customHeight="1">
      <c r="A24" s="698"/>
      <c r="B24" s="699"/>
      <c r="C24" s="334" t="s">
        <v>6</v>
      </c>
      <c r="D24" s="91">
        <v>10727</v>
      </c>
      <c r="E24" s="92">
        <v>10054.399870000001</v>
      </c>
      <c r="F24" s="92">
        <v>107414.17012</v>
      </c>
      <c r="G24" s="93">
        <f t="shared" si="7"/>
        <v>0.23345341908737757</v>
      </c>
      <c r="H24" s="94">
        <f t="shared" si="8"/>
        <v>4.6318515082360602E-2</v>
      </c>
      <c r="I24" s="95">
        <v>9609.3108599999996</v>
      </c>
      <c r="J24" s="95">
        <v>102988.75005</v>
      </c>
      <c r="K24" s="365">
        <f t="shared" si="9"/>
        <v>0.23568102844547822</v>
      </c>
      <c r="L24" s="92"/>
      <c r="M24" s="207"/>
      <c r="N24" s="207"/>
      <c r="O24" s="207"/>
      <c r="P24" s="207"/>
      <c r="Q24" s="207"/>
      <c r="R24" s="207"/>
      <c r="S24" s="207"/>
      <c r="T24" s="92"/>
    </row>
    <row r="25" spans="1:20" ht="12.9" customHeight="1">
      <c r="A25" s="698"/>
      <c r="B25" s="699"/>
      <c r="C25" s="334" t="s">
        <v>7</v>
      </c>
      <c r="D25" s="91">
        <v>103494</v>
      </c>
      <c r="E25" s="92">
        <v>15335.49879</v>
      </c>
      <c r="F25" s="92">
        <v>163833.99421999999</v>
      </c>
      <c r="G25" s="93">
        <f t="shared" si="7"/>
        <v>0.35607541695433292</v>
      </c>
      <c r="H25" s="94">
        <f t="shared" si="8"/>
        <v>5.0700304157670233E-2</v>
      </c>
      <c r="I25" s="95">
        <v>14595.50238</v>
      </c>
      <c r="J25" s="95">
        <v>156429.69837</v>
      </c>
      <c r="K25" s="365">
        <f t="shared" si="9"/>
        <v>0.35797395481457295</v>
      </c>
      <c r="L25" s="92"/>
      <c r="M25" s="207"/>
      <c r="N25" s="207"/>
      <c r="O25" s="207"/>
      <c r="P25" s="207"/>
      <c r="Q25" s="207"/>
      <c r="R25" s="207"/>
      <c r="S25" s="207"/>
      <c r="T25" s="92"/>
    </row>
    <row r="26" spans="1:20" ht="12.9" customHeight="1">
      <c r="A26" s="698"/>
      <c r="B26" s="699"/>
      <c r="C26" s="334" t="s">
        <v>110</v>
      </c>
      <c r="D26" s="91">
        <v>16</v>
      </c>
      <c r="E26" s="92">
        <v>394.65899999999999</v>
      </c>
      <c r="F26" s="92">
        <v>4216.0050000000001</v>
      </c>
      <c r="G26" s="93">
        <f t="shared" si="7"/>
        <v>9.1635994305849441E-3</v>
      </c>
      <c r="H26" s="94">
        <f t="shared" si="8"/>
        <v>-2.9188856773876112E-2</v>
      </c>
      <c r="I26" s="95">
        <v>406.52499999999998</v>
      </c>
      <c r="J26" s="95">
        <v>4356.33</v>
      </c>
      <c r="K26" s="365">
        <f t="shared" si="9"/>
        <v>9.9705620397421545E-3</v>
      </c>
      <c r="L26" s="92"/>
      <c r="M26" s="207"/>
      <c r="N26" s="207"/>
      <c r="O26" s="207"/>
      <c r="P26" s="207"/>
      <c r="Q26" s="207"/>
      <c r="R26" s="207"/>
      <c r="S26" s="207"/>
      <c r="T26" s="92"/>
    </row>
    <row r="27" spans="1:20" ht="12.9" customHeight="1">
      <c r="A27" s="698"/>
      <c r="B27" s="699"/>
      <c r="C27" s="334" t="s">
        <v>112</v>
      </c>
      <c r="D27" s="99"/>
      <c r="E27" s="92">
        <v>849.01800000000003</v>
      </c>
      <c r="F27" s="92">
        <v>9070.3100000000013</v>
      </c>
      <c r="G27" s="93">
        <f t="shared" si="7"/>
        <v>1.9713374992984749E-2</v>
      </c>
      <c r="H27" s="94">
        <f t="shared" si="8"/>
        <v>4.2173370273033924E-2</v>
      </c>
      <c r="I27" s="95">
        <v>814.66099999999994</v>
      </c>
      <c r="J27" s="95">
        <v>8731.2960000000003</v>
      </c>
      <c r="K27" s="365">
        <f t="shared" si="9"/>
        <v>1.9980635980218639E-2</v>
      </c>
      <c r="L27" s="92"/>
      <c r="M27" s="207"/>
      <c r="N27" s="207"/>
      <c r="O27" s="207"/>
      <c r="P27" s="207"/>
      <c r="Q27" s="207"/>
      <c r="R27" s="207"/>
      <c r="S27" s="207"/>
      <c r="T27" s="92"/>
    </row>
    <row r="28" spans="1:20" ht="12.9" customHeight="1">
      <c r="A28" s="698"/>
      <c r="B28" s="699"/>
      <c r="C28" s="307" t="s">
        <v>0</v>
      </c>
      <c r="D28" s="308">
        <v>114709</v>
      </c>
      <c r="E28" s="309">
        <v>43068.120009999999</v>
      </c>
      <c r="F28" s="310">
        <v>460109.63541000005</v>
      </c>
      <c r="G28" s="311">
        <f>SUM(G22:G27)</f>
        <v>1</v>
      </c>
      <c r="H28" s="312">
        <f>(E28-I28)/I28</f>
        <v>5.6302472159806848E-2</v>
      </c>
      <c r="I28" s="313">
        <v>40772.525999999998</v>
      </c>
      <c r="J28" s="314">
        <v>436983.98856000003</v>
      </c>
      <c r="K28" s="366">
        <f>SUM(K22:K27)</f>
        <v>0.99999999999999989</v>
      </c>
      <c r="M28" s="207"/>
      <c r="N28" s="207"/>
      <c r="O28" s="207"/>
      <c r="P28" s="207"/>
      <c r="Q28" s="207"/>
      <c r="R28" s="207"/>
      <c r="S28" s="207"/>
    </row>
    <row r="29" spans="1:20" ht="12.9" customHeight="1">
      <c r="A29" s="700" t="str">
        <f>'3.1'!G6</f>
        <v>IV. čtvrtletí</v>
      </c>
      <c r="B29" s="701"/>
      <c r="C29" s="334" t="s">
        <v>4</v>
      </c>
      <c r="D29" s="91">
        <f>D22</f>
        <v>102</v>
      </c>
      <c r="E29" s="92">
        <f>E8+E15+E22</f>
        <v>32298.687879999998</v>
      </c>
      <c r="F29" s="92">
        <f>F8+F15+F22</f>
        <v>345030.38123000006</v>
      </c>
      <c r="G29" s="93">
        <f>E29/$E$35</f>
        <v>0.30020556067789833</v>
      </c>
      <c r="H29" s="94">
        <f>(E29-I29)/I29</f>
        <v>5.8264077341950805E-2</v>
      </c>
      <c r="I29" s="95">
        <f>I8+I15+I22</f>
        <v>30520.442459999998</v>
      </c>
      <c r="J29" s="95">
        <f>J8+J15+J22</f>
        <v>326687.16680000001</v>
      </c>
      <c r="K29" s="365">
        <f>I29/$I$35</f>
        <v>0.30464674433229555</v>
      </c>
      <c r="M29" s="207"/>
      <c r="N29" s="207"/>
      <c r="O29" s="207"/>
      <c r="P29" s="207"/>
      <c r="Q29" s="207"/>
      <c r="R29" s="207"/>
      <c r="S29" s="207"/>
    </row>
    <row r="30" spans="1:20" ht="12.9" customHeight="1">
      <c r="A30" s="698"/>
      <c r="B30" s="699"/>
      <c r="C30" s="334" t="s">
        <v>5</v>
      </c>
      <c r="D30" s="91">
        <f t="shared" ref="D30:D33" si="10">D23</f>
        <v>370</v>
      </c>
      <c r="E30" s="92">
        <f>E9+E16+E23</f>
        <v>14877.595260000002</v>
      </c>
      <c r="F30" s="92">
        <f t="shared" ref="F30" si="11">F9+F16+F23</f>
        <v>158928.21283999999</v>
      </c>
      <c r="G30" s="93">
        <f t="shared" ref="G30:G34" si="12">E30/$E$35</f>
        <v>0.138282299366495</v>
      </c>
      <c r="H30" s="94">
        <f t="shared" ref="H30:H32" si="13">(E30-I30)/I30</f>
        <v>0.12076412941643283</v>
      </c>
      <c r="I30" s="95">
        <f>I9+I16+I23</f>
        <v>13274.510549999999</v>
      </c>
      <c r="J30" s="95">
        <f t="shared" ref="J30" si="14">J9+J16+J23</f>
        <v>142119.50386</v>
      </c>
      <c r="K30" s="365">
        <f t="shared" ref="K30:K34" si="15">I30/$I$35</f>
        <v>0.13250254897065505</v>
      </c>
      <c r="M30" s="207"/>
      <c r="N30" s="207"/>
      <c r="O30" s="207"/>
      <c r="P30" s="207"/>
      <c r="Q30" s="207"/>
      <c r="R30" s="207"/>
      <c r="S30" s="207"/>
    </row>
    <row r="31" spans="1:20" ht="12.9" customHeight="1">
      <c r="A31" s="698"/>
      <c r="B31" s="699"/>
      <c r="C31" s="334" t="s">
        <v>6</v>
      </c>
      <c r="D31" s="91">
        <f t="shared" si="10"/>
        <v>10727</v>
      </c>
      <c r="E31" s="92">
        <f t="shared" ref="E31:F34" si="16">E10+E17+E24</f>
        <v>22636.007410000002</v>
      </c>
      <c r="F31" s="92">
        <f t="shared" si="16"/>
        <v>241803.86612999998</v>
      </c>
      <c r="G31" s="93">
        <f t="shared" si="12"/>
        <v>0.21039415970318709</v>
      </c>
      <c r="H31" s="94">
        <f t="shared" si="13"/>
        <v>7.3754976105098444E-2</v>
      </c>
      <c r="I31" s="95">
        <f t="shared" ref="I31:J33" si="17">I10+I17+I24</f>
        <v>21081.16648</v>
      </c>
      <c r="J31" s="95">
        <f t="shared" si="17"/>
        <v>225743.71799999999</v>
      </c>
      <c r="K31" s="365">
        <f t="shared" si="15"/>
        <v>0.21042646230559003</v>
      </c>
      <c r="M31" s="207"/>
      <c r="N31" s="207"/>
      <c r="O31" s="207"/>
      <c r="P31" s="207"/>
      <c r="Q31" s="207"/>
      <c r="R31" s="207"/>
      <c r="S31" s="207"/>
    </row>
    <row r="32" spans="1:20" ht="12.9" customHeight="1">
      <c r="A32" s="698"/>
      <c r="B32" s="699"/>
      <c r="C32" s="334" t="s">
        <v>7</v>
      </c>
      <c r="D32" s="91">
        <f t="shared" si="10"/>
        <v>103494</v>
      </c>
      <c r="E32" s="92">
        <f>E11+E18+E25</f>
        <v>34525.62745</v>
      </c>
      <c r="F32" s="92">
        <f t="shared" si="16"/>
        <v>368812.41541999998</v>
      </c>
      <c r="G32" s="93">
        <f t="shared" si="12"/>
        <v>0.32090422325798484</v>
      </c>
      <c r="H32" s="94">
        <f t="shared" si="13"/>
        <v>7.8251663438345789E-2</v>
      </c>
      <c r="I32" s="95">
        <f>I11+I18+I25</f>
        <v>32020.008519999996</v>
      </c>
      <c r="J32" s="95">
        <f t="shared" si="17"/>
        <v>342878.79480999999</v>
      </c>
      <c r="K32" s="365">
        <f t="shared" si="15"/>
        <v>0.31961500433340589</v>
      </c>
      <c r="M32" s="207"/>
      <c r="N32" s="207"/>
      <c r="O32" s="207"/>
      <c r="P32" s="207"/>
      <c r="Q32" s="207"/>
      <c r="R32" s="207"/>
      <c r="S32" s="207"/>
    </row>
    <row r="33" spans="1:20" ht="12.9" customHeight="1">
      <c r="A33" s="698"/>
      <c r="B33" s="699"/>
      <c r="C33" s="334" t="s">
        <v>110</v>
      </c>
      <c r="D33" s="91">
        <f t="shared" si="10"/>
        <v>16</v>
      </c>
      <c r="E33" s="92">
        <f>E12+E19+E26</f>
        <v>1155.8600000000001</v>
      </c>
      <c r="F33" s="92">
        <f t="shared" si="16"/>
        <v>12347.190999999999</v>
      </c>
      <c r="G33" s="93">
        <f t="shared" si="12"/>
        <v>1.074333423866492E-2</v>
      </c>
      <c r="H33" s="94">
        <f>(E33-I33)/I33</f>
        <v>-0.11179792031032425</v>
      </c>
      <c r="I33" s="95">
        <f>I12+I19+I26</f>
        <v>1301.348</v>
      </c>
      <c r="J33" s="95">
        <f t="shared" si="17"/>
        <v>13929.378000000001</v>
      </c>
      <c r="K33" s="365">
        <f t="shared" si="15"/>
        <v>1.2989701311274639E-2</v>
      </c>
      <c r="M33" s="207"/>
      <c r="N33" s="207"/>
      <c r="O33" s="207"/>
      <c r="P33" s="207"/>
      <c r="Q33" s="207"/>
      <c r="R33" s="207"/>
      <c r="S33" s="207"/>
    </row>
    <row r="34" spans="1:20" ht="12.9" customHeight="1">
      <c r="A34" s="698"/>
      <c r="B34" s="699"/>
      <c r="C34" s="334" t="s">
        <v>112</v>
      </c>
      <c r="D34" s="91"/>
      <c r="E34" s="92">
        <f t="shared" si="16"/>
        <v>2094.7950000000001</v>
      </c>
      <c r="F34" s="92">
        <f t="shared" si="16"/>
        <v>22377.329000000002</v>
      </c>
      <c r="G34" s="93">
        <f t="shared" si="12"/>
        <v>1.9470422755769799E-2</v>
      </c>
      <c r="H34" s="94">
        <f t="shared" ref="H34" si="18">(E34-I34)/I34</f>
        <v>5.5003016747734515E-2</v>
      </c>
      <c r="I34" s="95">
        <f t="shared" ref="I34:J34" si="19">I13+I20+I27</f>
        <v>1985.5819999999999</v>
      </c>
      <c r="J34" s="95">
        <f t="shared" si="19"/>
        <v>21259.254197100003</v>
      </c>
      <c r="K34" s="365">
        <f t="shared" si="15"/>
        <v>1.981953874677897E-2</v>
      </c>
      <c r="M34" s="207"/>
      <c r="N34" s="207"/>
      <c r="O34" s="207"/>
      <c r="P34" s="207"/>
      <c r="Q34" s="207"/>
      <c r="R34" s="207"/>
      <c r="S34" s="207"/>
    </row>
    <row r="35" spans="1:20" ht="12.9" customHeight="1">
      <c r="A35" s="698"/>
      <c r="B35" s="699"/>
      <c r="C35" s="307" t="s">
        <v>0</v>
      </c>
      <c r="D35" s="308">
        <f>SUM(D29:D34)</f>
        <v>114709</v>
      </c>
      <c r="E35" s="309">
        <f>SUM(E29:E34)</f>
        <v>107588.573</v>
      </c>
      <c r="F35" s="310">
        <f>SUM(F29:F34)</f>
        <v>1149299.3956200001</v>
      </c>
      <c r="G35" s="311">
        <f>SUM(G29:G34)</f>
        <v>1</v>
      </c>
      <c r="H35" s="312">
        <f>(E35-I35)/I35</f>
        <v>7.3919833723390921E-2</v>
      </c>
      <c r="I35" s="313">
        <f>SUM(I29:I34)</f>
        <v>100183.05800999998</v>
      </c>
      <c r="J35" s="314">
        <f>SUM(J29:J34)</f>
        <v>1072617.8156670998</v>
      </c>
      <c r="K35" s="366">
        <f>SUM(K29:K34)</f>
        <v>1</v>
      </c>
      <c r="M35" s="207"/>
      <c r="N35" s="207"/>
      <c r="O35" s="207"/>
      <c r="P35" s="207"/>
      <c r="Q35" s="207"/>
      <c r="R35" s="207"/>
      <c r="S35" s="207"/>
    </row>
    <row r="36" spans="1:20" ht="20.100000000000001" customHeight="1">
      <c r="A36" s="238"/>
      <c r="B36" s="239"/>
      <c r="C36" s="178"/>
      <c r="D36" s="240"/>
      <c r="E36" s="240"/>
      <c r="F36" s="240"/>
      <c r="G36" s="241"/>
      <c r="H36" s="242"/>
      <c r="I36" s="243"/>
      <c r="J36" s="243"/>
      <c r="K36" s="244"/>
    </row>
    <row r="37" spans="1:20" ht="15" customHeight="1">
      <c r="A37" s="689" t="s">
        <v>67</v>
      </c>
      <c r="B37" s="689"/>
      <c r="C37" s="689"/>
      <c r="D37" s="689"/>
      <c r="E37" s="689"/>
      <c r="F37" s="338"/>
      <c r="G37" s="689" t="s">
        <v>68</v>
      </c>
      <c r="H37" s="689"/>
      <c r="I37" s="689"/>
      <c r="J37" s="689"/>
      <c r="K37" s="689"/>
      <c r="M37" s="208"/>
      <c r="N37" s="208"/>
      <c r="O37" s="208"/>
      <c r="P37" s="208"/>
      <c r="Q37" s="208"/>
      <c r="R37" s="208"/>
      <c r="S37" s="208"/>
    </row>
    <row r="38" spans="1:20" ht="15" customHeight="1">
      <c r="A38" s="690" t="str">
        <f>A29</f>
        <v>IV. čtvrtletí</v>
      </c>
      <c r="B38" s="665"/>
      <c r="C38" s="665"/>
      <c r="D38" s="665"/>
      <c r="E38" s="665"/>
      <c r="F38" s="338"/>
      <c r="G38" s="691" t="str">
        <f>A29</f>
        <v>IV. čtvrtletí</v>
      </c>
      <c r="H38" s="691"/>
      <c r="I38" s="691"/>
      <c r="J38" s="691"/>
      <c r="K38" s="691"/>
      <c r="M38" s="208"/>
      <c r="N38" s="208"/>
      <c r="O38" s="208"/>
      <c r="P38" s="208"/>
      <c r="Q38" s="208"/>
      <c r="R38" s="208"/>
      <c r="S38" s="208"/>
    </row>
    <row r="39" spans="1:20" ht="15" customHeight="1">
      <c r="A39" s="90"/>
      <c r="B39" s="90"/>
      <c r="C39" s="90"/>
      <c r="D39" s="74"/>
      <c r="E39" s="74"/>
      <c r="F39" s="74"/>
      <c r="G39" s="90"/>
      <c r="H39" s="90"/>
      <c r="I39" s="90"/>
      <c r="J39" s="90"/>
      <c r="K39" s="90"/>
      <c r="M39" s="208"/>
      <c r="N39" s="208"/>
      <c r="O39" s="208"/>
      <c r="P39" s="208"/>
      <c r="Q39" s="208"/>
      <c r="R39" s="208"/>
      <c r="S39" s="208"/>
      <c r="T39" s="208"/>
    </row>
    <row r="40" spans="1:20" ht="15" customHeight="1">
      <c r="A40" s="90"/>
      <c r="B40" s="90"/>
      <c r="C40" s="90"/>
      <c r="D40" s="74"/>
      <c r="E40" s="74"/>
      <c r="F40" s="74"/>
      <c r="G40" s="90"/>
      <c r="H40" s="90"/>
      <c r="I40" s="90"/>
      <c r="J40" s="90"/>
      <c r="K40" s="90"/>
    </row>
    <row r="41" spans="1:20" ht="15" customHeight="1">
      <c r="A41" s="90"/>
      <c r="B41" s="90"/>
      <c r="C41" s="90"/>
      <c r="D41" s="74"/>
      <c r="E41" s="74"/>
      <c r="F41" s="74"/>
      <c r="G41" s="90"/>
      <c r="H41" s="90"/>
      <c r="I41" s="90"/>
      <c r="J41" s="90"/>
      <c r="K41" s="90"/>
    </row>
    <row r="42" spans="1:20" ht="15" customHeight="1">
      <c r="A42" s="90"/>
      <c r="B42" s="90"/>
      <c r="C42" s="90">
        <f>E4</f>
        <v>2020</v>
      </c>
      <c r="D42" s="90">
        <f>I4</f>
        <v>2019</v>
      </c>
      <c r="E42" s="74"/>
      <c r="F42" s="74"/>
      <c r="G42" s="74"/>
      <c r="H42" s="90"/>
      <c r="I42" s="90">
        <f>E4</f>
        <v>2020</v>
      </c>
      <c r="J42" s="90">
        <f>I4</f>
        <v>2019</v>
      </c>
      <c r="K42" s="90"/>
    </row>
    <row r="43" spans="1:20" ht="15" customHeight="1">
      <c r="A43" s="90"/>
      <c r="B43" s="90" t="str">
        <f>A8</f>
        <v>Říjen</v>
      </c>
      <c r="C43" s="73">
        <f>E14</f>
        <v>27301.701990000005</v>
      </c>
      <c r="D43" s="73">
        <f>I14</f>
        <v>24727.902010000002</v>
      </c>
      <c r="E43" s="74"/>
      <c r="F43" s="74"/>
      <c r="G43" s="74"/>
      <c r="H43" s="90" t="str">
        <f>A8</f>
        <v>Říjen</v>
      </c>
      <c r="I43" s="211">
        <f>E14/E35</f>
        <v>0.25376023892425831</v>
      </c>
      <c r="J43" s="211">
        <f>I14/I35</f>
        <v>0.24682718317034938</v>
      </c>
      <c r="K43" s="90"/>
    </row>
    <row r="44" spans="1:20" ht="15" customHeight="1">
      <c r="A44" s="90"/>
      <c r="B44" s="90" t="str">
        <f>A15</f>
        <v>Listopad</v>
      </c>
      <c r="C44" s="73">
        <f>E21</f>
        <v>37218.750999999997</v>
      </c>
      <c r="D44" s="73">
        <f>I21</f>
        <v>34682.629999999997</v>
      </c>
      <c r="E44" s="74"/>
      <c r="F44" s="74"/>
      <c r="G44" s="74"/>
      <c r="H44" s="90" t="str">
        <f>A15</f>
        <v>Listopad</v>
      </c>
      <c r="I44" s="211">
        <f>E21/E35</f>
        <v>0.34593591087038578</v>
      </c>
      <c r="J44" s="211">
        <f>I21/I35</f>
        <v>0.34619256677649107</v>
      </c>
      <c r="K44" s="90"/>
    </row>
    <row r="45" spans="1:20" ht="15" customHeight="1">
      <c r="A45" s="90"/>
      <c r="B45" s="90" t="str">
        <f>A22</f>
        <v>Prosinec</v>
      </c>
      <c r="C45" s="73">
        <f>E28</f>
        <v>43068.120009999999</v>
      </c>
      <c r="D45" s="73">
        <f>I28</f>
        <v>40772.525999999998</v>
      </c>
      <c r="E45" s="74"/>
      <c r="F45" s="74"/>
      <c r="G45" s="74"/>
      <c r="H45" s="90" t="str">
        <f>A22</f>
        <v>Prosinec</v>
      </c>
      <c r="I45" s="211">
        <f>E28/E35</f>
        <v>0.40030385020535592</v>
      </c>
      <c r="J45" s="211">
        <f>I28/I35</f>
        <v>0.40698025005315974</v>
      </c>
      <c r="K45" s="90"/>
    </row>
    <row r="46" spans="1:20" ht="15" customHeight="1">
      <c r="A46" s="90"/>
      <c r="B46" s="90"/>
      <c r="C46" s="73">
        <f>SUM(C43:C45)</f>
        <v>107588.573</v>
      </c>
      <c r="D46" s="73">
        <f>SUM(D43:D45)</f>
        <v>100183.05800999999</v>
      </c>
      <c r="E46" s="90"/>
      <c r="F46" s="90"/>
      <c r="G46" s="90"/>
      <c r="H46" s="90"/>
      <c r="I46" s="124">
        <f>SUM(I43:I45)</f>
        <v>1</v>
      </c>
      <c r="J46" s="124">
        <f>SUM(J43:J45)</f>
        <v>1.0000000000000002</v>
      </c>
      <c r="K46" s="90"/>
    </row>
    <row r="47" spans="1:20" ht="1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20" ht="1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49" spans="1:11" ht="1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ht="1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 ht="1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 ht="1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  <row r="53" spans="1:11" ht="1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</row>
    <row r="54" spans="1:11" ht="15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1:11" ht="15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</row>
    <row r="56" spans="1:11" ht="1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1:11" ht="1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1:11" ht="1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11" ht="1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</row>
    <row r="60" spans="1:11" ht="1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</row>
    <row r="61" spans="1:11" ht="1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1"/>
  <sheetViews>
    <sheetView showGridLines="0" topLeftCell="A16" zoomScaleNormal="100" zoomScaleSheetLayoutView="100" workbookViewId="0">
      <selection activeCell="M6" sqref="M6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21" s="203" customFormat="1" ht="15.6">
      <c r="A1" s="664" t="s">
        <v>273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</row>
    <row r="2" spans="1:21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21" ht="12.9" customHeight="1">
      <c r="A3" s="673" t="s">
        <v>38</v>
      </c>
      <c r="B3" s="673"/>
      <c r="C3" s="673"/>
      <c r="D3" s="674"/>
      <c r="E3" s="358"/>
      <c r="F3" s="359"/>
      <c r="G3" s="259"/>
      <c r="H3" s="260"/>
      <c r="I3" s="360"/>
      <c r="J3" s="361"/>
      <c r="K3" s="361"/>
    </row>
    <row r="4" spans="1:21" ht="24.9" customHeight="1">
      <c r="A4" s="251"/>
      <c r="B4" s="251"/>
      <c r="C4" s="251"/>
      <c r="D4" s="261"/>
      <c r="E4" s="675">
        <f>'3.1'!D4</f>
        <v>2020</v>
      </c>
      <c r="F4" s="708"/>
      <c r="G4" s="709"/>
      <c r="H4" s="262"/>
      <c r="I4" s="678">
        <f>E4-1</f>
        <v>2019</v>
      </c>
      <c r="J4" s="710"/>
      <c r="K4" s="710"/>
    </row>
    <row r="5" spans="1:21" ht="24.9" customHeight="1">
      <c r="A5" s="362"/>
      <c r="B5" s="263"/>
      <c r="C5" s="264"/>
      <c r="D5" s="265"/>
      <c r="E5" s="702" t="s">
        <v>67</v>
      </c>
      <c r="F5" s="703"/>
      <c r="G5" s="674" t="s">
        <v>37</v>
      </c>
      <c r="H5" s="682" t="s">
        <v>275</v>
      </c>
      <c r="I5" s="705" t="s">
        <v>67</v>
      </c>
      <c r="J5" s="706"/>
      <c r="K5" s="684" t="s">
        <v>37</v>
      </c>
    </row>
    <row r="6" spans="1:21" ht="18" customHeight="1">
      <c r="A6" s="363"/>
      <c r="B6" s="266"/>
      <c r="C6" s="266"/>
      <c r="D6" s="267"/>
      <c r="E6" s="704"/>
      <c r="F6" s="672"/>
      <c r="G6" s="680"/>
      <c r="H6" s="682"/>
      <c r="I6" s="707"/>
      <c r="J6" s="671"/>
      <c r="K6" s="685"/>
    </row>
    <row r="7" spans="1:21" ht="22.5" customHeight="1">
      <c r="A7" s="687" t="s">
        <v>214</v>
      </c>
      <c r="B7" s="688"/>
      <c r="C7" s="268" t="s">
        <v>241</v>
      </c>
      <c r="D7" s="269" t="s">
        <v>215</v>
      </c>
      <c r="E7" s="336" t="s">
        <v>283</v>
      </c>
      <c r="F7" s="337" t="s">
        <v>278</v>
      </c>
      <c r="G7" s="681"/>
      <c r="H7" s="683"/>
      <c r="I7" s="287" t="s">
        <v>284</v>
      </c>
      <c r="J7" s="326" t="s">
        <v>278</v>
      </c>
      <c r="K7" s="686"/>
    </row>
    <row r="8" spans="1:21" ht="12.9" customHeight="1">
      <c r="A8" s="692" t="str">
        <f>'3.1'!D6</f>
        <v>Říjen</v>
      </c>
      <c r="B8" s="693"/>
      <c r="C8" s="334" t="s">
        <v>4</v>
      </c>
      <c r="D8" s="96">
        <v>90</v>
      </c>
      <c r="E8" s="92">
        <v>17137.474000000002</v>
      </c>
      <c r="F8" s="92">
        <v>182931.531873</v>
      </c>
      <c r="G8" s="97">
        <f t="shared" ref="G8:G13" si="0">E8/$E$14</f>
        <v>0.92510505457655756</v>
      </c>
      <c r="H8" s="98">
        <f>(E8-I8)/I8</f>
        <v>-0.79709434877866714</v>
      </c>
      <c r="I8" s="95">
        <v>84460.309000000008</v>
      </c>
      <c r="J8" s="95">
        <v>897310.6034619998</v>
      </c>
      <c r="K8" s="364">
        <f>I8/$I$14</f>
        <v>0.98627584549110037</v>
      </c>
      <c r="M8" s="207"/>
      <c r="N8" s="207"/>
      <c r="O8" s="207"/>
      <c r="P8" s="207"/>
      <c r="Q8" s="207"/>
      <c r="R8" s="207"/>
      <c r="S8" s="207"/>
      <c r="T8" s="207"/>
      <c r="U8" s="207"/>
    </row>
    <row r="9" spans="1:21" ht="12.9" customHeight="1">
      <c r="A9" s="694"/>
      <c r="B9" s="695"/>
      <c r="C9" s="334" t="s">
        <v>5</v>
      </c>
      <c r="D9" s="91">
        <v>128</v>
      </c>
      <c r="E9" s="92">
        <v>54.276000000000003</v>
      </c>
      <c r="F9" s="92">
        <v>576.70399999999995</v>
      </c>
      <c r="G9" s="93">
        <f t="shared" si="0"/>
        <v>2.9298951492032744E-3</v>
      </c>
      <c r="H9" s="94">
        <f t="shared" ref="H9:H12" si="1">(E9-I9)/I9</f>
        <v>1.3837383074113549E-3</v>
      </c>
      <c r="I9" s="95">
        <v>54.201000000000001</v>
      </c>
      <c r="J9" s="95">
        <v>571.32399999999996</v>
      </c>
      <c r="K9" s="365">
        <f t="shared" ref="K9:K13" si="2">I9/$I$14</f>
        <v>6.3292613695579926E-4</v>
      </c>
      <c r="L9" s="208"/>
      <c r="M9" s="207"/>
      <c r="N9" s="207"/>
      <c r="O9" s="207"/>
      <c r="P9" s="207"/>
      <c r="Q9" s="207"/>
      <c r="R9" s="207"/>
      <c r="S9" s="207"/>
    </row>
    <row r="10" spans="1:21" ht="12.9" customHeight="1">
      <c r="A10" s="694"/>
      <c r="B10" s="695"/>
      <c r="C10" s="334" t="s">
        <v>6</v>
      </c>
      <c r="D10" s="91">
        <v>939</v>
      </c>
      <c r="E10" s="92">
        <v>81.311000000000007</v>
      </c>
      <c r="F10" s="92">
        <v>856.19</v>
      </c>
      <c r="G10" s="93">
        <f t="shared" si="0"/>
        <v>4.3892826383091508E-3</v>
      </c>
      <c r="H10" s="94">
        <f t="shared" si="1"/>
        <v>0.17151007823418404</v>
      </c>
      <c r="I10" s="95">
        <v>69.406999999999996</v>
      </c>
      <c r="J10" s="95">
        <v>729.50199999999995</v>
      </c>
      <c r="K10" s="365">
        <f t="shared" si="2"/>
        <v>8.1049250729121522E-4</v>
      </c>
      <c r="L10" s="208"/>
      <c r="M10" s="207"/>
      <c r="N10" s="207"/>
      <c r="O10" s="207"/>
      <c r="P10" s="207"/>
      <c r="Q10" s="207"/>
      <c r="R10" s="207"/>
      <c r="S10" s="207"/>
    </row>
    <row r="11" spans="1:21" ht="12.9" customHeight="1">
      <c r="A11" s="694"/>
      <c r="B11" s="695"/>
      <c r="C11" s="334" t="s">
        <v>7</v>
      </c>
      <c r="D11" s="91">
        <v>7057</v>
      </c>
      <c r="E11" s="92">
        <v>0</v>
      </c>
      <c r="F11" s="92">
        <v>0</v>
      </c>
      <c r="G11" s="93">
        <f t="shared" si="0"/>
        <v>0</v>
      </c>
      <c r="H11" s="100" t="e">
        <f t="shared" si="1"/>
        <v>#DIV/0!</v>
      </c>
      <c r="I11" s="95">
        <v>0</v>
      </c>
      <c r="J11" s="95">
        <v>0</v>
      </c>
      <c r="K11" s="365">
        <f t="shared" si="2"/>
        <v>0</v>
      </c>
      <c r="L11" s="208"/>
      <c r="M11" s="207"/>
      <c r="N11" s="207"/>
      <c r="O11" s="207"/>
      <c r="P11" s="207"/>
      <c r="Q11" s="207"/>
      <c r="R11" s="207"/>
      <c r="S11" s="207"/>
    </row>
    <row r="12" spans="1:21" ht="12.9" customHeight="1">
      <c r="A12" s="694"/>
      <c r="B12" s="695"/>
      <c r="C12" s="334" t="s">
        <v>110</v>
      </c>
      <c r="D12" s="91">
        <v>6</v>
      </c>
      <c r="E12" s="92">
        <v>26.658999999999999</v>
      </c>
      <c r="F12" s="92">
        <v>276.34699999999998</v>
      </c>
      <c r="G12" s="93">
        <f t="shared" si="0"/>
        <v>1.4390904779757183E-3</v>
      </c>
      <c r="H12" s="94">
        <f t="shared" si="1"/>
        <v>-0.18451561591875448</v>
      </c>
      <c r="I12" s="95">
        <v>32.691000000000003</v>
      </c>
      <c r="J12" s="95">
        <v>339.72500000000002</v>
      </c>
      <c r="K12" s="365">
        <f t="shared" si="2"/>
        <v>3.8174550918289394E-4</v>
      </c>
      <c r="L12" s="208"/>
      <c r="M12" s="207"/>
      <c r="N12" s="207"/>
      <c r="O12" s="207"/>
      <c r="P12" s="207"/>
      <c r="Q12" s="207"/>
      <c r="R12" s="207"/>
      <c r="S12" s="207"/>
    </row>
    <row r="13" spans="1:21" ht="12.9" customHeight="1">
      <c r="A13" s="694"/>
      <c r="B13" s="695"/>
      <c r="C13" s="334" t="s">
        <v>115</v>
      </c>
      <c r="D13" s="99">
        <v>0</v>
      </c>
      <c r="E13" s="92">
        <v>1225.1750000000006</v>
      </c>
      <c r="F13" s="92">
        <v>13203.119230999988</v>
      </c>
      <c r="G13" s="93">
        <f t="shared" si="0"/>
        <v>6.6136677157954224E-2</v>
      </c>
      <c r="H13" s="94">
        <f>(E13-I13)/I13</f>
        <v>0.20235785498593223</v>
      </c>
      <c r="I13" s="95">
        <v>1018.9770000000003</v>
      </c>
      <c r="J13" s="95">
        <v>11026.427132999997</v>
      </c>
      <c r="K13" s="365">
        <f t="shared" si="2"/>
        <v>1.1898990355469635E-2</v>
      </c>
      <c r="L13" s="208"/>
      <c r="M13" s="207"/>
      <c r="N13" s="207"/>
      <c r="O13" s="207"/>
      <c r="P13" s="207"/>
      <c r="Q13" s="207"/>
      <c r="R13" s="207"/>
      <c r="S13" s="207"/>
    </row>
    <row r="14" spans="1:21" ht="12.9" customHeight="1">
      <c r="A14" s="696"/>
      <c r="B14" s="697"/>
      <c r="C14" s="307" t="s">
        <v>0</v>
      </c>
      <c r="D14" s="308">
        <v>8220</v>
      </c>
      <c r="E14" s="309">
        <v>18524.895000000004</v>
      </c>
      <c r="F14" s="310">
        <v>197843.892104</v>
      </c>
      <c r="G14" s="311">
        <f>SUM(G8:G13)</f>
        <v>1</v>
      </c>
      <c r="H14" s="312">
        <f>(E14-I14)/I14</f>
        <v>-0.78367760318330282</v>
      </c>
      <c r="I14" s="313">
        <v>85635.585000000021</v>
      </c>
      <c r="J14" s="314">
        <v>909977.58159499976</v>
      </c>
      <c r="K14" s="366">
        <f>SUM(K8:K13)</f>
        <v>0.99999999999999989</v>
      </c>
      <c r="L14" s="208"/>
      <c r="M14" s="207"/>
      <c r="N14" s="207"/>
      <c r="O14" s="207"/>
      <c r="P14" s="207"/>
      <c r="Q14" s="207"/>
      <c r="R14" s="207"/>
      <c r="S14" s="207"/>
    </row>
    <row r="15" spans="1:21" ht="12.9" customHeight="1">
      <c r="A15" s="692" t="str">
        <f>'3.1'!E6</f>
        <v>Listopad</v>
      </c>
      <c r="B15" s="693"/>
      <c r="C15" s="334" t="s">
        <v>4</v>
      </c>
      <c r="D15" s="96">
        <v>91</v>
      </c>
      <c r="E15" s="92">
        <v>68258.523000000016</v>
      </c>
      <c r="F15" s="92">
        <v>728353.32622000005</v>
      </c>
      <c r="G15" s="97">
        <f>E15/$E$21</f>
        <v>0.98316811737754561</v>
      </c>
      <c r="H15" s="98">
        <f>(E15-I15)/I15</f>
        <v>3.3617900384062968E-2</v>
      </c>
      <c r="I15" s="95">
        <v>66038.448999999993</v>
      </c>
      <c r="J15" s="95">
        <v>701992.04287500004</v>
      </c>
      <c r="K15" s="364">
        <f>I15/$I$21</f>
        <v>0.97019262889563007</v>
      </c>
      <c r="L15" s="208"/>
      <c r="M15" s="207"/>
      <c r="N15" s="207"/>
      <c r="O15" s="207"/>
      <c r="P15" s="207"/>
      <c r="Q15" s="207"/>
      <c r="R15" s="207"/>
      <c r="S15" s="207"/>
    </row>
    <row r="16" spans="1:21" ht="12.9" customHeight="1">
      <c r="A16" s="694"/>
      <c r="B16" s="695"/>
      <c r="C16" s="334" t="s">
        <v>5</v>
      </c>
      <c r="D16" s="91">
        <v>128</v>
      </c>
      <c r="E16" s="92">
        <v>94.456999999999994</v>
      </c>
      <c r="F16" s="92">
        <v>994.85299999999995</v>
      </c>
      <c r="G16" s="93">
        <f t="shared" ref="G16:G20" si="3">E16/$E$21</f>
        <v>1.3605203684693089E-3</v>
      </c>
      <c r="H16" s="94">
        <f t="shared" ref="H16:H18" si="4">(E16-I16)/I16</f>
        <v>0.38204137769584157</v>
      </c>
      <c r="I16" s="95">
        <v>68.346000000000004</v>
      </c>
      <c r="J16" s="95">
        <v>723.56299999999999</v>
      </c>
      <c r="K16" s="365">
        <f t="shared" ref="K16:K20" si="5">I16/$I$21</f>
        <v>1.0040936214976938E-3</v>
      </c>
      <c r="L16" s="209"/>
      <c r="M16" s="207"/>
      <c r="N16" s="207"/>
      <c r="O16" s="207"/>
      <c r="P16" s="207"/>
      <c r="Q16" s="207"/>
      <c r="R16" s="207"/>
      <c r="S16" s="207"/>
    </row>
    <row r="17" spans="1:20" ht="12.9" customHeight="1">
      <c r="A17" s="694"/>
      <c r="B17" s="695"/>
      <c r="C17" s="334" t="s">
        <v>6</v>
      </c>
      <c r="D17" s="91">
        <v>939</v>
      </c>
      <c r="E17" s="92">
        <v>109.511</v>
      </c>
      <c r="F17" s="92">
        <v>1151.021</v>
      </c>
      <c r="G17" s="93">
        <f t="shared" si="3"/>
        <v>1.577352086890781E-3</v>
      </c>
      <c r="H17" s="94">
        <f t="shared" si="4"/>
        <v>0.6160645770615667</v>
      </c>
      <c r="I17" s="95">
        <v>67.763999999999996</v>
      </c>
      <c r="J17" s="95">
        <v>746.81299999999999</v>
      </c>
      <c r="K17" s="365">
        <f>I17/$I$21</f>
        <v>9.9554326759678262E-4</v>
      </c>
      <c r="L17" s="208"/>
      <c r="M17" s="207"/>
      <c r="N17" s="207"/>
      <c r="O17" s="207"/>
      <c r="P17" s="207"/>
      <c r="Q17" s="207"/>
      <c r="R17" s="207"/>
      <c r="S17" s="207"/>
    </row>
    <row r="18" spans="1:20" ht="12.9" customHeight="1">
      <c r="A18" s="694"/>
      <c r="B18" s="695"/>
      <c r="C18" s="334" t="s">
        <v>7</v>
      </c>
      <c r="D18" s="91">
        <v>7058</v>
      </c>
      <c r="E18" s="92">
        <v>0.8</v>
      </c>
      <c r="F18" s="92">
        <v>8.5820000000000007</v>
      </c>
      <c r="G18" s="93">
        <f t="shared" si="3"/>
        <v>1.1522875962347389E-5</v>
      </c>
      <c r="H18" s="100" t="e">
        <f t="shared" si="4"/>
        <v>#DIV/0!</v>
      </c>
      <c r="I18" s="95">
        <v>0</v>
      </c>
      <c r="J18" s="95">
        <v>0</v>
      </c>
      <c r="K18" s="365">
        <f>I18/$I$21</f>
        <v>0</v>
      </c>
      <c r="L18" s="208"/>
      <c r="M18" s="207"/>
      <c r="N18" s="207"/>
      <c r="O18" s="207"/>
      <c r="P18" s="207"/>
      <c r="Q18" s="207"/>
      <c r="R18" s="207"/>
      <c r="S18" s="207"/>
    </row>
    <row r="19" spans="1:20" ht="12.9" customHeight="1">
      <c r="A19" s="694"/>
      <c r="B19" s="695"/>
      <c r="C19" s="334" t="s">
        <v>110</v>
      </c>
      <c r="D19" s="91">
        <v>6</v>
      </c>
      <c r="E19" s="92">
        <v>23.568000000000001</v>
      </c>
      <c r="F19" s="92">
        <v>244.70699999999999</v>
      </c>
      <c r="G19" s="93">
        <f t="shared" si="3"/>
        <v>3.3946392585075405E-4</v>
      </c>
      <c r="H19" s="94">
        <f>(E19-I19)/I19</f>
        <v>-0.26542825084154098</v>
      </c>
      <c r="I19" s="95">
        <v>32.084000000000003</v>
      </c>
      <c r="J19" s="95">
        <v>334.21899999999999</v>
      </c>
      <c r="K19" s="365">
        <f>I19/$I$21</f>
        <v>4.7135662294987276E-4</v>
      </c>
      <c r="L19" s="208"/>
      <c r="M19" s="207"/>
      <c r="N19" s="207"/>
      <c r="O19" s="207"/>
      <c r="P19" s="207"/>
      <c r="Q19" s="207"/>
      <c r="R19" s="207"/>
      <c r="S19" s="207"/>
    </row>
    <row r="20" spans="1:20" ht="12.9" customHeight="1">
      <c r="A20" s="694"/>
      <c r="B20" s="695"/>
      <c r="C20" s="334" t="s">
        <v>115</v>
      </c>
      <c r="D20" s="99">
        <v>0</v>
      </c>
      <c r="E20" s="92">
        <v>940.25300000000163</v>
      </c>
      <c r="F20" s="92">
        <v>10167.265084000002</v>
      </c>
      <c r="G20" s="93">
        <f t="shared" si="3"/>
        <v>1.3543023365281298E-2</v>
      </c>
      <c r="H20" s="94">
        <f t="shared" ref="H20" si="6">(E20-I20)/I20</f>
        <v>-0.49468188303958338</v>
      </c>
      <c r="I20" s="95">
        <v>1860.7150000000001</v>
      </c>
      <c r="J20" s="95">
        <v>19953.549323000003</v>
      </c>
      <c r="K20" s="365">
        <f t="shared" si="5"/>
        <v>2.7336377592325538E-2</v>
      </c>
      <c r="L20" s="208"/>
      <c r="M20" s="207"/>
      <c r="N20" s="207"/>
      <c r="O20" s="207"/>
      <c r="P20" s="207"/>
      <c r="Q20" s="207"/>
      <c r="R20" s="207"/>
      <c r="S20" s="207"/>
    </row>
    <row r="21" spans="1:20" ht="12.9" customHeight="1">
      <c r="A21" s="696"/>
      <c r="B21" s="697"/>
      <c r="C21" s="307" t="s">
        <v>0</v>
      </c>
      <c r="D21" s="308">
        <v>8222</v>
      </c>
      <c r="E21" s="309">
        <v>69427.112000000008</v>
      </c>
      <c r="F21" s="310">
        <v>740919.75430400006</v>
      </c>
      <c r="G21" s="311">
        <f>SUM(G15:G20)</f>
        <v>1.0000000000000002</v>
      </c>
      <c r="H21" s="312">
        <f>(E21-I21)/I21</f>
        <v>1.9976594361132916E-2</v>
      </c>
      <c r="I21" s="313">
        <v>68067.357999999993</v>
      </c>
      <c r="J21" s="314">
        <v>723750.18719800003</v>
      </c>
      <c r="K21" s="366">
        <f>SUM(K15:K20)</f>
        <v>0.99999999999999989</v>
      </c>
      <c r="L21" s="208"/>
      <c r="M21" s="207"/>
      <c r="N21" s="207"/>
      <c r="O21" s="207"/>
      <c r="P21" s="207"/>
      <c r="Q21" s="207"/>
      <c r="R21" s="207"/>
      <c r="S21" s="207"/>
    </row>
    <row r="22" spans="1:20" ht="12.9" customHeight="1">
      <c r="A22" s="698" t="str">
        <f>'3.1'!F6</f>
        <v>Prosinec</v>
      </c>
      <c r="B22" s="699"/>
      <c r="C22" s="333" t="s">
        <v>4</v>
      </c>
      <c r="D22" s="96">
        <v>91</v>
      </c>
      <c r="E22" s="240">
        <v>70516.367999999988</v>
      </c>
      <c r="F22" s="240">
        <v>752441.573279</v>
      </c>
      <c r="G22" s="97">
        <f>E22/$E$28</f>
        <v>0.97900102766573716</v>
      </c>
      <c r="H22" s="98">
        <f>(E22-I22)/I22</f>
        <v>0.84670607347230842</v>
      </c>
      <c r="I22" s="446">
        <v>38184.944000000003</v>
      </c>
      <c r="J22" s="446">
        <v>406929.37428800005</v>
      </c>
      <c r="K22" s="364">
        <f>I22/$I$28</f>
        <v>0.94441922114694887</v>
      </c>
      <c r="L22" s="92"/>
      <c r="M22" s="207"/>
      <c r="N22" s="207"/>
      <c r="O22" s="207"/>
      <c r="P22" s="207"/>
      <c r="Q22" s="207"/>
      <c r="R22" s="207"/>
      <c r="S22" s="207"/>
      <c r="T22" s="92"/>
    </row>
    <row r="23" spans="1:20" ht="12.9" customHeight="1">
      <c r="A23" s="698"/>
      <c r="B23" s="699"/>
      <c r="C23" s="334" t="s">
        <v>5</v>
      </c>
      <c r="D23" s="91">
        <v>128</v>
      </c>
      <c r="E23" s="92">
        <v>105.27500000000001</v>
      </c>
      <c r="F23" s="92">
        <v>1112.7650000000001</v>
      </c>
      <c r="G23" s="93">
        <f t="shared" ref="G23:G27" si="7">E23/$E$28</f>
        <v>1.4615661031706923E-3</v>
      </c>
      <c r="H23" s="94">
        <f t="shared" ref="H23:H27" si="8">(E23-I23)/I23</f>
        <v>-6.1435729187097617E-2</v>
      </c>
      <c r="I23" s="95">
        <v>112.166</v>
      </c>
      <c r="J23" s="95">
        <v>1175.6510000000001</v>
      </c>
      <c r="K23" s="365">
        <f t="shared" ref="K23:K27" si="9">I23/$I$28</f>
        <v>2.7741752445458257E-3</v>
      </c>
      <c r="L23" s="92"/>
      <c r="M23" s="207"/>
      <c r="N23" s="207"/>
      <c r="O23" s="207"/>
      <c r="P23" s="207"/>
      <c r="Q23" s="207"/>
      <c r="R23" s="207"/>
      <c r="S23" s="207"/>
      <c r="T23" s="92"/>
    </row>
    <row r="24" spans="1:20" ht="12.9" customHeight="1">
      <c r="A24" s="698"/>
      <c r="B24" s="699"/>
      <c r="C24" s="334" t="s">
        <v>6</v>
      </c>
      <c r="D24" s="91">
        <v>956</v>
      </c>
      <c r="E24" s="92">
        <v>108.59899999999999</v>
      </c>
      <c r="F24" s="92">
        <v>1240.1569999999999</v>
      </c>
      <c r="G24" s="93">
        <f t="shared" si="7"/>
        <v>1.5077142459105578E-3</v>
      </c>
      <c r="H24" s="94">
        <f t="shared" si="8"/>
        <v>0.42441730827245172</v>
      </c>
      <c r="I24" s="95">
        <v>76.241</v>
      </c>
      <c r="J24" s="95">
        <v>835.68399999999997</v>
      </c>
      <c r="K24" s="365">
        <f t="shared" si="9"/>
        <v>1.8856506857641202E-3</v>
      </c>
      <c r="L24" s="92"/>
      <c r="M24" s="207"/>
      <c r="N24" s="207"/>
      <c r="O24" s="207"/>
      <c r="P24" s="207"/>
      <c r="Q24" s="207"/>
      <c r="R24" s="207"/>
      <c r="S24" s="207"/>
      <c r="T24" s="92"/>
    </row>
    <row r="25" spans="1:20" ht="12.9" customHeight="1">
      <c r="A25" s="698"/>
      <c r="B25" s="699"/>
      <c r="C25" s="334" t="s">
        <v>7</v>
      </c>
      <c r="D25" s="91">
        <v>7258</v>
      </c>
      <c r="E25" s="92">
        <v>224.96799999999999</v>
      </c>
      <c r="F25" s="92">
        <v>2401.06</v>
      </c>
      <c r="G25" s="93">
        <f t="shared" si="7"/>
        <v>3.1233018579729685E-3</v>
      </c>
      <c r="H25" s="100">
        <f t="shared" si="8"/>
        <v>4.6820470345174094E-2</v>
      </c>
      <c r="I25" s="95">
        <v>214.90600000000001</v>
      </c>
      <c r="J25" s="95">
        <v>2284.297</v>
      </c>
      <c r="K25" s="365">
        <f t="shared" si="9"/>
        <v>5.3152194524576542E-3</v>
      </c>
      <c r="L25" s="92"/>
      <c r="M25" s="207"/>
      <c r="N25" s="207"/>
      <c r="O25" s="207"/>
      <c r="P25" s="207"/>
      <c r="Q25" s="207"/>
      <c r="R25" s="207"/>
      <c r="S25" s="207"/>
      <c r="T25" s="92"/>
    </row>
    <row r="26" spans="1:20" ht="12.9" customHeight="1">
      <c r="A26" s="698"/>
      <c r="B26" s="699"/>
      <c r="C26" s="334" t="s">
        <v>110</v>
      </c>
      <c r="D26" s="91">
        <v>6</v>
      </c>
      <c r="E26" s="92">
        <v>26.43</v>
      </c>
      <c r="F26" s="92">
        <v>272.73099999999999</v>
      </c>
      <c r="G26" s="93">
        <f t="shared" si="7"/>
        <v>3.6693604470958342E-4</v>
      </c>
      <c r="H26" s="94">
        <f t="shared" si="8"/>
        <v>-7.9094076655052248E-2</v>
      </c>
      <c r="I26" s="95">
        <v>28.7</v>
      </c>
      <c r="J26" s="95">
        <v>296.67200000000003</v>
      </c>
      <c r="K26" s="365">
        <f t="shared" si="9"/>
        <v>7.0983033645191228E-4</v>
      </c>
      <c r="L26" s="92"/>
      <c r="M26" s="207"/>
      <c r="N26" s="207"/>
      <c r="O26" s="207"/>
      <c r="P26" s="207"/>
      <c r="Q26" s="207"/>
      <c r="R26" s="207"/>
      <c r="S26" s="207"/>
      <c r="T26" s="92"/>
    </row>
    <row r="27" spans="1:20" ht="12.9" customHeight="1">
      <c r="A27" s="698"/>
      <c r="B27" s="699"/>
      <c r="C27" s="334" t="s">
        <v>115</v>
      </c>
      <c r="D27" s="99">
        <v>0</v>
      </c>
      <c r="E27" s="92">
        <v>1047.2608972078483</v>
      </c>
      <c r="F27" s="92">
        <v>11302.58251535783</v>
      </c>
      <c r="G27" s="93">
        <f t="shared" si="7"/>
        <v>1.4539454082499336E-2</v>
      </c>
      <c r="H27" s="94">
        <f t="shared" si="8"/>
        <v>-0.42307303871231977</v>
      </c>
      <c r="I27" s="95">
        <v>1815.2399999999993</v>
      </c>
      <c r="J27" s="95">
        <v>19547.295318999997</v>
      </c>
      <c r="K27" s="365">
        <f t="shared" si="9"/>
        <v>4.4895903133831669E-2</v>
      </c>
      <c r="L27" s="92"/>
      <c r="M27" s="207"/>
      <c r="N27" s="207"/>
      <c r="O27" s="207"/>
      <c r="P27" s="207"/>
      <c r="Q27" s="207"/>
      <c r="R27" s="207"/>
      <c r="S27" s="207"/>
      <c r="T27" s="92"/>
    </row>
    <row r="28" spans="1:20" ht="12.9" customHeight="1">
      <c r="A28" s="698"/>
      <c r="B28" s="699"/>
      <c r="C28" s="307" t="s">
        <v>0</v>
      </c>
      <c r="D28" s="308">
        <v>8439</v>
      </c>
      <c r="E28" s="309">
        <v>72028.900897207815</v>
      </c>
      <c r="F28" s="310">
        <v>768770.86879435799</v>
      </c>
      <c r="G28" s="311">
        <f>SUM(G22:G27)</f>
        <v>1.0000000000000002</v>
      </c>
      <c r="H28" s="312">
        <f>(E28-I28)/I28</f>
        <v>0.78147383129360537</v>
      </c>
      <c r="I28" s="313">
        <v>40432.197</v>
      </c>
      <c r="J28" s="314">
        <v>431068.97360700008</v>
      </c>
      <c r="K28" s="366">
        <f>SUM(K22:K27)</f>
        <v>0.99999999999999989</v>
      </c>
      <c r="M28" s="207"/>
      <c r="N28" s="207"/>
      <c r="O28" s="207"/>
      <c r="P28" s="207"/>
      <c r="Q28" s="207"/>
      <c r="R28" s="207"/>
      <c r="S28" s="207"/>
    </row>
    <row r="29" spans="1:20" ht="12.9" customHeight="1">
      <c r="A29" s="700" t="str">
        <f>'3.1'!G6</f>
        <v>IV. čtvrtletí</v>
      </c>
      <c r="B29" s="701"/>
      <c r="C29" s="334" t="s">
        <v>4</v>
      </c>
      <c r="D29" s="91">
        <f>D22</f>
        <v>91</v>
      </c>
      <c r="E29" s="92">
        <f>E8+E15+E22</f>
        <v>155912.36499999999</v>
      </c>
      <c r="F29" s="92">
        <f>F8+F15+F22</f>
        <v>1663726.4313719999</v>
      </c>
      <c r="G29" s="93">
        <f>E29/$E$35</f>
        <v>0.97456857227099858</v>
      </c>
      <c r="H29" s="94">
        <f>(E29-I29)/I29</f>
        <v>-0.17368398358009746</v>
      </c>
      <c r="I29" s="95">
        <f>I8+I15+I22</f>
        <v>188683.70199999999</v>
      </c>
      <c r="J29" s="95">
        <f>J8+J15+J22</f>
        <v>2006232.0206249999</v>
      </c>
      <c r="K29" s="365">
        <f>I29/$I$35</f>
        <v>0.97191936503612897</v>
      </c>
      <c r="M29" s="207"/>
      <c r="N29" s="207"/>
      <c r="O29" s="207"/>
      <c r="P29" s="207"/>
      <c r="Q29" s="207"/>
      <c r="R29" s="207"/>
      <c r="S29" s="207"/>
    </row>
    <row r="30" spans="1:20" ht="12.9" customHeight="1">
      <c r="A30" s="698"/>
      <c r="B30" s="699"/>
      <c r="C30" s="334" t="s">
        <v>5</v>
      </c>
      <c r="D30" s="91">
        <f t="shared" ref="D30:D33" si="10">D23</f>
        <v>128</v>
      </c>
      <c r="E30" s="92">
        <f>E9+E16+E23</f>
        <v>254.00800000000001</v>
      </c>
      <c r="F30" s="92">
        <f t="shared" ref="F30" si="11">F9+F16+F23</f>
        <v>2684.3220000000001</v>
      </c>
      <c r="G30" s="93">
        <f t="shared" ref="G30:G34" si="12">E30/$E$35</f>
        <v>1.5877394580308742E-3</v>
      </c>
      <c r="H30" s="94">
        <f t="shared" ref="H30:H32" si="13">(E30-I30)/I30</f>
        <v>8.220678019538763E-2</v>
      </c>
      <c r="I30" s="95">
        <f>I9+I16+I23</f>
        <v>234.71299999999999</v>
      </c>
      <c r="J30" s="95">
        <f t="shared" ref="J30" si="14">J9+J16+J23</f>
        <v>2470.538</v>
      </c>
      <c r="K30" s="365">
        <f t="shared" ref="K30:K34" si="15">I30/$I$35</f>
        <v>1.2090186248610117E-3</v>
      </c>
      <c r="M30" s="207"/>
      <c r="N30" s="207"/>
      <c r="O30" s="207"/>
      <c r="P30" s="207"/>
      <c r="Q30" s="207"/>
      <c r="R30" s="207"/>
      <c r="S30" s="207"/>
    </row>
    <row r="31" spans="1:20" ht="12.9" customHeight="1">
      <c r="A31" s="698"/>
      <c r="B31" s="699"/>
      <c r="C31" s="334" t="s">
        <v>6</v>
      </c>
      <c r="D31" s="91">
        <f t="shared" si="10"/>
        <v>956</v>
      </c>
      <c r="E31" s="92">
        <f t="shared" ref="E31:F34" si="16">E10+E17+E24</f>
        <v>299.42099999999999</v>
      </c>
      <c r="F31" s="92">
        <f t="shared" si="16"/>
        <v>3247.3679999999999</v>
      </c>
      <c r="G31" s="93">
        <f t="shared" si="12"/>
        <v>1.8716045804189725E-3</v>
      </c>
      <c r="H31" s="94">
        <f t="shared" si="13"/>
        <v>0.40301857440068983</v>
      </c>
      <c r="I31" s="95">
        <f t="shared" ref="I31:J33" si="17">I10+I17+I24</f>
        <v>213.41199999999998</v>
      </c>
      <c r="J31" s="95">
        <f t="shared" si="17"/>
        <v>2311.9989999999998</v>
      </c>
      <c r="K31" s="365">
        <f t="shared" si="15"/>
        <v>1.099296088281596E-3</v>
      </c>
      <c r="M31" s="207"/>
      <c r="N31" s="207"/>
      <c r="O31" s="207"/>
      <c r="P31" s="207"/>
      <c r="Q31" s="207"/>
      <c r="R31" s="207"/>
      <c r="S31" s="207"/>
    </row>
    <row r="32" spans="1:20" ht="12.9" customHeight="1">
      <c r="A32" s="698"/>
      <c r="B32" s="699"/>
      <c r="C32" s="334" t="s">
        <v>7</v>
      </c>
      <c r="D32" s="91">
        <f t="shared" si="10"/>
        <v>7258</v>
      </c>
      <c r="E32" s="92">
        <f>E11+E18+E25</f>
        <v>225.768</v>
      </c>
      <c r="F32" s="92">
        <f t="shared" si="16"/>
        <v>2409.6419999999998</v>
      </c>
      <c r="G32" s="93">
        <f t="shared" si="12"/>
        <v>1.4112183945415673E-3</v>
      </c>
      <c r="H32" s="100">
        <f t="shared" si="13"/>
        <v>5.0543028114617528E-2</v>
      </c>
      <c r="I32" s="95">
        <f>I11+I18+I25</f>
        <v>214.90600000000001</v>
      </c>
      <c r="J32" s="95">
        <f t="shared" si="17"/>
        <v>2284.297</v>
      </c>
      <c r="K32" s="365">
        <f t="shared" si="15"/>
        <v>1.1069917584214791E-3</v>
      </c>
      <c r="M32" s="207"/>
      <c r="N32" s="207"/>
      <c r="O32" s="207"/>
      <c r="P32" s="207"/>
      <c r="Q32" s="207"/>
      <c r="R32" s="207"/>
      <c r="S32" s="207"/>
    </row>
    <row r="33" spans="1:20" ht="12.9" customHeight="1">
      <c r="A33" s="698"/>
      <c r="B33" s="699"/>
      <c r="C33" s="334" t="s">
        <v>110</v>
      </c>
      <c r="D33" s="91">
        <f t="shared" si="10"/>
        <v>6</v>
      </c>
      <c r="E33" s="92">
        <f>E12+E19+E26</f>
        <v>76.657000000000011</v>
      </c>
      <c r="F33" s="92">
        <f t="shared" si="16"/>
        <v>793.78499999999997</v>
      </c>
      <c r="G33" s="93">
        <f t="shared" si="12"/>
        <v>4.7916342648370421E-4</v>
      </c>
      <c r="H33" s="94">
        <f>(E33-I33)/I33</f>
        <v>-0.17991976464295262</v>
      </c>
      <c r="I33" s="95">
        <f>I12+I19+I26</f>
        <v>93.475000000000009</v>
      </c>
      <c r="J33" s="95">
        <f t="shared" si="17"/>
        <v>970.61599999999999</v>
      </c>
      <c r="K33" s="365">
        <f t="shared" si="15"/>
        <v>4.8149448883906342E-4</v>
      </c>
      <c r="M33" s="207"/>
      <c r="N33" s="207"/>
      <c r="O33" s="207"/>
      <c r="P33" s="207"/>
      <c r="Q33" s="207"/>
      <c r="R33" s="207"/>
      <c r="S33" s="207"/>
    </row>
    <row r="34" spans="1:20" ht="12.9" customHeight="1">
      <c r="A34" s="698"/>
      <c r="B34" s="699"/>
      <c r="C34" s="334" t="s">
        <v>115</v>
      </c>
      <c r="D34" s="91"/>
      <c r="E34" s="92">
        <f t="shared" si="16"/>
        <v>3212.6888972078505</v>
      </c>
      <c r="F34" s="92">
        <f t="shared" si="16"/>
        <v>34672.966830357822</v>
      </c>
      <c r="G34" s="93">
        <f t="shared" si="12"/>
        <v>2.0081701869526153E-2</v>
      </c>
      <c r="H34" s="94">
        <f t="shared" ref="H34" si="18">(E34-I34)/I34</f>
        <v>-0.31571130376161982</v>
      </c>
      <c r="I34" s="95">
        <f t="shared" ref="I34:J34" si="19">I13+I20+I27</f>
        <v>4694.9319999999998</v>
      </c>
      <c r="J34" s="95">
        <f t="shared" si="19"/>
        <v>50527.271775000001</v>
      </c>
      <c r="K34" s="365">
        <f t="shared" si="15"/>
        <v>2.4183834003467894E-2</v>
      </c>
      <c r="M34" s="207"/>
      <c r="N34" s="207"/>
      <c r="O34" s="207"/>
      <c r="P34" s="207"/>
      <c r="Q34" s="207"/>
      <c r="R34" s="207"/>
      <c r="S34" s="207"/>
    </row>
    <row r="35" spans="1:20" ht="12.9" customHeight="1">
      <c r="A35" s="698"/>
      <c r="B35" s="699"/>
      <c r="C35" s="307" t="s">
        <v>0</v>
      </c>
      <c r="D35" s="308">
        <f>SUM(D29:D34)</f>
        <v>8439</v>
      </c>
      <c r="E35" s="309">
        <f>SUM(E29:E34)</f>
        <v>159980.90789720786</v>
      </c>
      <c r="F35" s="310">
        <f>SUM(F29:F34)</f>
        <v>1707534.5152023577</v>
      </c>
      <c r="G35" s="311">
        <f>SUM(G29:G34)</f>
        <v>1</v>
      </c>
      <c r="H35" s="312">
        <f>(E35-I35)/I35</f>
        <v>-0.17593019019015377</v>
      </c>
      <c r="I35" s="313">
        <f>SUM(I29:I34)</f>
        <v>194135.13999999998</v>
      </c>
      <c r="J35" s="314">
        <f>SUM(J29:J34)</f>
        <v>2064796.7423999999</v>
      </c>
      <c r="K35" s="366">
        <f>SUM(K29:K34)</f>
        <v>1</v>
      </c>
      <c r="M35" s="207"/>
      <c r="N35" s="207"/>
      <c r="O35" s="207"/>
      <c r="P35" s="207"/>
      <c r="Q35" s="207"/>
      <c r="R35" s="207"/>
      <c r="S35" s="207"/>
    </row>
    <row r="36" spans="1:20" ht="20.100000000000001" customHeight="1">
      <c r="A36" s="238"/>
      <c r="B36" s="239"/>
      <c r="C36" s="178"/>
      <c r="D36" s="240"/>
      <c r="E36" s="240"/>
      <c r="F36" s="240"/>
      <c r="G36" s="241"/>
      <c r="H36" s="242"/>
      <c r="I36" s="243"/>
      <c r="J36" s="243"/>
      <c r="K36" s="244"/>
    </row>
    <row r="37" spans="1:20" ht="15" customHeight="1">
      <c r="A37" s="689" t="s">
        <v>67</v>
      </c>
      <c r="B37" s="689"/>
      <c r="C37" s="689"/>
      <c r="D37" s="689"/>
      <c r="E37" s="689"/>
      <c r="F37" s="338"/>
      <c r="G37" s="689" t="s">
        <v>68</v>
      </c>
      <c r="H37" s="689"/>
      <c r="I37" s="689"/>
      <c r="J37" s="689"/>
      <c r="K37" s="689"/>
      <c r="M37" s="208"/>
      <c r="N37" s="208"/>
      <c r="O37" s="208"/>
      <c r="P37" s="208"/>
      <c r="Q37" s="208"/>
      <c r="R37" s="208"/>
      <c r="S37" s="208"/>
    </row>
    <row r="38" spans="1:20" ht="15" customHeight="1">
      <c r="A38" s="690" t="str">
        <f>A29</f>
        <v>IV. čtvrtletí</v>
      </c>
      <c r="B38" s="690"/>
      <c r="C38" s="690"/>
      <c r="D38" s="690"/>
      <c r="E38" s="690"/>
      <c r="F38" s="338"/>
      <c r="G38" s="691" t="str">
        <f>A29</f>
        <v>IV. čtvrtletí</v>
      </c>
      <c r="H38" s="691"/>
      <c r="I38" s="691"/>
      <c r="J38" s="691"/>
      <c r="K38" s="691"/>
      <c r="M38" s="208"/>
      <c r="N38" s="208"/>
      <c r="O38" s="208"/>
      <c r="P38" s="208"/>
      <c r="Q38" s="208"/>
      <c r="R38" s="208"/>
      <c r="S38" s="208"/>
    </row>
    <row r="39" spans="1:20" ht="15" customHeight="1">
      <c r="A39" s="90"/>
      <c r="B39" s="90"/>
      <c r="C39" s="90"/>
      <c r="D39" s="74"/>
      <c r="E39" s="74"/>
      <c r="F39" s="74"/>
      <c r="G39" s="90"/>
      <c r="H39" s="90"/>
      <c r="I39" s="90"/>
      <c r="J39" s="90"/>
      <c r="K39" s="90"/>
      <c r="M39" s="208"/>
      <c r="N39" s="208"/>
      <c r="O39" s="208"/>
      <c r="P39" s="208"/>
      <c r="Q39" s="208"/>
      <c r="R39" s="208"/>
      <c r="S39" s="208"/>
      <c r="T39" s="208"/>
    </row>
    <row r="40" spans="1:20" ht="15" customHeight="1">
      <c r="A40" s="90"/>
      <c r="B40" s="90"/>
      <c r="C40" s="90"/>
      <c r="D40" s="74"/>
      <c r="E40" s="74"/>
      <c r="F40" s="74"/>
      <c r="G40" s="90"/>
      <c r="H40" s="90"/>
      <c r="I40" s="90"/>
      <c r="J40" s="90"/>
      <c r="K40" s="90"/>
    </row>
    <row r="41" spans="1:20" ht="15" customHeight="1">
      <c r="A41" s="90"/>
      <c r="B41" s="90"/>
      <c r="C41" s="90"/>
      <c r="D41" s="74"/>
      <c r="E41" s="74"/>
      <c r="F41" s="74"/>
      <c r="G41" s="90"/>
      <c r="H41" s="90"/>
      <c r="I41" s="90"/>
      <c r="J41" s="90"/>
      <c r="K41" s="90"/>
    </row>
    <row r="42" spans="1:20" ht="15" customHeight="1">
      <c r="A42" s="90"/>
      <c r="B42" s="90"/>
      <c r="C42" s="90">
        <f>E4</f>
        <v>2020</v>
      </c>
      <c r="D42" s="90">
        <f>I4</f>
        <v>2019</v>
      </c>
      <c r="E42" s="74"/>
      <c r="F42" s="74"/>
      <c r="G42" s="74"/>
      <c r="H42" s="90"/>
      <c r="I42" s="90">
        <f>E4</f>
        <v>2020</v>
      </c>
      <c r="J42" s="90">
        <f>I4</f>
        <v>2019</v>
      </c>
      <c r="K42" s="90"/>
    </row>
    <row r="43" spans="1:20" ht="15" customHeight="1">
      <c r="A43" s="90"/>
      <c r="B43" s="90" t="str">
        <f>A8</f>
        <v>Říjen</v>
      </c>
      <c r="C43" s="73">
        <f>E14</f>
        <v>18524.895000000004</v>
      </c>
      <c r="D43" s="73">
        <f>I14</f>
        <v>85635.585000000021</v>
      </c>
      <c r="E43" s="74"/>
      <c r="F43" s="74"/>
      <c r="G43" s="74"/>
      <c r="H43" s="90" t="str">
        <f>A8</f>
        <v>Říjen</v>
      </c>
      <c r="I43" s="211">
        <f>E14/E35</f>
        <v>0.11579441099248393</v>
      </c>
      <c r="J43" s="211">
        <f>I14/I35</f>
        <v>0.44111326264786493</v>
      </c>
      <c r="K43" s="90"/>
    </row>
    <row r="44" spans="1:20" ht="15" customHeight="1">
      <c r="A44" s="90"/>
      <c r="B44" s="90" t="str">
        <f>A15</f>
        <v>Listopad</v>
      </c>
      <c r="C44" s="73">
        <f>E21</f>
        <v>69427.112000000008</v>
      </c>
      <c r="D44" s="73">
        <f>I21</f>
        <v>68067.357999999993</v>
      </c>
      <c r="E44" s="74"/>
      <c r="F44" s="74"/>
      <c r="G44" s="74"/>
      <c r="H44" s="90" t="str">
        <f>A15</f>
        <v>Listopad</v>
      </c>
      <c r="I44" s="211">
        <f>E21/E35</f>
        <v>0.43397123389628994</v>
      </c>
      <c r="J44" s="211">
        <f>I21/I35</f>
        <v>0.35061843002766008</v>
      </c>
      <c r="K44" s="90"/>
    </row>
    <row r="45" spans="1:20" ht="15" customHeight="1">
      <c r="A45" s="90"/>
      <c r="B45" s="90" t="str">
        <f>A22</f>
        <v>Prosinec</v>
      </c>
      <c r="C45" s="73">
        <f>E28</f>
        <v>72028.900897207815</v>
      </c>
      <c r="D45" s="73">
        <f>I28</f>
        <v>40432.197</v>
      </c>
      <c r="E45" s="74"/>
      <c r="F45" s="74"/>
      <c r="G45" s="74"/>
      <c r="H45" s="90" t="str">
        <f>A22</f>
        <v>Prosinec</v>
      </c>
      <c r="I45" s="211">
        <f>E28/E35</f>
        <v>0.45023435511122595</v>
      </c>
      <c r="J45" s="211">
        <f>I28/I35</f>
        <v>0.20826830732447513</v>
      </c>
      <c r="K45" s="90"/>
    </row>
    <row r="46" spans="1:20" ht="15" customHeight="1">
      <c r="A46" s="90"/>
      <c r="B46" s="90"/>
      <c r="C46" s="73">
        <f>SUM(C43:C45)</f>
        <v>159980.90789720783</v>
      </c>
      <c r="D46" s="73">
        <f>SUM(D43:D45)</f>
        <v>194135.14</v>
      </c>
      <c r="E46" s="90"/>
      <c r="F46" s="90"/>
      <c r="G46" s="90"/>
      <c r="H46" s="90"/>
      <c r="I46" s="124">
        <f>SUM(I43:I45)</f>
        <v>0.99999999999999978</v>
      </c>
      <c r="J46" s="124">
        <f>SUM(J43:J45)</f>
        <v>1.0000000000000002</v>
      </c>
      <c r="K46" s="90"/>
    </row>
    <row r="47" spans="1:20" ht="1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</row>
    <row r="48" spans="1:20" ht="1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49" spans="1:11" ht="1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ht="1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 ht="1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 ht="1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  <row r="53" spans="1:11" ht="15" customHeight="1">
      <c r="A53" s="711" t="s">
        <v>306</v>
      </c>
      <c r="B53" s="711"/>
      <c r="C53" s="711"/>
      <c r="D53" s="711"/>
      <c r="E53" s="711"/>
      <c r="F53" s="711"/>
      <c r="G53" s="711"/>
      <c r="H53" s="711"/>
      <c r="I53" s="711"/>
      <c r="J53" s="711"/>
      <c r="K53" s="711"/>
    </row>
    <row r="54" spans="1:11" ht="15" customHeight="1">
      <c r="A54" s="711"/>
      <c r="B54" s="711"/>
      <c r="C54" s="711"/>
      <c r="D54" s="711"/>
      <c r="E54" s="711"/>
      <c r="F54" s="711"/>
      <c r="G54" s="711"/>
      <c r="H54" s="711"/>
      <c r="I54" s="711"/>
      <c r="J54" s="711"/>
      <c r="K54" s="711"/>
    </row>
    <row r="55" spans="1:11" ht="15" customHeight="1">
      <c r="A55" s="711"/>
      <c r="B55" s="711"/>
      <c r="C55" s="711"/>
      <c r="D55" s="711"/>
      <c r="E55" s="711"/>
      <c r="F55" s="711"/>
      <c r="G55" s="711"/>
      <c r="H55" s="711"/>
      <c r="I55" s="711"/>
      <c r="J55" s="711"/>
      <c r="K55" s="711"/>
    </row>
    <row r="56" spans="1:11" ht="1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1:11" ht="1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</row>
    <row r="58" spans="1:11" ht="1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</row>
    <row r="59" spans="1:11" ht="1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</row>
    <row r="60" spans="1:11" ht="1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</row>
    <row r="61" spans="1:11" ht="1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20">
    <mergeCell ref="A1:K1"/>
    <mergeCell ref="A2:C2"/>
    <mergeCell ref="A3:D3"/>
    <mergeCell ref="E4:G4"/>
    <mergeCell ref="I4:K4"/>
    <mergeCell ref="G37:K37"/>
    <mergeCell ref="A38:E38"/>
    <mergeCell ref="G38:K38"/>
    <mergeCell ref="A53:K55"/>
    <mergeCell ref="A7:B7"/>
    <mergeCell ref="A8:B14"/>
    <mergeCell ref="A15:B21"/>
    <mergeCell ref="A22:B28"/>
    <mergeCell ref="A29:B35"/>
    <mergeCell ref="A37:E37"/>
    <mergeCell ref="K5:K7"/>
    <mergeCell ref="G5:G7"/>
    <mergeCell ref="H5:H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topLeftCell="A25" zoomScaleNormal="100" zoomScaleSheetLayoutView="100" workbookViewId="0">
      <selection activeCell="N39" sqref="N39"/>
    </sheetView>
  </sheetViews>
  <sheetFormatPr defaultColWidth="9.109375" defaultRowHeight="13.8"/>
  <cols>
    <col min="1" max="1" width="17.109375" style="202" customWidth="1"/>
    <col min="2" max="2" width="10.109375" style="202" customWidth="1"/>
    <col min="3" max="3" width="9.109375" style="202" customWidth="1"/>
    <col min="4" max="4" width="9.44140625" style="202" customWidth="1"/>
    <col min="5" max="6" width="8.5546875" style="202" customWidth="1"/>
    <col min="7" max="10" width="6.88671875" style="202" customWidth="1"/>
    <col min="11" max="11" width="7.886718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ht="15.6">
      <c r="A1" s="717" t="str">
        <f>"5.6. Spotřeba zemního plynu a teplota ovzduší: "&amp;LOWER(C3)</f>
        <v>5.6. Spotřeba zemního plynu a teplota ovzduší: říjen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18.75" customHeight="1">
      <c r="A3" s="722"/>
      <c r="B3" s="723"/>
      <c r="C3" s="720" t="str">
        <f>'3.1'!D6</f>
        <v>Říjen</v>
      </c>
      <c r="D3" s="721"/>
      <c r="E3" s="721"/>
      <c r="F3" s="721"/>
      <c r="G3" s="721"/>
      <c r="H3" s="721"/>
      <c r="I3" s="721"/>
      <c r="J3" s="721"/>
      <c r="K3" s="721"/>
    </row>
    <row r="4" spans="1:11" ht="24.9" customHeight="1">
      <c r="A4" s="281"/>
      <c r="B4" s="270"/>
      <c r="C4" s="724" t="s">
        <v>67</v>
      </c>
      <c r="D4" s="725"/>
      <c r="E4" s="725"/>
      <c r="F4" s="726"/>
      <c r="G4" s="718" t="s">
        <v>247</v>
      </c>
      <c r="H4" s="718"/>
      <c r="I4" s="718"/>
      <c r="J4" s="718"/>
      <c r="K4" s="719"/>
    </row>
    <row r="5" spans="1:11">
      <c r="A5" s="286"/>
      <c r="B5" s="680" t="s">
        <v>243</v>
      </c>
      <c r="C5" s="271"/>
      <c r="D5" s="272"/>
      <c r="E5" s="728" t="s">
        <v>244</v>
      </c>
      <c r="F5" s="728" t="s">
        <v>229</v>
      </c>
      <c r="G5" s="273" t="s">
        <v>74</v>
      </c>
      <c r="H5" s="273" t="s">
        <v>230</v>
      </c>
      <c r="I5" s="273" t="s">
        <v>231</v>
      </c>
      <c r="J5" s="273" t="s">
        <v>245</v>
      </c>
      <c r="K5" s="273" t="s">
        <v>246</v>
      </c>
    </row>
    <row r="6" spans="1:11" ht="13.5" customHeight="1">
      <c r="A6" s="367" t="s">
        <v>242</v>
      </c>
      <c r="B6" s="681"/>
      <c r="C6" s="336" t="s">
        <v>283</v>
      </c>
      <c r="D6" s="335" t="s">
        <v>278</v>
      </c>
      <c r="E6" s="683"/>
      <c r="F6" s="683"/>
      <c r="G6" s="274" t="s">
        <v>281</v>
      </c>
      <c r="H6" s="275" t="s">
        <v>281</v>
      </c>
      <c r="I6" s="275" t="s">
        <v>281</v>
      </c>
      <c r="J6" s="275" t="s">
        <v>281</v>
      </c>
      <c r="K6" s="275" t="s">
        <v>281</v>
      </c>
    </row>
    <row r="7" spans="1:11" ht="15.9" customHeight="1">
      <c r="A7" s="333" t="s">
        <v>21</v>
      </c>
      <c r="B7" s="96">
        <f>'5.2'!D14</f>
        <v>417799</v>
      </c>
      <c r="C7" s="92">
        <f>'5.2'!E14</f>
        <v>68344.02591461601</v>
      </c>
      <c r="D7" s="96">
        <f>'5.2'!F14</f>
        <v>730430.89260792709</v>
      </c>
      <c r="E7" s="98">
        <f>C7/$C$11</f>
        <v>9.3446302483636307E-2</v>
      </c>
      <c r="F7" s="98">
        <f>'5.2'!H14</f>
        <v>5.0766935978882204E-2</v>
      </c>
      <c r="G7" s="101">
        <v>10.329032258064517</v>
      </c>
      <c r="H7" s="101">
        <v>16.2</v>
      </c>
      <c r="I7" s="101">
        <v>6.4</v>
      </c>
      <c r="J7" s="101">
        <v>9</v>
      </c>
      <c r="K7" s="368">
        <v>1.3290322580645171</v>
      </c>
    </row>
    <row r="8" spans="1:11" ht="15.9" customHeight="1">
      <c r="A8" s="334" t="s">
        <v>104</v>
      </c>
      <c r="B8" s="91">
        <f>'5.3'!D14</f>
        <v>2286485</v>
      </c>
      <c r="C8" s="92">
        <f>'5.3'!E14</f>
        <v>617201.55660547165</v>
      </c>
      <c r="D8" s="91">
        <f>'5.3'!F14</f>
        <v>6600923.5880400008</v>
      </c>
      <c r="E8" s="94">
        <f t="shared" ref="E8:E10" si="0">C8/$C$11</f>
        <v>0.84389531608777668</v>
      </c>
      <c r="F8" s="94">
        <f>'5.3'!H14</f>
        <v>0.1504469489038778</v>
      </c>
      <c r="G8" s="101">
        <v>9.2586021505376319</v>
      </c>
      <c r="H8" s="102">
        <v>16.816666666666666</v>
      </c>
      <c r="I8" s="102">
        <v>5.6000000000000005</v>
      </c>
      <c r="J8" s="102">
        <v>8.1500000000000039</v>
      </c>
      <c r="K8" s="101">
        <v>1.108602150537628</v>
      </c>
    </row>
    <row r="9" spans="1:11" ht="15.9" customHeight="1">
      <c r="A9" s="334" t="s">
        <v>22</v>
      </c>
      <c r="B9" s="91">
        <f>'5.4'!D14</f>
        <v>114461</v>
      </c>
      <c r="C9" s="92">
        <f>'5.4'!E14</f>
        <v>27301.701990000005</v>
      </c>
      <c r="D9" s="91">
        <f>'5.4'!F14</f>
        <v>291757.51719999994</v>
      </c>
      <c r="E9" s="94">
        <f t="shared" si="0"/>
        <v>3.7329423725534855E-2</v>
      </c>
      <c r="F9" s="94">
        <f>'5.4'!H14</f>
        <v>0.1040848503427082</v>
      </c>
      <c r="G9" s="101">
        <v>8.4709677419354836</v>
      </c>
      <c r="H9" s="102">
        <v>14.7</v>
      </c>
      <c r="I9" s="102">
        <v>4.4000000000000004</v>
      </c>
      <c r="J9" s="102">
        <v>7.5</v>
      </c>
      <c r="K9" s="101">
        <v>0.97096774193548363</v>
      </c>
    </row>
    <row r="10" spans="1:11" ht="15.9" customHeight="1">
      <c r="A10" s="334" t="s">
        <v>36</v>
      </c>
      <c r="B10" s="91">
        <f>'5.5'!D14</f>
        <v>8220</v>
      </c>
      <c r="C10" s="92">
        <f>'5.5'!E14</f>
        <v>18524.895000000004</v>
      </c>
      <c r="D10" s="91">
        <f>'5.5'!F14</f>
        <v>197843.892104</v>
      </c>
      <c r="E10" s="94">
        <f t="shared" si="0"/>
        <v>2.5328957703052053E-2</v>
      </c>
      <c r="F10" s="94">
        <f>'5.5'!H14</f>
        <v>-0.78367760318330282</v>
      </c>
      <c r="G10" s="101">
        <v>9.1709677419354847</v>
      </c>
      <c r="H10" s="102">
        <v>16.7</v>
      </c>
      <c r="I10" s="102">
        <v>5.4</v>
      </c>
      <c r="J10" s="102">
        <v>8.3548387096774199</v>
      </c>
      <c r="K10" s="101">
        <v>0.81612903225806477</v>
      </c>
    </row>
    <row r="11" spans="1:11" ht="15.9" customHeight="1">
      <c r="A11" s="369" t="s">
        <v>3</v>
      </c>
      <c r="B11" s="308">
        <f>SUM(B7:B10)</f>
        <v>2826965</v>
      </c>
      <c r="C11" s="309">
        <f>SUM(C7:C10)</f>
        <v>731372.17951008771</v>
      </c>
      <c r="D11" s="308">
        <f t="shared" ref="D11:E11" si="1">SUM(D7:D10)</f>
        <v>7820955.8899519276</v>
      </c>
      <c r="E11" s="312">
        <f t="shared" si="1"/>
        <v>0.99999999999999989</v>
      </c>
      <c r="F11" s="312">
        <f>'5.1'!H15</f>
        <v>2.7361028669518617E-2</v>
      </c>
      <c r="G11" s="315">
        <v>9.1709677419354847</v>
      </c>
      <c r="H11" s="316">
        <v>16.7</v>
      </c>
      <c r="I11" s="316">
        <v>5.4</v>
      </c>
      <c r="J11" s="316">
        <v>8.3548387096774199</v>
      </c>
      <c r="K11" s="317">
        <v>0.81612903225806477</v>
      </c>
    </row>
    <row r="12" spans="1:11" ht="15" customHeight="1">
      <c r="A12" s="178"/>
      <c r="B12" s="179"/>
      <c r="C12" s="712" t="s">
        <v>205</v>
      </c>
      <c r="D12" s="712"/>
      <c r="E12" s="712"/>
      <c r="F12" s="712"/>
      <c r="G12" s="715" t="s">
        <v>128</v>
      </c>
      <c r="H12" s="715"/>
      <c r="I12" s="715"/>
      <c r="J12" s="715"/>
      <c r="K12" s="715"/>
    </row>
    <row r="13" spans="1:11" ht="15" customHeight="1">
      <c r="A13" s="90"/>
      <c r="B13" s="90"/>
      <c r="C13" s="711"/>
      <c r="D13" s="711"/>
      <c r="E13" s="711"/>
      <c r="F13" s="711"/>
      <c r="G13" s="716" t="s">
        <v>129</v>
      </c>
      <c r="H13" s="716"/>
      <c r="I13" s="716"/>
      <c r="J13" s="716"/>
      <c r="K13" s="716"/>
    </row>
    <row r="14" spans="1:11" ht="15" customHeight="1">
      <c r="A14" s="90"/>
      <c r="B14" s="90"/>
      <c r="C14" s="165"/>
      <c r="D14" s="165"/>
      <c r="E14" s="165"/>
      <c r="F14" s="165"/>
      <c r="G14" s="166"/>
      <c r="H14" s="166"/>
      <c r="I14" s="166"/>
      <c r="J14" s="166"/>
      <c r="K14" s="166"/>
    </row>
    <row r="15" spans="1:11" ht="15" customHeight="1">
      <c r="A15" s="90"/>
      <c r="B15" s="90"/>
      <c r="C15" s="90"/>
      <c r="D15" s="212"/>
      <c r="E15" s="213"/>
      <c r="F15" s="213"/>
      <c r="G15" s="90"/>
      <c r="H15" s="210"/>
      <c r="I15" s="166"/>
      <c r="J15" s="90"/>
      <c r="K15" s="90"/>
    </row>
    <row r="16" spans="1:11" ht="18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5" customHeight="1">
      <c r="A17" s="689" t="s">
        <v>293</v>
      </c>
      <c r="B17" s="689"/>
      <c r="C17" s="689"/>
      <c r="D17" s="689"/>
      <c r="E17" s="689"/>
      <c r="F17" s="689" t="s">
        <v>213</v>
      </c>
      <c r="G17" s="689"/>
      <c r="H17" s="689"/>
      <c r="I17" s="689"/>
      <c r="J17" s="689"/>
      <c r="K17" s="689"/>
    </row>
    <row r="18" spans="1:11" ht="15" customHeight="1">
      <c r="A18" s="343"/>
      <c r="B18" s="665" t="str">
        <f>C3</f>
        <v>Říjen</v>
      </c>
      <c r="C18" s="665"/>
      <c r="D18" s="343"/>
      <c r="E18" s="343"/>
      <c r="F18" s="343"/>
      <c r="G18" s="343"/>
      <c r="H18" s="665" t="str">
        <f>C3</f>
        <v>Říjen</v>
      </c>
      <c r="I18" s="665"/>
      <c r="J18" s="343"/>
      <c r="K18" s="343"/>
    </row>
    <row r="19" spans="1:11" ht="1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5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</row>
    <row r="23" spans="1:11" ht="1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ht="1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1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1" ht="1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15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1" ht="15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ht="1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ht="1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ht="1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15" customHeight="1">
      <c r="A34" s="689" t="s">
        <v>78</v>
      </c>
      <c r="B34" s="689"/>
      <c r="C34" s="689"/>
      <c r="D34" s="689"/>
      <c r="E34" s="689"/>
      <c r="F34" s="714" t="s">
        <v>79</v>
      </c>
      <c r="G34" s="714"/>
      <c r="H34" s="714"/>
      <c r="I34" s="714"/>
      <c r="J34" s="714"/>
      <c r="K34" s="714"/>
    </row>
    <row r="35" spans="1:11" ht="15" customHeight="1">
      <c r="A35" s="343"/>
      <c r="B35" s="665" t="str">
        <f>C3</f>
        <v>Říjen</v>
      </c>
      <c r="C35" s="665"/>
      <c r="D35" s="343"/>
      <c r="E35" s="340"/>
      <c r="F35" s="714"/>
      <c r="G35" s="714"/>
      <c r="H35" s="714"/>
      <c r="I35" s="714"/>
      <c r="J35" s="714"/>
      <c r="K35" s="714"/>
    </row>
    <row r="36" spans="1:11" ht="15" customHeight="1">
      <c r="A36" s="343"/>
      <c r="B36" s="343"/>
      <c r="C36" s="343"/>
      <c r="D36" s="343"/>
      <c r="E36" s="341"/>
      <c r="F36" s="341"/>
      <c r="G36" s="341"/>
      <c r="H36" s="713" t="str">
        <f>C3</f>
        <v>Říjen</v>
      </c>
      <c r="I36" s="713"/>
      <c r="J36" s="341"/>
      <c r="K36" s="341"/>
    </row>
    <row r="37" spans="1:11" ht="1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1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1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1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ht="1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1:K1"/>
    <mergeCell ref="G4:K4"/>
    <mergeCell ref="C3:K3"/>
    <mergeCell ref="A3:B3"/>
    <mergeCell ref="B5:B6"/>
    <mergeCell ref="C4:F4"/>
    <mergeCell ref="A2:B2"/>
    <mergeCell ref="E5:E6"/>
    <mergeCell ref="F5:F6"/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topLeftCell="A31" zoomScaleNormal="100" zoomScaleSheetLayoutView="100" workbookViewId="0">
      <selection activeCell="D52" sqref="D52"/>
    </sheetView>
  </sheetViews>
  <sheetFormatPr defaultColWidth="9.109375" defaultRowHeight="13.8"/>
  <cols>
    <col min="1" max="1" width="17.6640625" style="202" customWidth="1"/>
    <col min="2" max="2" width="10.109375" style="202" customWidth="1"/>
    <col min="3" max="3" width="9.109375" style="202" customWidth="1"/>
    <col min="4" max="4" width="9.44140625" style="202" customWidth="1"/>
    <col min="5" max="6" width="8.5546875" style="202" customWidth="1"/>
    <col min="7" max="10" width="6.88671875" style="202" customWidth="1"/>
    <col min="11" max="11" width="7.886718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ht="15.75" customHeight="1">
      <c r="A1" s="717" t="str">
        <f>"5.7. Spotřeba zemního plynu a teplota ovzduší: "&amp;LOWER(C3)</f>
        <v>5.7. Spotřeba zemního plynu a teplota ovzduší: listopad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18.75" customHeight="1">
      <c r="A3" s="722"/>
      <c r="B3" s="723"/>
      <c r="C3" s="720" t="str">
        <f>'3.1'!E6</f>
        <v>Listopad</v>
      </c>
      <c r="D3" s="721"/>
      <c r="E3" s="721"/>
      <c r="F3" s="721"/>
      <c r="G3" s="721"/>
      <c r="H3" s="721"/>
      <c r="I3" s="721"/>
      <c r="J3" s="721"/>
      <c r="K3" s="721"/>
    </row>
    <row r="4" spans="1:11" ht="24.9" customHeight="1">
      <c r="A4" s="281"/>
      <c r="B4" s="270"/>
      <c r="C4" s="724" t="s">
        <v>67</v>
      </c>
      <c r="D4" s="725"/>
      <c r="E4" s="725"/>
      <c r="F4" s="726"/>
      <c r="G4" s="718" t="s">
        <v>247</v>
      </c>
      <c r="H4" s="718"/>
      <c r="I4" s="718"/>
      <c r="J4" s="718"/>
      <c r="K4" s="719"/>
    </row>
    <row r="5" spans="1:11">
      <c r="A5" s="286"/>
      <c r="B5" s="680" t="s">
        <v>243</v>
      </c>
      <c r="C5" s="271"/>
      <c r="D5" s="272"/>
      <c r="E5" s="728" t="s">
        <v>244</v>
      </c>
      <c r="F5" s="728" t="s">
        <v>229</v>
      </c>
      <c r="G5" s="273" t="s">
        <v>74</v>
      </c>
      <c r="H5" s="273" t="s">
        <v>230</v>
      </c>
      <c r="I5" s="273" t="s">
        <v>231</v>
      </c>
      <c r="J5" s="273" t="s">
        <v>245</v>
      </c>
      <c r="K5" s="273" t="s">
        <v>246</v>
      </c>
    </row>
    <row r="6" spans="1:11" ht="14.1" customHeight="1">
      <c r="A6" s="367" t="s">
        <v>242</v>
      </c>
      <c r="B6" s="681"/>
      <c r="C6" s="336" t="s">
        <v>283</v>
      </c>
      <c r="D6" s="335" t="s">
        <v>278</v>
      </c>
      <c r="E6" s="683"/>
      <c r="F6" s="683"/>
      <c r="G6" s="274" t="s">
        <v>281</v>
      </c>
      <c r="H6" s="275" t="s">
        <v>281</v>
      </c>
      <c r="I6" s="275" t="s">
        <v>281</v>
      </c>
      <c r="J6" s="275" t="s">
        <v>281</v>
      </c>
      <c r="K6" s="275" t="s">
        <v>281</v>
      </c>
    </row>
    <row r="7" spans="1:11" ht="15.9" customHeight="1">
      <c r="A7" s="333" t="s">
        <v>21</v>
      </c>
      <c r="B7" s="96">
        <f>'5.2'!D21</f>
        <v>417670</v>
      </c>
      <c r="C7" s="92">
        <f>'5.2'!E21</f>
        <v>99839.051624975909</v>
      </c>
      <c r="D7" s="96">
        <f>'5.2'!F21</f>
        <v>1065902.7243929461</v>
      </c>
      <c r="E7" s="98">
        <f>C7/$C$11</f>
        <v>9.9282364846802251E-2</v>
      </c>
      <c r="F7" s="98">
        <f>'5.2'!H21</f>
        <v>5.4470700523889934E-3</v>
      </c>
      <c r="G7" s="101">
        <v>5.1633333333333322</v>
      </c>
      <c r="H7" s="101">
        <v>15.9</v>
      </c>
      <c r="I7" s="101">
        <v>-0.1</v>
      </c>
      <c r="J7" s="101">
        <v>3.700000000000002</v>
      </c>
      <c r="K7" s="368">
        <v>1.4633333333333303</v>
      </c>
    </row>
    <row r="8" spans="1:11" ht="15.9" customHeight="1">
      <c r="A8" s="334" t="s">
        <v>104</v>
      </c>
      <c r="B8" s="91">
        <f>'5.3'!D21</f>
        <v>2287081</v>
      </c>
      <c r="C8" s="92">
        <f>'5.3'!E21</f>
        <v>799122.19172299094</v>
      </c>
      <c r="D8" s="91">
        <f>'5.3'!F21</f>
        <v>8540557.3160399981</v>
      </c>
      <c r="E8" s="94">
        <f t="shared" ref="E8:E10" si="0">C8/$C$11</f>
        <v>0.79466641263618254</v>
      </c>
      <c r="F8" s="94">
        <f>'5.3'!H21</f>
        <v>0.14758736689185187</v>
      </c>
      <c r="G8" s="101">
        <v>4.0433333333333339</v>
      </c>
      <c r="H8" s="102">
        <v>13.733333333333334</v>
      </c>
      <c r="I8" s="102">
        <v>-0.85</v>
      </c>
      <c r="J8" s="102">
        <v>2.833333333333333</v>
      </c>
      <c r="K8" s="101">
        <v>1.2100000000000009</v>
      </c>
    </row>
    <row r="9" spans="1:11" ht="15.9" customHeight="1">
      <c r="A9" s="334" t="s">
        <v>22</v>
      </c>
      <c r="B9" s="91">
        <f>'5.4'!D21</f>
        <v>114634</v>
      </c>
      <c r="C9" s="92">
        <f>'5.4'!E21</f>
        <v>37218.750999999997</v>
      </c>
      <c r="D9" s="91">
        <f>'5.4'!F21</f>
        <v>397432.24300999998</v>
      </c>
      <c r="E9" s="94">
        <f t="shared" si="0"/>
        <v>3.7011225124657501E-2</v>
      </c>
      <c r="F9" s="94">
        <f>'5.4'!H21</f>
        <v>7.3123664497184881E-2</v>
      </c>
      <c r="G9" s="101">
        <v>3.416666666666667</v>
      </c>
      <c r="H9" s="102">
        <v>14.5</v>
      </c>
      <c r="I9" s="102">
        <v>-2</v>
      </c>
      <c r="J9" s="102">
        <v>2.2000000000000011</v>
      </c>
      <c r="K9" s="101">
        <v>1.2166666666666659</v>
      </c>
    </row>
    <row r="10" spans="1:11" ht="15.9" customHeight="1">
      <c r="A10" s="334" t="s">
        <v>36</v>
      </c>
      <c r="B10" s="91">
        <f>'5.5'!D21</f>
        <v>8222</v>
      </c>
      <c r="C10" s="92">
        <f>'5.5'!E21</f>
        <v>69427.112000000008</v>
      </c>
      <c r="D10" s="91">
        <f>'5.5'!F21</f>
        <v>740919.75430400006</v>
      </c>
      <c r="E10" s="94">
        <f t="shared" si="0"/>
        <v>6.9039997392357708E-2</v>
      </c>
      <c r="F10" s="94">
        <f>'5.5'!H21</f>
        <v>1.9976594361132916E-2</v>
      </c>
      <c r="G10" s="101">
        <v>3.9799999999999995</v>
      </c>
      <c r="H10" s="102">
        <v>13.8</v>
      </c>
      <c r="I10" s="102">
        <v>-0.9</v>
      </c>
      <c r="J10" s="102">
        <v>3.5466666666666664</v>
      </c>
      <c r="K10" s="101">
        <v>0.43333333333333313</v>
      </c>
    </row>
    <row r="11" spans="1:11" ht="15.9" customHeight="1">
      <c r="A11" s="369" t="s">
        <v>3</v>
      </c>
      <c r="B11" s="308">
        <f>SUM(B7:B10)</f>
        <v>2827607</v>
      </c>
      <c r="C11" s="309">
        <f t="shared" ref="C11:E11" si="1">SUM(C7:C10)</f>
        <v>1005607.1063479668</v>
      </c>
      <c r="D11" s="308">
        <f t="shared" si="1"/>
        <v>10744812.037746944</v>
      </c>
      <c r="E11" s="312">
        <f t="shared" si="1"/>
        <v>1</v>
      </c>
      <c r="F11" s="312">
        <f>'5.1'!H22</f>
        <v>0.11933374380866642</v>
      </c>
      <c r="G11" s="315">
        <v>3.9799999999999995</v>
      </c>
      <c r="H11" s="316">
        <v>13.8</v>
      </c>
      <c r="I11" s="316">
        <v>-0.9</v>
      </c>
      <c r="J11" s="316">
        <v>3.5466666666666664</v>
      </c>
      <c r="K11" s="317">
        <v>0.43333333333333313</v>
      </c>
    </row>
    <row r="12" spans="1:11" ht="15" customHeight="1">
      <c r="A12" s="178"/>
      <c r="B12" s="179"/>
      <c r="C12" s="712" t="s">
        <v>205</v>
      </c>
      <c r="D12" s="712"/>
      <c r="E12" s="712"/>
      <c r="F12" s="712"/>
      <c r="G12" s="715" t="s">
        <v>128</v>
      </c>
      <c r="H12" s="715"/>
      <c r="I12" s="715"/>
      <c r="J12" s="715"/>
      <c r="K12" s="715"/>
    </row>
    <row r="13" spans="1:11" ht="15" customHeight="1">
      <c r="A13" s="90"/>
      <c r="B13" s="90"/>
      <c r="C13" s="711"/>
      <c r="D13" s="711"/>
      <c r="E13" s="711"/>
      <c r="F13" s="711"/>
      <c r="G13" s="716" t="s">
        <v>129</v>
      </c>
      <c r="H13" s="716"/>
      <c r="I13" s="716"/>
      <c r="J13" s="716"/>
      <c r="K13" s="716"/>
    </row>
    <row r="14" spans="1:11" ht="15" customHeight="1">
      <c r="A14" s="90"/>
      <c r="B14" s="90"/>
      <c r="C14" s="165"/>
      <c r="D14" s="165"/>
      <c r="E14" s="165"/>
      <c r="F14" s="165"/>
      <c r="G14" s="166"/>
      <c r="H14" s="166"/>
      <c r="I14" s="166"/>
      <c r="J14" s="166"/>
      <c r="K14" s="166"/>
    </row>
    <row r="15" spans="1:11" ht="15" customHeight="1">
      <c r="A15" s="90"/>
      <c r="B15" s="90"/>
      <c r="C15" s="90"/>
      <c r="D15" s="212"/>
      <c r="E15" s="213"/>
      <c r="F15" s="213"/>
      <c r="G15" s="90"/>
      <c r="H15" s="210"/>
      <c r="I15" s="166"/>
      <c r="J15" s="90"/>
      <c r="K15" s="90"/>
    </row>
    <row r="16" spans="1:11" ht="18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5" customHeight="1">
      <c r="A17" s="689" t="s">
        <v>293</v>
      </c>
      <c r="B17" s="689"/>
      <c r="C17" s="689"/>
      <c r="D17" s="689"/>
      <c r="E17" s="689"/>
      <c r="F17" s="689" t="s">
        <v>213</v>
      </c>
      <c r="G17" s="689"/>
      <c r="H17" s="689"/>
      <c r="I17" s="689"/>
      <c r="J17" s="689"/>
      <c r="K17" s="689"/>
    </row>
    <row r="18" spans="1:11" ht="15" customHeight="1">
      <c r="A18" s="339"/>
      <c r="B18" s="665" t="str">
        <f>C3</f>
        <v>Listopad</v>
      </c>
      <c r="C18" s="665"/>
      <c r="D18" s="339"/>
      <c r="E18" s="339"/>
      <c r="F18" s="339"/>
      <c r="G18" s="342"/>
      <c r="H18" s="665" t="str">
        <f>C3</f>
        <v>Listopad</v>
      </c>
      <c r="I18" s="665"/>
      <c r="J18" s="339"/>
      <c r="K18" s="339"/>
    </row>
    <row r="19" spans="1:11" ht="1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5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</row>
    <row r="23" spans="1:11" ht="1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ht="1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1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1" ht="1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15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1" ht="15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ht="1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ht="1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ht="1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15" customHeight="1">
      <c r="A34" s="689" t="s">
        <v>78</v>
      </c>
      <c r="B34" s="689"/>
      <c r="C34" s="689"/>
      <c r="D34" s="689"/>
      <c r="E34" s="689"/>
      <c r="F34" s="714" t="s">
        <v>79</v>
      </c>
      <c r="G34" s="714"/>
      <c r="H34" s="714"/>
      <c r="I34" s="714"/>
      <c r="J34" s="714"/>
      <c r="K34" s="714"/>
    </row>
    <row r="35" spans="1:11" ht="15" customHeight="1">
      <c r="A35" s="339"/>
      <c r="B35" s="665" t="str">
        <f>C3</f>
        <v>Listopad</v>
      </c>
      <c r="C35" s="665"/>
      <c r="D35" s="339"/>
      <c r="E35" s="340"/>
      <c r="F35" s="714"/>
      <c r="G35" s="714"/>
      <c r="H35" s="714"/>
      <c r="I35" s="714"/>
      <c r="J35" s="714"/>
      <c r="K35" s="714"/>
    </row>
    <row r="36" spans="1:11" ht="15" customHeight="1">
      <c r="A36" s="339"/>
      <c r="B36" s="339"/>
      <c r="C36" s="339"/>
      <c r="D36" s="339"/>
      <c r="E36" s="341"/>
      <c r="F36" s="341"/>
      <c r="G36" s="341"/>
      <c r="H36" s="713" t="str">
        <f>C3</f>
        <v>Listopad</v>
      </c>
      <c r="I36" s="713"/>
      <c r="J36" s="341"/>
      <c r="K36" s="341"/>
    </row>
    <row r="37" spans="1:11" ht="1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1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1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1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ht="1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B35:C35"/>
    <mergeCell ref="H36:I36"/>
    <mergeCell ref="A34:E34"/>
    <mergeCell ref="F34:K35"/>
    <mergeCell ref="A17:E17"/>
    <mergeCell ref="H18:I18"/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topLeftCell="A22" zoomScaleNormal="100" zoomScaleSheetLayoutView="100" workbookViewId="0">
      <selection activeCell="L38" sqref="L38"/>
    </sheetView>
  </sheetViews>
  <sheetFormatPr defaultColWidth="9.109375" defaultRowHeight="13.8"/>
  <cols>
    <col min="1" max="1" width="17.44140625" style="202" customWidth="1"/>
    <col min="2" max="2" width="10.109375" style="202" customWidth="1"/>
    <col min="3" max="3" width="9.109375" style="202" customWidth="1"/>
    <col min="4" max="4" width="9.44140625" style="202" customWidth="1"/>
    <col min="5" max="6" width="8.5546875" style="202" customWidth="1"/>
    <col min="7" max="10" width="6.88671875" style="202" customWidth="1"/>
    <col min="11" max="11" width="7.886718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ht="15.75" customHeight="1">
      <c r="A1" s="717" t="str">
        <f>"5.8. Spotřeba zemního plynu a teplota ovzduší: "&amp;LOWER(C3)</f>
        <v>5.8. Spotřeba zemního plynu a teplota ovzduší: prosinec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18.75" customHeight="1">
      <c r="A3" s="722"/>
      <c r="B3" s="723"/>
      <c r="C3" s="720" t="str">
        <f>'3.1'!F6</f>
        <v>Prosinec</v>
      </c>
      <c r="D3" s="721"/>
      <c r="E3" s="721"/>
      <c r="F3" s="721"/>
      <c r="G3" s="721"/>
      <c r="H3" s="721"/>
      <c r="I3" s="721"/>
      <c r="J3" s="721"/>
      <c r="K3" s="721"/>
    </row>
    <row r="4" spans="1:11" ht="24.9" customHeight="1">
      <c r="A4" s="281"/>
      <c r="B4" s="270"/>
      <c r="C4" s="724" t="s">
        <v>67</v>
      </c>
      <c r="D4" s="725"/>
      <c r="E4" s="725"/>
      <c r="F4" s="726"/>
      <c r="G4" s="718" t="s">
        <v>247</v>
      </c>
      <c r="H4" s="718"/>
      <c r="I4" s="718"/>
      <c r="J4" s="718"/>
      <c r="K4" s="719"/>
    </row>
    <row r="5" spans="1:11">
      <c r="A5" s="286"/>
      <c r="B5" s="680" t="s">
        <v>243</v>
      </c>
      <c r="C5" s="271"/>
      <c r="D5" s="272"/>
      <c r="E5" s="728" t="s">
        <v>244</v>
      </c>
      <c r="F5" s="728" t="s">
        <v>229</v>
      </c>
      <c r="G5" s="273" t="s">
        <v>74</v>
      </c>
      <c r="H5" s="273" t="s">
        <v>230</v>
      </c>
      <c r="I5" s="273" t="s">
        <v>231</v>
      </c>
      <c r="J5" s="273" t="s">
        <v>245</v>
      </c>
      <c r="K5" s="273" t="s">
        <v>246</v>
      </c>
    </row>
    <row r="6" spans="1:11" ht="14.1" customHeight="1">
      <c r="A6" s="367" t="s">
        <v>242</v>
      </c>
      <c r="B6" s="681"/>
      <c r="C6" s="336" t="s">
        <v>283</v>
      </c>
      <c r="D6" s="335" t="s">
        <v>278</v>
      </c>
      <c r="E6" s="683"/>
      <c r="F6" s="683"/>
      <c r="G6" s="274" t="s">
        <v>281</v>
      </c>
      <c r="H6" s="275" t="s">
        <v>281</v>
      </c>
      <c r="I6" s="275" t="s">
        <v>281</v>
      </c>
      <c r="J6" s="275" t="s">
        <v>281</v>
      </c>
      <c r="K6" s="275" t="s">
        <v>281</v>
      </c>
    </row>
    <row r="7" spans="1:11" ht="15.9" customHeight="1">
      <c r="A7" s="333" t="s">
        <v>21</v>
      </c>
      <c r="B7" s="96">
        <f>'5.2'!D28</f>
        <v>417517</v>
      </c>
      <c r="C7" s="92">
        <f>'5.2'!E28</f>
        <v>121852.03738593792</v>
      </c>
      <c r="D7" s="96">
        <f>'5.2'!F28</f>
        <v>1300866.6156220848</v>
      </c>
      <c r="E7" s="98">
        <f>C7/$C$11</f>
        <v>0.10655570740289531</v>
      </c>
      <c r="F7" s="98">
        <f>'5.2'!H28</f>
        <v>-1.3550990100949869E-2</v>
      </c>
      <c r="G7" s="101">
        <v>3.1193548387096772</v>
      </c>
      <c r="H7" s="101">
        <v>10.8</v>
      </c>
      <c r="I7" s="101">
        <v>-2.1</v>
      </c>
      <c r="J7" s="101">
        <v>1.1000000000000005</v>
      </c>
      <c r="K7" s="368">
        <v>2.0193548387096767</v>
      </c>
    </row>
    <row r="8" spans="1:11" ht="15.9" customHeight="1">
      <c r="A8" s="334" t="s">
        <v>104</v>
      </c>
      <c r="B8" s="91">
        <f>'5.3'!D28</f>
        <v>2288466</v>
      </c>
      <c r="C8" s="92">
        <f>'5.3'!E28</f>
        <v>906603.36471509351</v>
      </c>
      <c r="D8" s="91">
        <f>'5.3'!F28</f>
        <v>9693287.0777299982</v>
      </c>
      <c r="E8" s="94">
        <f t="shared" ref="E8:E10" si="0">C8/$C$11</f>
        <v>0.79279563094289507</v>
      </c>
      <c r="F8" s="94">
        <f>'5.3'!H28</f>
        <v>8.5151138440139204E-2</v>
      </c>
      <c r="G8" s="101">
        <v>1.9908602150537631</v>
      </c>
      <c r="H8" s="102">
        <v>8.8166666666666664</v>
      </c>
      <c r="I8" s="102">
        <v>-3.1166666666666671</v>
      </c>
      <c r="J8" s="102">
        <v>-0.10000000000000005</v>
      </c>
      <c r="K8" s="101">
        <v>2.090860215053763</v>
      </c>
    </row>
    <row r="9" spans="1:11" ht="15.9" customHeight="1">
      <c r="A9" s="334" t="s">
        <v>22</v>
      </c>
      <c r="B9" s="91">
        <f>'5.4'!D28</f>
        <v>114709</v>
      </c>
      <c r="C9" s="92">
        <f>'5.4'!E28</f>
        <v>43068.120009999999</v>
      </c>
      <c r="D9" s="91">
        <f>'5.4'!F28</f>
        <v>460109.63541000005</v>
      </c>
      <c r="E9" s="94">
        <f t="shared" si="0"/>
        <v>3.7661692759746519E-2</v>
      </c>
      <c r="F9" s="94">
        <f>'5.4'!H28</f>
        <v>5.6302472159806848E-2</v>
      </c>
      <c r="G9" s="101">
        <v>1.167741935483871</v>
      </c>
      <c r="H9" s="102">
        <v>10</v>
      </c>
      <c r="I9" s="102">
        <v>-3.7</v>
      </c>
      <c r="J9" s="102">
        <v>-0.69999999999999962</v>
      </c>
      <c r="K9" s="101">
        <v>1.8677419354838705</v>
      </c>
    </row>
    <row r="10" spans="1:11" ht="15.9" customHeight="1">
      <c r="A10" s="334" t="s">
        <v>36</v>
      </c>
      <c r="B10" s="91">
        <f>'5.5'!D28</f>
        <v>8439</v>
      </c>
      <c r="C10" s="92">
        <f>'5.5'!E28</f>
        <v>72028.900897207815</v>
      </c>
      <c r="D10" s="91">
        <f>'5.5'!F28</f>
        <v>768770.86879435799</v>
      </c>
      <c r="E10" s="94">
        <f t="shared" si="0"/>
        <v>6.2986968894463036E-2</v>
      </c>
      <c r="F10" s="94">
        <f>'5.5'!H28</f>
        <v>0.78147383129360537</v>
      </c>
      <c r="G10" s="101">
        <v>1.9064516129032256</v>
      </c>
      <c r="H10" s="102">
        <v>8.9</v>
      </c>
      <c r="I10" s="102">
        <v>-3.1</v>
      </c>
      <c r="J10" s="102">
        <v>-0.38387096774193558</v>
      </c>
      <c r="K10" s="101">
        <v>2.290322580645161</v>
      </c>
    </row>
    <row r="11" spans="1:11" ht="15.9" customHeight="1">
      <c r="A11" s="369" t="s">
        <v>3</v>
      </c>
      <c r="B11" s="308">
        <f>SUM(B7:B10)</f>
        <v>2829131</v>
      </c>
      <c r="C11" s="309">
        <f t="shared" ref="C11:E11" si="1">SUM(C7:C10)</f>
        <v>1143552.4230082394</v>
      </c>
      <c r="D11" s="308">
        <f t="shared" si="1"/>
        <v>12223034.19755644</v>
      </c>
      <c r="E11" s="312">
        <f t="shared" si="1"/>
        <v>1</v>
      </c>
      <c r="F11" s="312">
        <f>'5.1'!H29</f>
        <v>9.9365178065209683E-2</v>
      </c>
      <c r="G11" s="315">
        <v>1.9064516129032256</v>
      </c>
      <c r="H11" s="316">
        <v>8.9</v>
      </c>
      <c r="I11" s="316">
        <v>-3.1</v>
      </c>
      <c r="J11" s="316">
        <v>-0.38387096774193558</v>
      </c>
      <c r="K11" s="317">
        <v>2.290322580645161</v>
      </c>
    </row>
    <row r="12" spans="1:11" ht="15" customHeight="1">
      <c r="A12" s="178"/>
      <c r="B12" s="179"/>
      <c r="C12" s="712" t="s">
        <v>205</v>
      </c>
      <c r="D12" s="712"/>
      <c r="E12" s="712"/>
      <c r="F12" s="712"/>
      <c r="G12" s="715" t="s">
        <v>128</v>
      </c>
      <c r="H12" s="715"/>
      <c r="I12" s="715"/>
      <c r="J12" s="715"/>
      <c r="K12" s="715"/>
    </row>
    <row r="13" spans="1:11" ht="15" customHeight="1">
      <c r="A13" s="90"/>
      <c r="B13" s="90"/>
      <c r="C13" s="711"/>
      <c r="D13" s="711"/>
      <c r="E13" s="711"/>
      <c r="F13" s="711"/>
      <c r="G13" s="716" t="s">
        <v>129</v>
      </c>
      <c r="H13" s="716"/>
      <c r="I13" s="716"/>
      <c r="J13" s="716"/>
      <c r="K13" s="716"/>
    </row>
    <row r="14" spans="1:11" ht="15" customHeight="1">
      <c r="A14" s="90"/>
      <c r="B14" s="90"/>
      <c r="C14" s="165"/>
      <c r="D14" s="165"/>
      <c r="E14" s="165"/>
      <c r="F14" s="165"/>
      <c r="G14" s="166"/>
      <c r="H14" s="166"/>
      <c r="I14" s="166"/>
      <c r="J14" s="166"/>
      <c r="K14" s="166"/>
    </row>
    <row r="15" spans="1:11" ht="15" customHeight="1">
      <c r="A15" s="90"/>
      <c r="B15" s="90"/>
      <c r="C15" s="90"/>
      <c r="D15" s="212"/>
      <c r="E15" s="213"/>
      <c r="F15" s="213"/>
      <c r="G15" s="90"/>
      <c r="H15" s="210"/>
      <c r="I15" s="166"/>
      <c r="J15" s="90"/>
      <c r="K15" s="90"/>
    </row>
    <row r="16" spans="1:11" ht="18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5" customHeight="1">
      <c r="A17" s="689" t="s">
        <v>293</v>
      </c>
      <c r="B17" s="689"/>
      <c r="C17" s="689"/>
      <c r="D17" s="689"/>
      <c r="E17" s="689"/>
      <c r="F17" s="689" t="s">
        <v>213</v>
      </c>
      <c r="G17" s="689"/>
      <c r="H17" s="689"/>
      <c r="I17" s="689"/>
      <c r="J17" s="689"/>
      <c r="K17" s="689"/>
    </row>
    <row r="18" spans="1:11" ht="15" customHeight="1">
      <c r="A18" s="339"/>
      <c r="B18" s="665" t="str">
        <f>C3</f>
        <v>Prosinec</v>
      </c>
      <c r="C18" s="665"/>
      <c r="D18" s="339"/>
      <c r="E18" s="339"/>
      <c r="F18" s="339"/>
      <c r="G18" s="339"/>
      <c r="H18" s="665" t="str">
        <f>C3</f>
        <v>Prosinec</v>
      </c>
      <c r="I18" s="665"/>
      <c r="J18" s="339"/>
      <c r="K18" s="339"/>
    </row>
    <row r="19" spans="1:11" ht="1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5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</row>
    <row r="23" spans="1:11" ht="1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ht="1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1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1" ht="1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15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1" ht="15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ht="1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ht="1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ht="1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15" customHeight="1">
      <c r="A34" s="689" t="s">
        <v>78</v>
      </c>
      <c r="B34" s="689"/>
      <c r="C34" s="689"/>
      <c r="D34" s="689"/>
      <c r="E34" s="689"/>
      <c r="F34" s="714" t="s">
        <v>79</v>
      </c>
      <c r="G34" s="714"/>
      <c r="H34" s="714"/>
      <c r="I34" s="714"/>
      <c r="J34" s="714"/>
      <c r="K34" s="714"/>
    </row>
    <row r="35" spans="1:11" ht="15" customHeight="1">
      <c r="A35" s="339"/>
      <c r="B35" s="665" t="str">
        <f>C3</f>
        <v>Prosinec</v>
      </c>
      <c r="C35" s="665"/>
      <c r="D35" s="339"/>
      <c r="E35" s="340"/>
      <c r="F35" s="714"/>
      <c r="G35" s="714"/>
      <c r="H35" s="714"/>
      <c r="I35" s="714"/>
      <c r="J35" s="714"/>
      <c r="K35" s="714"/>
    </row>
    <row r="36" spans="1:11" ht="15" customHeight="1">
      <c r="A36" s="339"/>
      <c r="B36" s="339"/>
      <c r="C36" s="339"/>
      <c r="D36" s="339"/>
      <c r="E36" s="341"/>
      <c r="F36" s="341"/>
      <c r="G36" s="341"/>
      <c r="H36" s="713" t="str">
        <f>C3</f>
        <v>Prosinec</v>
      </c>
      <c r="I36" s="713"/>
      <c r="J36" s="341"/>
      <c r="K36" s="341"/>
    </row>
    <row r="37" spans="1:11" ht="1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1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1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1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ht="1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  <mergeCell ref="A1:K1"/>
    <mergeCell ref="G4:K4"/>
    <mergeCell ref="C3:K3"/>
    <mergeCell ref="A2:B2"/>
    <mergeCell ref="A3:B3"/>
    <mergeCell ref="C4:F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topLeftCell="A22" zoomScaleNormal="100" zoomScaleSheetLayoutView="100" workbookViewId="0">
      <selection activeCell="L38" sqref="L38"/>
    </sheetView>
  </sheetViews>
  <sheetFormatPr defaultColWidth="9.109375" defaultRowHeight="13.8"/>
  <cols>
    <col min="1" max="1" width="17.6640625" style="202" customWidth="1"/>
    <col min="2" max="2" width="10.109375" style="202" customWidth="1"/>
    <col min="3" max="3" width="9.109375" style="202" customWidth="1"/>
    <col min="4" max="4" width="9.44140625" style="202" customWidth="1"/>
    <col min="5" max="6" width="8.5546875" style="202" customWidth="1"/>
    <col min="7" max="10" width="6.88671875" style="202" customWidth="1"/>
    <col min="11" max="11" width="7.886718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ht="15.75" customHeight="1">
      <c r="A1" s="717" t="str">
        <f>"5.9. Spotřeba zemního plynu a teplota ovzduší: "&amp;(C3)</f>
        <v>5.9. Spotřeba zemního plynu a teplota ovzduší: IV. čtvrtletí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18.75" customHeight="1">
      <c r="A3" s="722"/>
      <c r="B3" s="723"/>
      <c r="C3" s="720" t="str">
        <f>'3.1'!G6</f>
        <v>IV. čtvrtletí</v>
      </c>
      <c r="D3" s="721"/>
      <c r="E3" s="721"/>
      <c r="F3" s="721"/>
      <c r="G3" s="721"/>
      <c r="H3" s="721"/>
      <c r="I3" s="721"/>
      <c r="J3" s="721"/>
      <c r="K3" s="721"/>
    </row>
    <row r="4" spans="1:11" ht="24.9" customHeight="1">
      <c r="A4" s="281"/>
      <c r="B4" s="270"/>
      <c r="C4" s="724" t="s">
        <v>67</v>
      </c>
      <c r="D4" s="725"/>
      <c r="E4" s="725"/>
      <c r="F4" s="726"/>
      <c r="G4" s="718" t="s">
        <v>247</v>
      </c>
      <c r="H4" s="718"/>
      <c r="I4" s="718"/>
      <c r="J4" s="718"/>
      <c r="K4" s="719"/>
    </row>
    <row r="5" spans="1:11">
      <c r="A5" s="286"/>
      <c r="B5" s="680" t="s">
        <v>243</v>
      </c>
      <c r="C5" s="271"/>
      <c r="D5" s="272"/>
      <c r="E5" s="728" t="s">
        <v>244</v>
      </c>
      <c r="F5" s="728" t="s">
        <v>229</v>
      </c>
      <c r="G5" s="273" t="s">
        <v>74</v>
      </c>
      <c r="H5" s="273" t="s">
        <v>230</v>
      </c>
      <c r="I5" s="273" t="s">
        <v>231</v>
      </c>
      <c r="J5" s="273" t="s">
        <v>245</v>
      </c>
      <c r="K5" s="273" t="s">
        <v>246</v>
      </c>
    </row>
    <row r="6" spans="1:11" ht="14.1" customHeight="1">
      <c r="A6" s="367" t="s">
        <v>242</v>
      </c>
      <c r="B6" s="681"/>
      <c r="C6" s="336" t="s">
        <v>283</v>
      </c>
      <c r="D6" s="335" t="s">
        <v>278</v>
      </c>
      <c r="E6" s="683"/>
      <c r="F6" s="683"/>
      <c r="G6" s="274" t="s">
        <v>281</v>
      </c>
      <c r="H6" s="275" t="s">
        <v>281</v>
      </c>
      <c r="I6" s="275" t="s">
        <v>281</v>
      </c>
      <c r="J6" s="275" t="s">
        <v>281</v>
      </c>
      <c r="K6" s="275" t="s">
        <v>281</v>
      </c>
    </row>
    <row r="7" spans="1:11" ht="15.9" customHeight="1">
      <c r="A7" s="333" t="s">
        <v>21</v>
      </c>
      <c r="B7" s="96">
        <f>'5.2'!D35</f>
        <v>417517</v>
      </c>
      <c r="C7" s="92">
        <f>'5.2'!E35</f>
        <v>290035.11492552981</v>
      </c>
      <c r="D7" s="96">
        <f>'5.2'!F35</f>
        <v>3097200.2326229578</v>
      </c>
      <c r="E7" s="98">
        <f>C7/$C$11</f>
        <v>0.10068804798530771</v>
      </c>
      <c r="F7" s="98">
        <f>'5.2'!H35</f>
        <v>7.5346493489922214E-3</v>
      </c>
      <c r="G7" s="101">
        <f>AVERAGE('5.6'!G7,'5.7'!G7,'5.8'!G7)</f>
        <v>6.2039068100358419</v>
      </c>
      <c r="H7" s="101">
        <f>MAX('5.6'!H7,'5.7'!H7,'5.8'!H7)</f>
        <v>16.2</v>
      </c>
      <c r="I7" s="101">
        <f>MIN('5.6'!I7,'5.7'!I7,'5.8'!I7)</f>
        <v>-2.1</v>
      </c>
      <c r="J7" s="101">
        <f>AVERAGE('5.6'!J7,'5.7'!J7,'5.8'!J7)</f>
        <v>4.6000000000000014</v>
      </c>
      <c r="K7" s="368">
        <f>G7-J7</f>
        <v>1.6039068100358405</v>
      </c>
    </row>
    <row r="8" spans="1:11" ht="15.9" customHeight="1">
      <c r="A8" s="334" t="s">
        <v>104</v>
      </c>
      <c r="B8" s="91">
        <f>'5.3'!D35</f>
        <v>2288466</v>
      </c>
      <c r="C8" s="92">
        <f>'5.3'!E35</f>
        <v>2322927.1130435555</v>
      </c>
      <c r="D8" s="91">
        <f>'5.3'!F35</f>
        <v>24834767.98181</v>
      </c>
      <c r="E8" s="94">
        <f t="shared" ref="E8:E10" si="0">C8/$C$11</f>
        <v>0.80642303151656769</v>
      </c>
      <c r="F8" s="94">
        <f>'5.3'!H35</f>
        <v>0.12310881646822977</v>
      </c>
      <c r="G8" s="101">
        <f>AVERAGE('5.6'!G8,'5.7'!G8,'5.8'!G8)</f>
        <v>5.0975985663082435</v>
      </c>
      <c r="H8" s="102">
        <f>MAX('5.6'!H8,'5.7'!H8,'5.8'!H8)</f>
        <v>16.816666666666666</v>
      </c>
      <c r="I8" s="102">
        <f>MIN('5.6'!I8,'5.7'!I8,'5.8'!I8)</f>
        <v>-3.1166666666666671</v>
      </c>
      <c r="J8" s="102">
        <f>AVERAGE('5.6'!J8,'5.7'!J8,'5.8'!J8)</f>
        <v>3.6277777777777795</v>
      </c>
      <c r="K8" s="101">
        <f t="shared" ref="K8:K11" si="1">G8-J8</f>
        <v>1.4698207885304639</v>
      </c>
    </row>
    <row r="9" spans="1:11" ht="15.9" customHeight="1">
      <c r="A9" s="334" t="s">
        <v>22</v>
      </c>
      <c r="B9" s="91">
        <f>'5.4'!D35</f>
        <v>114709</v>
      </c>
      <c r="C9" s="92">
        <f>'5.4'!E35</f>
        <v>107588.573</v>
      </c>
      <c r="D9" s="91">
        <f>'5.4'!F35</f>
        <v>1149299.3956200001</v>
      </c>
      <c r="E9" s="94">
        <f t="shared" si="0"/>
        <v>3.735024775767673E-2</v>
      </c>
      <c r="F9" s="94">
        <f>'5.4'!H35</f>
        <v>7.3919833723390921E-2</v>
      </c>
      <c r="G9" s="101">
        <f>AVERAGE('5.6'!G9,'5.7'!G9,'5.8'!G9)</f>
        <v>4.35179211469534</v>
      </c>
      <c r="H9" s="102">
        <f>MAX('5.6'!H9,'5.7'!H9,'5.8'!H9)</f>
        <v>14.7</v>
      </c>
      <c r="I9" s="102">
        <f>MIN('5.6'!I9,'5.7'!I9,'5.8'!I9)</f>
        <v>-3.7</v>
      </c>
      <c r="J9" s="102">
        <f>AVERAGE('5.6'!J9,'5.7'!J9,'5.8'!J9)</f>
        <v>3.0000000000000004</v>
      </c>
      <c r="K9" s="101">
        <f t="shared" si="1"/>
        <v>1.3517921146953396</v>
      </c>
    </row>
    <row r="10" spans="1:11" ht="15.9" customHeight="1">
      <c r="A10" s="334" t="s">
        <v>36</v>
      </c>
      <c r="B10" s="91">
        <f>'5.5'!D35</f>
        <v>8439</v>
      </c>
      <c r="C10" s="92">
        <f>'5.5'!E35</f>
        <v>159980.90789720786</v>
      </c>
      <c r="D10" s="91">
        <f>'5.5'!F35</f>
        <v>1707534.5152023577</v>
      </c>
      <c r="E10" s="94">
        <f t="shared" si="0"/>
        <v>5.553867274044777E-2</v>
      </c>
      <c r="F10" s="94">
        <f>'5.5'!H35</f>
        <v>-0.17593019019015377</v>
      </c>
      <c r="G10" s="101">
        <f>AVERAGE('5.6'!G10,'5.7'!G10,'5.8'!G10)</f>
        <v>5.0191397849462369</v>
      </c>
      <c r="H10" s="102">
        <f>MAX('5.6'!H10,'5.7'!H10,'5.8'!H10)</f>
        <v>16.7</v>
      </c>
      <c r="I10" s="102">
        <f>MIN('5.6'!I10,'5.7'!I10,'5.8'!I10)</f>
        <v>-3.1</v>
      </c>
      <c r="J10" s="102">
        <f>AVERAGE('5.6'!J10,'5.7'!J10,'5.8'!J10)</f>
        <v>3.83921146953405</v>
      </c>
      <c r="K10" s="101">
        <f t="shared" si="1"/>
        <v>1.1799283154121869</v>
      </c>
    </row>
    <row r="11" spans="1:11" ht="15.9" customHeight="1">
      <c r="A11" s="369" t="s">
        <v>3</v>
      </c>
      <c r="B11" s="308">
        <f>'5.1'!D36</f>
        <v>2829131</v>
      </c>
      <c r="C11" s="309">
        <f>'5.1'!E36</f>
        <v>2880531.7088662935</v>
      </c>
      <c r="D11" s="308">
        <f>'5.1'!F36</f>
        <v>30788802.125255313</v>
      </c>
      <c r="E11" s="312">
        <f t="shared" ref="E11" si="2">SUM(E7:E10)</f>
        <v>0.99999999999999989</v>
      </c>
      <c r="F11" s="312">
        <f>'5.1'!H36</f>
        <v>8.6794044347821148E-2</v>
      </c>
      <c r="G11" s="315">
        <f>AVERAGE('5.6'!G11,'5.7'!G11,'5.8'!G11)</f>
        <v>5.0191397849462369</v>
      </c>
      <c r="H11" s="316">
        <f>MAX('5.6'!H11,'5.7'!H11,'5.8'!H11)</f>
        <v>16.7</v>
      </c>
      <c r="I11" s="316">
        <f>MIN('5.6'!I11,'5.7'!I11,'5.8'!I11)</f>
        <v>-3.1</v>
      </c>
      <c r="J11" s="316">
        <f>AVERAGE('5.6'!J11,'5.7'!J11,'5.8'!J11)</f>
        <v>3.83921146953405</v>
      </c>
      <c r="K11" s="317">
        <f t="shared" si="1"/>
        <v>1.1799283154121869</v>
      </c>
    </row>
    <row r="12" spans="1:11" ht="15" customHeight="1">
      <c r="A12" s="178"/>
      <c r="B12" s="179"/>
      <c r="C12" s="712" t="s">
        <v>205</v>
      </c>
      <c r="D12" s="712"/>
      <c r="E12" s="712"/>
      <c r="F12" s="712"/>
      <c r="G12" s="715" t="s">
        <v>128</v>
      </c>
      <c r="H12" s="715"/>
      <c r="I12" s="715"/>
      <c r="J12" s="715"/>
      <c r="K12" s="715"/>
    </row>
    <row r="13" spans="1:11" ht="15" customHeight="1">
      <c r="A13" s="90"/>
      <c r="B13" s="90"/>
      <c r="C13" s="711"/>
      <c r="D13" s="711"/>
      <c r="E13" s="711"/>
      <c r="F13" s="711"/>
      <c r="G13" s="716" t="s">
        <v>129</v>
      </c>
      <c r="H13" s="716"/>
      <c r="I13" s="716"/>
      <c r="J13" s="716"/>
      <c r="K13" s="716"/>
    </row>
    <row r="14" spans="1:11" ht="15" customHeight="1">
      <c r="A14" s="90"/>
      <c r="B14" s="90"/>
      <c r="C14" s="165"/>
      <c r="D14" s="165"/>
      <c r="E14" s="165"/>
      <c r="F14" s="165"/>
      <c r="G14" s="166"/>
      <c r="H14" s="166"/>
      <c r="I14" s="166"/>
      <c r="J14" s="166"/>
      <c r="K14" s="166"/>
    </row>
    <row r="15" spans="1:11" ht="15" customHeight="1">
      <c r="A15" s="90"/>
      <c r="B15" s="90"/>
      <c r="C15" s="90"/>
      <c r="D15" s="212"/>
      <c r="E15" s="213"/>
      <c r="F15" s="213"/>
      <c r="G15" s="90"/>
      <c r="H15" s="210"/>
      <c r="I15" s="166"/>
      <c r="J15" s="90"/>
      <c r="K15" s="90"/>
    </row>
    <row r="16" spans="1:11" ht="18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15" customHeight="1">
      <c r="A17" s="689" t="s">
        <v>293</v>
      </c>
      <c r="B17" s="689"/>
      <c r="C17" s="689"/>
      <c r="D17" s="689"/>
      <c r="E17" s="689"/>
      <c r="F17" s="689" t="s">
        <v>213</v>
      </c>
      <c r="G17" s="689"/>
      <c r="H17" s="689"/>
      <c r="I17" s="689"/>
      <c r="J17" s="689"/>
      <c r="K17" s="689"/>
    </row>
    <row r="18" spans="1:11" ht="15" customHeight="1">
      <c r="A18" s="339"/>
      <c r="B18" s="690" t="str">
        <f>C3</f>
        <v>IV. čtvrtletí</v>
      </c>
      <c r="C18" s="690"/>
      <c r="D18" s="339"/>
      <c r="E18" s="339"/>
      <c r="F18" s="339"/>
      <c r="G18" s="339"/>
      <c r="H18" s="690" t="str">
        <f>C3</f>
        <v>IV. čtvrtletí</v>
      </c>
      <c r="I18" s="690"/>
      <c r="J18" s="339"/>
      <c r="K18" s="339"/>
    </row>
    <row r="19" spans="1:11" ht="1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1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5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</row>
    <row r="23" spans="1:11" ht="1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ht="1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1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1" ht="1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15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1" ht="15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ht="1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ht="1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ht="1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15" customHeight="1">
      <c r="A34" s="689" t="s">
        <v>78</v>
      </c>
      <c r="B34" s="689"/>
      <c r="C34" s="689"/>
      <c r="D34" s="689"/>
      <c r="E34" s="689"/>
      <c r="F34" s="714" t="s">
        <v>79</v>
      </c>
      <c r="G34" s="714"/>
      <c r="H34" s="714"/>
      <c r="I34" s="714"/>
      <c r="J34" s="714"/>
      <c r="K34" s="714"/>
    </row>
    <row r="35" spans="1:11" ht="15" customHeight="1">
      <c r="A35" s="339"/>
      <c r="B35" s="690" t="str">
        <f>C3</f>
        <v>IV. čtvrtletí</v>
      </c>
      <c r="C35" s="690"/>
      <c r="D35" s="339"/>
      <c r="E35" s="340"/>
      <c r="F35" s="714"/>
      <c r="G35" s="714"/>
      <c r="H35" s="714"/>
      <c r="I35" s="714"/>
      <c r="J35" s="714"/>
      <c r="K35" s="714"/>
    </row>
    <row r="36" spans="1:11" ht="15" customHeight="1">
      <c r="A36" s="339"/>
      <c r="B36" s="339"/>
      <c r="C36" s="339"/>
      <c r="D36" s="339"/>
      <c r="E36" s="341"/>
      <c r="F36" s="341"/>
      <c r="G36" s="341"/>
      <c r="H36" s="729" t="str">
        <f>C3</f>
        <v>IV. čtvrtletí</v>
      </c>
      <c r="I36" s="729"/>
      <c r="J36" s="341"/>
      <c r="K36" s="341"/>
    </row>
    <row r="37" spans="1:11" ht="1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1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1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1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ht="1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  <mergeCell ref="A3:B3"/>
    <mergeCell ref="C4:F4"/>
    <mergeCell ref="A2:B2"/>
    <mergeCell ref="A1:K1"/>
    <mergeCell ref="G4:K4"/>
    <mergeCell ref="C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K29" sqref="K29"/>
    </sheetView>
  </sheetViews>
  <sheetFormatPr defaultColWidth="9.109375" defaultRowHeight="13.8"/>
  <cols>
    <col min="1" max="1" width="4.6640625" style="13" customWidth="1"/>
    <col min="2" max="2" width="90.5546875" style="12" customWidth="1"/>
    <col min="3" max="3" width="3.33203125" style="2" bestFit="1" customWidth="1"/>
    <col min="4" max="4" width="9.109375" style="2" customWidth="1"/>
    <col min="5" max="5" width="9.109375" style="2" hidden="1" customWidth="1"/>
    <col min="6" max="16384" width="9.109375" style="2"/>
  </cols>
  <sheetData>
    <row r="1" spans="1:5" ht="18">
      <c r="A1" s="11" t="s">
        <v>139</v>
      </c>
    </row>
    <row r="2" spans="1:5" ht="6" customHeight="1"/>
    <row r="3" spans="1:5" ht="14.4">
      <c r="A3" s="169" t="str">
        <f>MID(E3,1,2+IF(MID(E3,3,1)&lt;&gt;" ",IF(MID(E3,4,1)&lt;&gt;" ",IF(MID(E3,5,1)&lt;&gt;" ",3,2),1),0))</f>
        <v>1.</v>
      </c>
      <c r="B3" s="170" t="str">
        <f>MID(E3,4+IF(MID(E3,3,1)&lt;&gt;" ",IF(MID(E3,4,1)&lt;&gt;" ",IF(MID(E3,5,1)&lt;&gt;" ",3,2),1),0),100)</f>
        <v>Zkratky a pojmy</v>
      </c>
      <c r="C3" s="171">
        <v>4</v>
      </c>
      <c r="E3" s="175" t="str">
        <f>'1'!A1</f>
        <v>1. Zkratky a pojmy</v>
      </c>
    </row>
    <row r="4" spans="1:5" ht="14.4">
      <c r="A4" s="169" t="str">
        <f t="shared" ref="A4:A36" si="0">MID(E4,1,2+IF(MID(E4,3,1)&lt;&gt;" ",IF(MID(E4,4,1)&lt;&gt;" ",IF(MID(E4,5,1)&lt;&gt;" ",3,2),1),0))</f>
        <v>2.</v>
      </c>
      <c r="B4" s="170" t="str">
        <f t="shared" ref="B4:B36" si="1">MID(E4,4+IF(MID(E4,3,1)&lt;&gt;" ",IF(MID(E4,4,1)&lt;&gt;" ",IF(MID(E4,5,1)&lt;&gt;" ",3,2),1),0),100)</f>
        <v>Komentář</v>
      </c>
      <c r="C4" s="171">
        <v>6</v>
      </c>
      <c r="E4" s="175" t="str">
        <f>'2'!A1</f>
        <v>2. Komentář</v>
      </c>
    </row>
    <row r="5" spans="1:5" ht="14.4">
      <c r="A5" s="169" t="str">
        <f t="shared" si="0"/>
        <v>3.</v>
      </c>
      <c r="B5" s="170" t="str">
        <f t="shared" si="1"/>
        <v>Plynárenská soustava</v>
      </c>
      <c r="C5" s="171">
        <v>7</v>
      </c>
      <c r="E5" s="175" t="str">
        <f>'3.1'!A1</f>
        <v>3. Plynárenská soustava</v>
      </c>
    </row>
    <row r="6" spans="1:5" ht="14.4">
      <c r="A6" s="172" t="str">
        <f t="shared" si="0"/>
        <v>3.1.</v>
      </c>
      <c r="B6" s="173" t="str">
        <f t="shared" si="1"/>
        <v>Čtvrtletní bilance plynárenské soustavy ČR</v>
      </c>
      <c r="C6" s="174">
        <v>7</v>
      </c>
      <c r="E6" s="176" t="str">
        <f>'3.1'!A2</f>
        <v>3.1. Čtvrtletní bilance plynárenské soustavy ČR</v>
      </c>
    </row>
    <row r="7" spans="1:5" ht="14.4">
      <c r="A7" s="172" t="str">
        <f t="shared" si="0"/>
        <v>3.2.</v>
      </c>
      <c r="B7" s="173" t="str">
        <f t="shared" si="1"/>
        <v>Bilance plynárenské soustavy ČR v průběhu roku</v>
      </c>
      <c r="C7" s="174">
        <v>8</v>
      </c>
      <c r="E7" s="176" t="str">
        <f>'3.2'!A1</f>
        <v>3.2. Bilance plynárenské soustavy ČR v průběhu roku</v>
      </c>
    </row>
    <row r="8" spans="1:5" ht="14.4">
      <c r="A8" s="169" t="str">
        <f t="shared" si="0"/>
        <v>4.</v>
      </c>
      <c r="B8" s="170" t="str">
        <f t="shared" si="1"/>
        <v>Spotřeba zemního plynu</v>
      </c>
      <c r="C8" s="171">
        <v>9</v>
      </c>
      <c r="E8" s="175" t="str">
        <f>'4.1'!A1</f>
        <v>4. Spotřeba zemního plynu</v>
      </c>
    </row>
    <row r="9" spans="1:5" ht="14.4">
      <c r="A9" s="172" t="str">
        <f t="shared" ref="A9" si="2">MID(E9,1,2+IF(MID(E9,3,1)&lt;&gt;" ",IF(MID(E9,4,1)&lt;&gt;" ",IF(MID(E9,5,1)&lt;&gt;" ",3,2),1),0))</f>
        <v>4.1.</v>
      </c>
      <c r="B9" s="173" t="str">
        <f t="shared" ref="B9" si="3">MID(E9,4+IF(MID(E9,3,1)&lt;&gt;" ",IF(MID(E9,4,1)&lt;&gt;" ",IF(MID(E9,5,1)&lt;&gt;" ",3,2),1),0),100)</f>
        <v>Spotřeba zemního plynu v ČR v průběhu roku</v>
      </c>
      <c r="C9" s="174">
        <v>9</v>
      </c>
      <c r="E9" s="175" t="str">
        <f>'4.1'!A2</f>
        <v>4.1. Spotřeba zemního plynu v ČR v průběhu roku</v>
      </c>
    </row>
    <row r="10" spans="1:5" ht="14.4">
      <c r="A10" s="172" t="str">
        <f t="shared" si="0"/>
        <v>4.2.</v>
      </c>
      <c r="B10" s="173" t="str">
        <f t="shared" si="1"/>
        <v>Spotřeba zemního plynu v ČR podle kategorií zákazníků v průběhu roku</v>
      </c>
      <c r="C10" s="174">
        <v>10</v>
      </c>
      <c r="E10" s="176" t="str">
        <f>'4.2'!A1</f>
        <v>4.2. Spotřeba zemního plynu v ČR podle kategorií zákazníků v průběhu roku</v>
      </c>
    </row>
    <row r="11" spans="1:5" ht="14.4">
      <c r="A11" s="172" t="str">
        <f t="shared" si="0"/>
        <v>4.3.</v>
      </c>
      <c r="B11" s="173" t="str">
        <f t="shared" si="1"/>
        <v>Denní průběh spotřeb zemního plynu v ČR</v>
      </c>
      <c r="C11" s="174">
        <v>11</v>
      </c>
      <c r="E11" s="176" t="str">
        <f>'4.3'!A1</f>
        <v>4.3. Denní průběh spotřeb zemního plynu v ČR</v>
      </c>
    </row>
    <row r="12" spans="1:5" ht="14.4">
      <c r="A12" s="169" t="str">
        <f t="shared" si="0"/>
        <v>5.</v>
      </c>
      <c r="B12" s="170" t="str">
        <f t="shared" si="1"/>
        <v>Spotřeba zemního plynu podle distribučních soustav</v>
      </c>
      <c r="C12" s="171">
        <v>12</v>
      </c>
      <c r="E12" s="175" t="str">
        <f>'5.1'!A1</f>
        <v>5. Spotřeba zemního plynu podle distribučních soustav</v>
      </c>
    </row>
    <row r="13" spans="1:5" ht="14.4">
      <c r="A13" s="172" t="str">
        <f t="shared" si="0"/>
        <v>5.1.</v>
      </c>
      <c r="B13" s="173" t="str">
        <f t="shared" si="1"/>
        <v>Spotřeba zemního plynu podle kategorií zákazníků v ČR</v>
      </c>
      <c r="C13" s="174">
        <v>12</v>
      </c>
      <c r="E13" s="176" t="str">
        <f>'5.1'!A2</f>
        <v>5.1. Spotřeba zemního plynu podle kategorií zákazníků v ČR</v>
      </c>
    </row>
    <row r="14" spans="1:5" ht="14.4">
      <c r="A14" s="172" t="str">
        <f t="shared" ref="A14:A17" si="4">MID(E14,1,2+IF(MID(E14,3,1)&lt;&gt;" ",IF(MID(E14,4,1)&lt;&gt;" ",IF(MID(E14,5,1)&lt;&gt;" ",3,2),1),0))</f>
        <v>5.2.</v>
      </c>
      <c r="B14" s="173" t="str">
        <f t="shared" ref="B14:B17" si="5">MID(E14,4+IF(MID(E14,3,1)&lt;&gt;" ",IF(MID(E14,4,1)&lt;&gt;" ",IF(MID(E14,5,1)&lt;&gt;" ",3,2),1),0),100)</f>
        <v>Spotřeba zemního plynu u společnosti PP Distribuce</v>
      </c>
      <c r="C14" s="174">
        <v>13</v>
      </c>
      <c r="E14" s="235" t="str">
        <f>'5.2'!A1</f>
        <v>5.2. Spotřeba zemního plynu u společnosti PP Distribuce</v>
      </c>
    </row>
    <row r="15" spans="1:5" ht="14.4">
      <c r="A15" s="172" t="str">
        <f t="shared" si="4"/>
        <v>5.3.</v>
      </c>
      <c r="B15" s="173" t="str">
        <f t="shared" si="5"/>
        <v>Spotřeba zemního plynu u společnosti GasNet</v>
      </c>
      <c r="C15" s="174">
        <v>14</v>
      </c>
      <c r="E15" s="236" t="str">
        <f>'5.3'!A1</f>
        <v>5.3. Spotřeba zemního plynu u společnosti GasNet</v>
      </c>
    </row>
    <row r="16" spans="1:5" ht="14.4">
      <c r="A16" s="172" t="str">
        <f t="shared" si="4"/>
        <v>5.4.</v>
      </c>
      <c r="B16" s="173" t="str">
        <f t="shared" si="5"/>
        <v>Spotřeba zemního plynu u společnosti E.ON Distribuce</v>
      </c>
      <c r="C16" s="174">
        <v>15</v>
      </c>
      <c r="E16" s="236" t="str">
        <f>'5.4'!A1</f>
        <v>5.4. Spotřeba zemního plynu u společnosti E.ON Distribuce</v>
      </c>
    </row>
    <row r="17" spans="1:5" ht="14.4">
      <c r="A17" s="172" t="str">
        <f t="shared" si="4"/>
        <v>5.5.</v>
      </c>
      <c r="B17" s="173" t="str">
        <f t="shared" si="5"/>
        <v>Spotřeba zemního plynu u ostatních společností</v>
      </c>
      <c r="C17" s="174">
        <v>16</v>
      </c>
      <c r="E17" s="236" t="str">
        <f>'5.5'!A1</f>
        <v>5.5. Spotřeba zemního plynu u ostatních společností</v>
      </c>
    </row>
    <row r="18" spans="1:5" ht="14.4">
      <c r="A18" s="172" t="str">
        <f t="shared" si="0"/>
        <v>5.6.</v>
      </c>
      <c r="B18" s="173" t="str">
        <f t="shared" si="1"/>
        <v>Spotřeba zemního plynu a teplota ovzduší: říjen</v>
      </c>
      <c r="C18" s="174">
        <v>17</v>
      </c>
      <c r="E18" s="176" t="str">
        <f>'5.6'!A1</f>
        <v>5.6. Spotřeba zemního plynu a teplota ovzduší: říjen</v>
      </c>
    </row>
    <row r="19" spans="1:5" ht="14.4">
      <c r="A19" s="172" t="str">
        <f t="shared" ref="A19:A21" si="6">MID(E19,1,2+IF(MID(E19,3,1)&lt;&gt;" ",IF(MID(E19,4,1)&lt;&gt;" ",IF(MID(E19,5,1)&lt;&gt;" ",3,2),1),0))</f>
        <v>5.7.</v>
      </c>
      <c r="B19" s="173" t="str">
        <f t="shared" ref="B19:B21" si="7">MID(E19,4+IF(MID(E19,3,1)&lt;&gt;" ",IF(MID(E19,4,1)&lt;&gt;" ",IF(MID(E19,5,1)&lt;&gt;" ",3,2),1),0),100)</f>
        <v>Spotřeba zemního plynu a teplota ovzduší: listopad</v>
      </c>
      <c r="C19" s="174">
        <v>18</v>
      </c>
      <c r="E19" s="176" t="str">
        <f>'5.7'!A1</f>
        <v>5.7. Spotřeba zemního plynu a teplota ovzduší: listopad</v>
      </c>
    </row>
    <row r="20" spans="1:5" ht="14.4">
      <c r="A20" s="172" t="str">
        <f t="shared" si="6"/>
        <v>5.8.</v>
      </c>
      <c r="B20" s="173" t="str">
        <f t="shared" si="7"/>
        <v>Spotřeba zemního plynu a teplota ovzduší: prosinec</v>
      </c>
      <c r="C20" s="174">
        <v>19</v>
      </c>
      <c r="E20" s="176" t="str">
        <f>'5.8'!A1</f>
        <v>5.8. Spotřeba zemního plynu a teplota ovzduší: prosinec</v>
      </c>
    </row>
    <row r="21" spans="1:5" ht="14.4">
      <c r="A21" s="172" t="str">
        <f t="shared" si="6"/>
        <v>5.9.</v>
      </c>
      <c r="B21" s="173" t="str">
        <f t="shared" si="7"/>
        <v>Spotřeba zemního plynu a teplota ovzduší: IV. čtvrtletí</v>
      </c>
      <c r="C21" s="174">
        <v>20</v>
      </c>
      <c r="E21" s="176" t="str">
        <f>'5.9'!A1</f>
        <v>5.9. Spotřeba zemního plynu a teplota ovzduší: IV. čtvrtletí</v>
      </c>
    </row>
    <row r="22" spans="1:5" ht="14.4">
      <c r="A22" s="172" t="str">
        <f t="shared" si="0"/>
        <v>5.10.</v>
      </c>
      <c r="B22" s="173" t="str">
        <f t="shared" si="1"/>
        <v>Spotřeba zemního plynu podle plynárenských soustav v průběhu roku</v>
      </c>
      <c r="C22" s="174">
        <v>21</v>
      </c>
      <c r="E22" s="176" t="str">
        <f>'5.10'!A1</f>
        <v>5.10. Spotřeba zemního plynu podle plynárenských soustav v průběhu roku</v>
      </c>
    </row>
    <row r="23" spans="1:5" ht="14.4">
      <c r="A23" s="169" t="str">
        <f t="shared" si="0"/>
        <v>6.</v>
      </c>
      <c r="B23" s="170" t="str">
        <f t="shared" si="1"/>
        <v>Spotřeba zemního plynu podle krajů</v>
      </c>
      <c r="C23" s="171">
        <v>22</v>
      </c>
      <c r="E23" s="175" t="str">
        <f>'6.1'!A1</f>
        <v>6. Spotřeba zemního plynu podle krajů</v>
      </c>
    </row>
    <row r="24" spans="1:5" ht="14.4">
      <c r="A24" s="172" t="str">
        <f t="shared" si="0"/>
        <v>6.1.</v>
      </c>
      <c r="B24" s="173" t="str">
        <f t="shared" si="1"/>
        <v>Spotřeba zemního plynu: Jihočeský a Jihomoravský kraj</v>
      </c>
      <c r="C24" s="174">
        <v>22</v>
      </c>
      <c r="E24" s="176" t="str">
        <f>'6.1'!A2</f>
        <v>6.1. Spotřeba zemního plynu: Jihočeský a Jihomoravský kraj</v>
      </c>
    </row>
    <row r="25" spans="1:5" ht="14.4">
      <c r="A25" s="172" t="str">
        <f t="shared" ref="A25:A30" si="8">MID(E25,1,2+IF(MID(E25,3,1)&lt;&gt;" ",IF(MID(E25,4,1)&lt;&gt;" ",IF(MID(E25,5,1)&lt;&gt;" ",3,2),1),0))</f>
        <v>6.2.</v>
      </c>
      <c r="B25" s="173" t="str">
        <f t="shared" ref="B25:B30" si="9">MID(E25,4+IF(MID(E25,3,1)&lt;&gt;" ",IF(MID(E25,4,1)&lt;&gt;" ",IF(MID(E25,5,1)&lt;&gt;" ",3,2),1),0),100)</f>
        <v>Spotřeba zemního plynu: Karlovarský a Královéhradecký kraj</v>
      </c>
      <c r="C25" s="174">
        <v>23</v>
      </c>
      <c r="E25" s="176" t="str">
        <f>'6.2'!A1</f>
        <v>6.2. Spotřeba zemního plynu: Karlovarský a Královéhradecký kraj</v>
      </c>
    </row>
    <row r="26" spans="1:5" ht="14.4">
      <c r="A26" s="172" t="str">
        <f t="shared" si="8"/>
        <v>6.3.</v>
      </c>
      <c r="B26" s="173" t="str">
        <f t="shared" si="9"/>
        <v>Spotřeba zemního plynu: Liberecký a Moravskoslezský kraj</v>
      </c>
      <c r="C26" s="174">
        <v>24</v>
      </c>
      <c r="E26" s="176" t="str">
        <f>'6.3'!A1</f>
        <v>6.3. Spotřeba zemního plynu: Liberecký a Moravskoslezský kraj</v>
      </c>
    </row>
    <row r="27" spans="1:5" ht="14.4">
      <c r="A27" s="172" t="str">
        <f t="shared" si="8"/>
        <v>6.4.</v>
      </c>
      <c r="B27" s="173" t="str">
        <f t="shared" si="9"/>
        <v>Spotřeba zemního plynu: Olomoucký a Pardubický kraj</v>
      </c>
      <c r="C27" s="174">
        <v>25</v>
      </c>
      <c r="E27" s="176" t="str">
        <f>'6.4'!A1</f>
        <v>6.4. Spotřeba zemního plynu: Olomoucký a Pardubický kraj</v>
      </c>
    </row>
    <row r="28" spans="1:5" ht="14.4">
      <c r="A28" s="172" t="str">
        <f t="shared" si="8"/>
        <v>6.5.</v>
      </c>
      <c r="B28" s="173" t="str">
        <f t="shared" si="9"/>
        <v>Spotřeba zemního plynu: Plzeňský kraj a Hlavní město Praha</v>
      </c>
      <c r="C28" s="174">
        <v>26</v>
      </c>
      <c r="E28" s="176" t="str">
        <f>'6.5'!A1</f>
        <v>6.5. Spotřeba zemního plynu: Plzeňský kraj a Hlavní město Praha</v>
      </c>
    </row>
    <row r="29" spans="1:5" ht="14.4">
      <c r="A29" s="172" t="str">
        <f t="shared" si="8"/>
        <v>6.6.</v>
      </c>
      <c r="B29" s="173" t="str">
        <f t="shared" si="9"/>
        <v>Spotřeba zemního plynu: Středočeský a Ústecký kraj</v>
      </c>
      <c r="C29" s="174">
        <v>27</v>
      </c>
      <c r="E29" s="176" t="str">
        <f>'6.6'!A1</f>
        <v>6.6. Spotřeba zemního plynu: Středočeský a Ústecký kraj</v>
      </c>
    </row>
    <row r="30" spans="1:5" ht="14.4">
      <c r="A30" s="172" t="str">
        <f t="shared" si="8"/>
        <v>6.7.</v>
      </c>
      <c r="B30" s="173" t="str">
        <f t="shared" si="9"/>
        <v>Spotřeba zemního plynu: Kraj Vysočina a Zlínský kraj</v>
      </c>
      <c r="C30" s="174">
        <v>28</v>
      </c>
      <c r="E30" s="176" t="str">
        <f>'6.7'!A1</f>
        <v>6.7. Spotřeba zemního plynu: Kraj Vysočina a Zlínský kraj</v>
      </c>
    </row>
    <row r="31" spans="1:5" ht="14.4">
      <c r="A31" s="172" t="str">
        <f t="shared" si="0"/>
        <v>6.8.</v>
      </c>
      <c r="B31" s="173" t="str">
        <f t="shared" si="1"/>
        <v>Spotřeba zemního plynu a teplota ovzduší podle krajů: říjen</v>
      </c>
      <c r="C31" s="174">
        <v>29</v>
      </c>
      <c r="E31" s="176" t="str">
        <f>'6.8'!A1</f>
        <v>6.8. Spotřeba zemního plynu a teplota ovzduší podle krajů: říjen</v>
      </c>
    </row>
    <row r="32" spans="1:5" ht="14.4">
      <c r="A32" s="172" t="str">
        <f t="shared" ref="A32:A34" si="10">MID(E32,1,2+IF(MID(E32,3,1)&lt;&gt;" ",IF(MID(E32,4,1)&lt;&gt;" ",IF(MID(E32,5,1)&lt;&gt;" ",3,2),1),0))</f>
        <v>6.9.</v>
      </c>
      <c r="B32" s="173" t="str">
        <f t="shared" ref="B32:B34" si="11">MID(E32,4+IF(MID(E32,3,1)&lt;&gt;" ",IF(MID(E32,4,1)&lt;&gt;" ",IF(MID(E32,5,1)&lt;&gt;" ",3,2),1),0),100)</f>
        <v>Spotřeba zemního plynu a teplota ovzduší podle krajů: listopad</v>
      </c>
      <c r="C32" s="174">
        <v>30</v>
      </c>
      <c r="E32" s="176" t="str">
        <f>'6.9'!A1</f>
        <v>6.9. Spotřeba zemního plynu a teplota ovzduší podle krajů: listopad</v>
      </c>
    </row>
    <row r="33" spans="1:5" ht="14.4">
      <c r="A33" s="172" t="str">
        <f t="shared" si="10"/>
        <v>6.10.</v>
      </c>
      <c r="B33" s="173" t="str">
        <f t="shared" si="11"/>
        <v>Spotřeba zemního plynu a teplota ovzduší podle krajů: prosinec</v>
      </c>
      <c r="C33" s="174">
        <v>31</v>
      </c>
      <c r="E33" s="176" t="str">
        <f>'6.10'!A1</f>
        <v>6.10. Spotřeba zemního plynu a teplota ovzduší podle krajů: prosinec</v>
      </c>
    </row>
    <row r="34" spans="1:5" ht="14.4">
      <c r="A34" s="172" t="str">
        <f t="shared" si="10"/>
        <v>6.11.</v>
      </c>
      <c r="B34" s="173" t="str">
        <f t="shared" si="11"/>
        <v>Spotřeba zemního plynu a teplota ovzduší podle krajů: IV. čtvrtletí</v>
      </c>
      <c r="C34" s="174">
        <v>32</v>
      </c>
      <c r="E34" s="176" t="str">
        <f>'6.11'!A1</f>
        <v>6.11. Spotřeba zemního plynu a teplota ovzduší podle krajů: IV. čtvrtletí</v>
      </c>
    </row>
    <row r="35" spans="1:5" ht="14.4">
      <c r="A35" s="172" t="str">
        <f t="shared" si="0"/>
        <v>6.12.</v>
      </c>
      <c r="B35" s="173" t="str">
        <f t="shared" si="1"/>
        <v>Spotřeba zemního plynu podle krajů v ČR v průběhu roku</v>
      </c>
      <c r="C35" s="174">
        <v>33</v>
      </c>
      <c r="E35" s="176" t="str">
        <f>'6.12'!A1</f>
        <v>6.12. Spotřeba zemního plynu podle krajů v ČR v průběhu roku</v>
      </c>
    </row>
    <row r="36" spans="1:5" ht="14.4">
      <c r="A36" s="169" t="str">
        <f t="shared" si="0"/>
        <v>7.</v>
      </c>
      <c r="B36" s="170" t="str">
        <f t="shared" si="1"/>
        <v>Mapa přepravní soustavy a toky plynu v plynárenské soustavě</v>
      </c>
      <c r="C36" s="171">
        <v>35</v>
      </c>
      <c r="E36" s="175" t="str">
        <f>'7'!A1</f>
        <v>7. Mapa přepravní soustavy a toky plynu v plynárenské soustavě</v>
      </c>
    </row>
    <row r="37" spans="1:5" ht="12" customHeight="1">
      <c r="A37" s="2"/>
      <c r="B37" s="18"/>
    </row>
    <row r="38" spans="1:5" ht="12" customHeight="1">
      <c r="A38" s="2"/>
      <c r="B38" s="18"/>
    </row>
    <row r="39" spans="1:5" ht="12" customHeight="1">
      <c r="A39" s="2"/>
      <c r="B39" s="18"/>
    </row>
    <row r="40" spans="1:5" ht="12" customHeight="1">
      <c r="A40" s="2"/>
      <c r="B40" s="18"/>
    </row>
    <row r="41" spans="1:5" ht="12" customHeight="1">
      <c r="A41" s="2"/>
      <c r="B41" s="19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3"/>
  <sheetViews>
    <sheetView showGridLines="0" topLeftCell="A19" zoomScaleNormal="100" zoomScaleSheetLayoutView="100" workbookViewId="0">
      <selection activeCell="M6" sqref="M6"/>
    </sheetView>
  </sheetViews>
  <sheetFormatPr defaultRowHeight="10.199999999999999"/>
  <cols>
    <col min="1" max="1" width="9.6640625" style="67" customWidth="1"/>
    <col min="2" max="10" width="8.88671875" style="67" customWidth="1"/>
    <col min="11" max="11" width="9" style="67" customWidth="1"/>
    <col min="12" max="12" width="9.33203125" style="67" bestFit="1" customWidth="1"/>
    <col min="13" max="13" width="11.44140625" style="67" bestFit="1" customWidth="1"/>
    <col min="14" max="252" width="9.109375" style="67"/>
    <col min="253" max="265" width="10.6640625" style="67" customWidth="1"/>
    <col min="266" max="508" width="9.109375" style="67"/>
    <col min="509" max="521" width="10.6640625" style="67" customWidth="1"/>
    <col min="522" max="764" width="9.109375" style="67"/>
    <col min="765" max="777" width="10.6640625" style="67" customWidth="1"/>
    <col min="778" max="1020" width="9.109375" style="67"/>
    <col min="1021" max="1033" width="10.6640625" style="67" customWidth="1"/>
    <col min="1034" max="1276" width="9.109375" style="67"/>
    <col min="1277" max="1289" width="10.6640625" style="67" customWidth="1"/>
    <col min="1290" max="1532" width="9.109375" style="67"/>
    <col min="1533" max="1545" width="10.6640625" style="67" customWidth="1"/>
    <col min="1546" max="1788" width="9.109375" style="67"/>
    <col min="1789" max="1801" width="10.6640625" style="67" customWidth="1"/>
    <col min="1802" max="2044" width="9.109375" style="67"/>
    <col min="2045" max="2057" width="10.6640625" style="67" customWidth="1"/>
    <col min="2058" max="2300" width="9.109375" style="67"/>
    <col min="2301" max="2313" width="10.6640625" style="67" customWidth="1"/>
    <col min="2314" max="2556" width="9.109375" style="67"/>
    <col min="2557" max="2569" width="10.6640625" style="67" customWidth="1"/>
    <col min="2570" max="2812" width="9.109375" style="67"/>
    <col min="2813" max="2825" width="10.6640625" style="67" customWidth="1"/>
    <col min="2826" max="3068" width="9.109375" style="67"/>
    <col min="3069" max="3081" width="10.6640625" style="67" customWidth="1"/>
    <col min="3082" max="3324" width="9.109375" style="67"/>
    <col min="3325" max="3337" width="10.6640625" style="67" customWidth="1"/>
    <col min="3338" max="3580" width="9.109375" style="67"/>
    <col min="3581" max="3593" width="10.6640625" style="67" customWidth="1"/>
    <col min="3594" max="3836" width="9.109375" style="67"/>
    <col min="3837" max="3849" width="10.6640625" style="67" customWidth="1"/>
    <col min="3850" max="4092" width="9.109375" style="67"/>
    <col min="4093" max="4105" width="10.6640625" style="67" customWidth="1"/>
    <col min="4106" max="4348" width="9.109375" style="67"/>
    <col min="4349" max="4361" width="10.6640625" style="67" customWidth="1"/>
    <col min="4362" max="4604" width="9.109375" style="67"/>
    <col min="4605" max="4617" width="10.6640625" style="67" customWidth="1"/>
    <col min="4618" max="4860" width="9.109375" style="67"/>
    <col min="4861" max="4873" width="10.6640625" style="67" customWidth="1"/>
    <col min="4874" max="5116" width="9.109375" style="67"/>
    <col min="5117" max="5129" width="10.6640625" style="67" customWidth="1"/>
    <col min="5130" max="5372" width="9.109375" style="67"/>
    <col min="5373" max="5385" width="10.6640625" style="67" customWidth="1"/>
    <col min="5386" max="5628" width="9.109375" style="67"/>
    <col min="5629" max="5641" width="10.6640625" style="67" customWidth="1"/>
    <col min="5642" max="5884" width="9.109375" style="67"/>
    <col min="5885" max="5897" width="10.6640625" style="67" customWidth="1"/>
    <col min="5898" max="6140" width="9.109375" style="67"/>
    <col min="6141" max="6153" width="10.6640625" style="67" customWidth="1"/>
    <col min="6154" max="6396" width="9.109375" style="67"/>
    <col min="6397" max="6409" width="10.6640625" style="67" customWidth="1"/>
    <col min="6410" max="6652" width="9.109375" style="67"/>
    <col min="6653" max="6665" width="10.6640625" style="67" customWidth="1"/>
    <col min="6666" max="6908" width="9.109375" style="67"/>
    <col min="6909" max="6921" width="10.6640625" style="67" customWidth="1"/>
    <col min="6922" max="7164" width="9.109375" style="67"/>
    <col min="7165" max="7177" width="10.6640625" style="67" customWidth="1"/>
    <col min="7178" max="7420" width="9.109375" style="67"/>
    <col min="7421" max="7433" width="10.6640625" style="67" customWidth="1"/>
    <col min="7434" max="7676" width="9.109375" style="67"/>
    <col min="7677" max="7689" width="10.6640625" style="67" customWidth="1"/>
    <col min="7690" max="7932" width="9.109375" style="67"/>
    <col min="7933" max="7945" width="10.6640625" style="67" customWidth="1"/>
    <col min="7946" max="8188" width="9.109375" style="67"/>
    <col min="8189" max="8201" width="10.6640625" style="67" customWidth="1"/>
    <col min="8202" max="8444" width="9.109375" style="67"/>
    <col min="8445" max="8457" width="10.6640625" style="67" customWidth="1"/>
    <col min="8458" max="8700" width="9.109375" style="67"/>
    <col min="8701" max="8713" width="10.6640625" style="67" customWidth="1"/>
    <col min="8714" max="8956" width="9.109375" style="67"/>
    <col min="8957" max="8969" width="10.6640625" style="67" customWidth="1"/>
    <col min="8970" max="9212" width="9.109375" style="67"/>
    <col min="9213" max="9225" width="10.6640625" style="67" customWidth="1"/>
    <col min="9226" max="9468" width="9.109375" style="67"/>
    <col min="9469" max="9481" width="10.6640625" style="67" customWidth="1"/>
    <col min="9482" max="9724" width="9.109375" style="67"/>
    <col min="9725" max="9737" width="10.6640625" style="67" customWidth="1"/>
    <col min="9738" max="9980" width="9.109375" style="67"/>
    <col min="9981" max="9993" width="10.6640625" style="67" customWidth="1"/>
    <col min="9994" max="10236" width="9.109375" style="67"/>
    <col min="10237" max="10249" width="10.6640625" style="67" customWidth="1"/>
    <col min="10250" max="10492" width="9.109375" style="67"/>
    <col min="10493" max="10505" width="10.6640625" style="67" customWidth="1"/>
    <col min="10506" max="10748" width="9.109375" style="67"/>
    <col min="10749" max="10761" width="10.6640625" style="67" customWidth="1"/>
    <col min="10762" max="11004" width="9.109375" style="67"/>
    <col min="11005" max="11017" width="10.6640625" style="67" customWidth="1"/>
    <col min="11018" max="11260" width="9.109375" style="67"/>
    <col min="11261" max="11273" width="10.6640625" style="67" customWidth="1"/>
    <col min="11274" max="11516" width="9.109375" style="67"/>
    <col min="11517" max="11529" width="10.6640625" style="67" customWidth="1"/>
    <col min="11530" max="11772" width="9.109375" style="67"/>
    <col min="11773" max="11785" width="10.6640625" style="67" customWidth="1"/>
    <col min="11786" max="12028" width="9.109375" style="67"/>
    <col min="12029" max="12041" width="10.6640625" style="67" customWidth="1"/>
    <col min="12042" max="12284" width="9.109375" style="67"/>
    <col min="12285" max="12297" width="10.6640625" style="67" customWidth="1"/>
    <col min="12298" max="12540" width="9.109375" style="67"/>
    <col min="12541" max="12553" width="10.6640625" style="67" customWidth="1"/>
    <col min="12554" max="12796" width="9.109375" style="67"/>
    <col min="12797" max="12809" width="10.6640625" style="67" customWidth="1"/>
    <col min="12810" max="13052" width="9.109375" style="67"/>
    <col min="13053" max="13065" width="10.6640625" style="67" customWidth="1"/>
    <col min="13066" max="13308" width="9.109375" style="67"/>
    <col min="13309" max="13321" width="10.6640625" style="67" customWidth="1"/>
    <col min="13322" max="13564" width="9.109375" style="67"/>
    <col min="13565" max="13577" width="10.6640625" style="67" customWidth="1"/>
    <col min="13578" max="13820" width="9.109375" style="67"/>
    <col min="13821" max="13833" width="10.6640625" style="67" customWidth="1"/>
    <col min="13834" max="14076" width="9.109375" style="67"/>
    <col min="14077" max="14089" width="10.6640625" style="67" customWidth="1"/>
    <col min="14090" max="14332" width="9.109375" style="67"/>
    <col min="14333" max="14345" width="10.6640625" style="67" customWidth="1"/>
    <col min="14346" max="14588" width="9.109375" style="67"/>
    <col min="14589" max="14601" width="10.6640625" style="67" customWidth="1"/>
    <col min="14602" max="14844" width="9.109375" style="67"/>
    <col min="14845" max="14857" width="10.6640625" style="67" customWidth="1"/>
    <col min="14858" max="15100" width="9.109375" style="67"/>
    <col min="15101" max="15113" width="10.6640625" style="67" customWidth="1"/>
    <col min="15114" max="15356" width="9.109375" style="67"/>
    <col min="15357" max="15369" width="10.6640625" style="67" customWidth="1"/>
    <col min="15370" max="15612" width="9.109375" style="67"/>
    <col min="15613" max="15625" width="10.6640625" style="67" customWidth="1"/>
    <col min="15626" max="15868" width="9.109375" style="67"/>
    <col min="15869" max="15881" width="10.6640625" style="67" customWidth="1"/>
    <col min="15882" max="16124" width="9.109375" style="67"/>
    <col min="16125" max="16137" width="10.6640625" style="67" customWidth="1"/>
    <col min="16138" max="16384" width="9.109375" style="67"/>
  </cols>
  <sheetData>
    <row r="1" spans="1:15" ht="15.6">
      <c r="A1" s="635" t="s">
        <v>274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15" ht="6" customHeight="1">
      <c r="A2" s="730"/>
      <c r="B2" s="731"/>
      <c r="C2" s="731"/>
      <c r="D2" s="731"/>
      <c r="E2" s="731"/>
      <c r="F2" s="731"/>
      <c r="G2" s="731"/>
      <c r="H2" s="731"/>
      <c r="I2" s="731"/>
      <c r="J2" s="196"/>
      <c r="K2" s="195"/>
    </row>
    <row r="3" spans="1:15" ht="17.25" customHeight="1">
      <c r="A3" s="644">
        <f>'3.1'!D4</f>
        <v>2020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</row>
    <row r="4" spans="1:15" ht="20.100000000000001" customHeight="1">
      <c r="A4" s="370"/>
      <c r="B4" s="640" t="s">
        <v>285</v>
      </c>
      <c r="C4" s="641"/>
      <c r="D4" s="641"/>
      <c r="E4" s="641"/>
      <c r="F4" s="732"/>
      <c r="G4" s="640" t="s">
        <v>286</v>
      </c>
      <c r="H4" s="641"/>
      <c r="I4" s="641"/>
      <c r="J4" s="641"/>
      <c r="K4" s="641"/>
    </row>
    <row r="5" spans="1:15" ht="67.5" customHeight="1">
      <c r="A5" s="371" t="s">
        <v>214</v>
      </c>
      <c r="B5" s="276" t="s">
        <v>96</v>
      </c>
      <c r="C5" s="277" t="s">
        <v>106</v>
      </c>
      <c r="D5" s="277" t="s">
        <v>97</v>
      </c>
      <c r="E5" s="277" t="s">
        <v>98</v>
      </c>
      <c r="F5" s="447" t="s">
        <v>95</v>
      </c>
      <c r="G5" s="276" t="s">
        <v>96</v>
      </c>
      <c r="H5" s="277" t="s">
        <v>106</v>
      </c>
      <c r="I5" s="277" t="s">
        <v>97</v>
      </c>
      <c r="J5" s="278" t="s">
        <v>98</v>
      </c>
      <c r="K5" s="277" t="s">
        <v>95</v>
      </c>
    </row>
    <row r="6" spans="1:15" ht="18" customHeight="1">
      <c r="A6" s="372" t="s">
        <v>216</v>
      </c>
      <c r="B6" s="70">
        <v>136917.21535539071</v>
      </c>
      <c r="C6" s="70">
        <v>954758.51609770872</v>
      </c>
      <c r="D6" s="71">
        <v>45892.195999999996</v>
      </c>
      <c r="E6" s="373">
        <v>79164.196999999971</v>
      </c>
      <c r="F6" s="127">
        <v>1216732.1244530994</v>
      </c>
      <c r="G6" s="71">
        <v>1459302.3576599997</v>
      </c>
      <c r="H6" s="71">
        <v>10182055.67575</v>
      </c>
      <c r="I6" s="71">
        <v>490446.71398</v>
      </c>
      <c r="J6" s="103">
        <v>844049.88630858925</v>
      </c>
      <c r="K6" s="373">
        <v>12975854.63369859</v>
      </c>
      <c r="L6" s="68"/>
      <c r="M6" s="193"/>
      <c r="N6" s="193"/>
      <c r="O6" s="193"/>
    </row>
    <row r="7" spans="1:15" ht="18" customHeight="1">
      <c r="A7" s="374" t="s">
        <v>217</v>
      </c>
      <c r="B7" s="70">
        <v>106688.84383246783</v>
      </c>
      <c r="C7" s="71">
        <v>765261.9820647327</v>
      </c>
      <c r="D7" s="71">
        <v>36536.847990000009</v>
      </c>
      <c r="E7" s="71">
        <v>67053.58600000001</v>
      </c>
      <c r="F7" s="129">
        <v>975541.25988720055</v>
      </c>
      <c r="G7" s="71">
        <v>1137227.6793</v>
      </c>
      <c r="H7" s="71">
        <v>8162355.7823599996</v>
      </c>
      <c r="I7" s="71">
        <v>390268.17244000005</v>
      </c>
      <c r="J7" s="104">
        <v>714954.02313300013</v>
      </c>
      <c r="K7" s="71">
        <v>10404805.657233</v>
      </c>
      <c r="L7" s="58"/>
      <c r="M7" s="193"/>
      <c r="N7" s="193"/>
      <c r="O7" s="193"/>
    </row>
    <row r="8" spans="1:15" ht="18" customHeight="1">
      <c r="A8" s="375" t="s">
        <v>218</v>
      </c>
      <c r="B8" s="105">
        <v>100518.29895887963</v>
      </c>
      <c r="C8" s="72">
        <v>726450.67627771804</v>
      </c>
      <c r="D8" s="72">
        <v>36263.548989999996</v>
      </c>
      <c r="E8" s="72">
        <v>55904.273999999998</v>
      </c>
      <c r="F8" s="131">
        <v>919136.79822659772</v>
      </c>
      <c r="G8" s="107">
        <v>1071801.27745202</v>
      </c>
      <c r="H8" s="72">
        <v>7749313.4673799993</v>
      </c>
      <c r="I8" s="72">
        <v>387407.89498999994</v>
      </c>
      <c r="J8" s="106">
        <v>596022.01623999991</v>
      </c>
      <c r="K8" s="72">
        <v>9804544.6560620219</v>
      </c>
      <c r="L8" s="192"/>
      <c r="M8" s="193"/>
      <c r="N8" s="193"/>
      <c r="O8" s="193"/>
    </row>
    <row r="9" spans="1:15" ht="18" customHeight="1">
      <c r="A9" s="372" t="s">
        <v>219</v>
      </c>
      <c r="B9" s="70">
        <v>55939.457977388724</v>
      </c>
      <c r="C9" s="71">
        <v>449179.02951171761</v>
      </c>
      <c r="D9" s="71">
        <v>22501.164009999997</v>
      </c>
      <c r="E9" s="373">
        <v>47358.261299999998</v>
      </c>
      <c r="F9" s="127">
        <v>574977.91279910633</v>
      </c>
      <c r="G9" s="71">
        <v>596678.68589600001</v>
      </c>
      <c r="H9" s="71">
        <v>4796818.3329099994</v>
      </c>
      <c r="I9" s="71">
        <v>240323.04496000003</v>
      </c>
      <c r="J9" s="103">
        <v>505473.76439100009</v>
      </c>
      <c r="K9" s="373">
        <v>6139293.8281569993</v>
      </c>
      <c r="L9" s="58"/>
      <c r="M9" s="193"/>
      <c r="N9" s="193"/>
      <c r="O9" s="193"/>
    </row>
    <row r="10" spans="1:15" ht="18" customHeight="1">
      <c r="A10" s="374" t="s">
        <v>220</v>
      </c>
      <c r="B10" s="70">
        <v>42756.089586598893</v>
      </c>
      <c r="C10" s="71">
        <v>367686.54771647276</v>
      </c>
      <c r="D10" s="71">
        <v>18224.634010000005</v>
      </c>
      <c r="E10" s="71">
        <v>63677.736999999994</v>
      </c>
      <c r="F10" s="129">
        <v>492345.00831307168</v>
      </c>
      <c r="G10" s="71">
        <v>456328.60224601114</v>
      </c>
      <c r="H10" s="71">
        <v>3928416.4649799992</v>
      </c>
      <c r="I10" s="71">
        <v>194668.50478999995</v>
      </c>
      <c r="J10" s="104">
        <v>679704.12673000002</v>
      </c>
      <c r="K10" s="71">
        <v>5259117.6987460097</v>
      </c>
      <c r="L10" s="58"/>
      <c r="M10" s="193"/>
      <c r="N10" s="193"/>
      <c r="O10" s="193"/>
    </row>
    <row r="11" spans="1:15" ht="18" customHeight="1">
      <c r="A11" s="375" t="s">
        <v>221</v>
      </c>
      <c r="B11" s="105">
        <v>23697.557000000001</v>
      </c>
      <c r="C11" s="72">
        <v>280898.89395004482</v>
      </c>
      <c r="D11" s="72">
        <v>13296.904999999999</v>
      </c>
      <c r="E11" s="72">
        <v>85592.394000000015</v>
      </c>
      <c r="F11" s="131">
        <v>403485.74995004485</v>
      </c>
      <c r="G11" s="107">
        <v>253842.58964398125</v>
      </c>
      <c r="H11" s="72">
        <v>3008761.2124699997</v>
      </c>
      <c r="I11" s="72">
        <v>142039.36675000002</v>
      </c>
      <c r="J11" s="106">
        <v>916840.5942980001</v>
      </c>
      <c r="K11" s="72">
        <v>4321483.7631619815</v>
      </c>
      <c r="L11" s="58"/>
      <c r="M11" s="193"/>
      <c r="N11" s="193"/>
      <c r="O11" s="193"/>
    </row>
    <row r="12" spans="1:15" ht="18" customHeight="1">
      <c r="A12" s="372" t="s">
        <v>222</v>
      </c>
      <c r="B12" s="70">
        <v>21888.203972658626</v>
      </c>
      <c r="C12" s="71">
        <v>285389.37917815358</v>
      </c>
      <c r="D12" s="71">
        <v>12207.371009999999</v>
      </c>
      <c r="E12" s="373">
        <v>94701.98</v>
      </c>
      <c r="F12" s="127">
        <v>414186.93416081218</v>
      </c>
      <c r="G12" s="71">
        <v>234318.87680201358</v>
      </c>
      <c r="H12" s="71">
        <v>3056349.1707199994</v>
      </c>
      <c r="I12" s="71">
        <v>130652.4982</v>
      </c>
      <c r="J12" s="103">
        <v>1013206.318986</v>
      </c>
      <c r="K12" s="373">
        <v>4434526.8647080129</v>
      </c>
      <c r="L12" s="58"/>
      <c r="M12" s="193"/>
      <c r="N12" s="193"/>
      <c r="O12" s="193"/>
    </row>
    <row r="13" spans="1:15" ht="18" customHeight="1">
      <c r="A13" s="374" t="s">
        <v>223</v>
      </c>
      <c r="B13" s="70">
        <v>19381.727933673719</v>
      </c>
      <c r="C13" s="71">
        <v>291171.50825271389</v>
      </c>
      <c r="D13" s="71">
        <v>11693.44801</v>
      </c>
      <c r="E13" s="71">
        <v>78917.53899999999</v>
      </c>
      <c r="F13" s="129">
        <v>401164.22319638758</v>
      </c>
      <c r="G13" s="71">
        <v>208183.93324001064</v>
      </c>
      <c r="H13" s="71">
        <v>3122379.1701200008</v>
      </c>
      <c r="I13" s="71">
        <v>125006.18896</v>
      </c>
      <c r="J13" s="104">
        <v>846715.06875600014</v>
      </c>
      <c r="K13" s="71">
        <v>4302284.3610760113</v>
      </c>
      <c r="L13" s="58"/>
      <c r="M13" s="193"/>
      <c r="N13" s="193"/>
      <c r="O13" s="193"/>
    </row>
    <row r="14" spans="1:15" ht="18" customHeight="1">
      <c r="A14" s="375" t="s">
        <v>224</v>
      </c>
      <c r="B14" s="105">
        <v>27881.336926437019</v>
      </c>
      <c r="C14" s="72">
        <v>363344.07997562463</v>
      </c>
      <c r="D14" s="72">
        <v>14581.47999</v>
      </c>
      <c r="E14" s="72">
        <v>10310.555000000002</v>
      </c>
      <c r="F14" s="131">
        <v>416117.45189206168</v>
      </c>
      <c r="G14" s="107">
        <v>298875.62527499604</v>
      </c>
      <c r="H14" s="72">
        <v>3898551.6553400001</v>
      </c>
      <c r="I14" s="72">
        <v>155902.89960999999</v>
      </c>
      <c r="J14" s="106">
        <v>110387.58752839999</v>
      </c>
      <c r="K14" s="72">
        <v>4463717.7677533962</v>
      </c>
      <c r="L14" s="58"/>
      <c r="M14" s="193"/>
      <c r="N14" s="193"/>
      <c r="O14" s="193"/>
    </row>
    <row r="15" spans="1:15" ht="18" customHeight="1">
      <c r="A15" s="372" t="s">
        <v>225</v>
      </c>
      <c r="B15" s="70">
        <v>68344.02591461601</v>
      </c>
      <c r="C15" s="71">
        <v>617201.55660547165</v>
      </c>
      <c r="D15" s="71">
        <v>27301.701990000005</v>
      </c>
      <c r="E15" s="373">
        <v>18524.895</v>
      </c>
      <c r="F15" s="127">
        <v>731372.17951008771</v>
      </c>
      <c r="G15" s="71">
        <v>730430.89260792709</v>
      </c>
      <c r="H15" s="71">
        <v>6600923.5880400008</v>
      </c>
      <c r="I15" s="71">
        <v>291757.51719999994</v>
      </c>
      <c r="J15" s="103">
        <v>197843.892104</v>
      </c>
      <c r="K15" s="373">
        <v>7820955.8899519276</v>
      </c>
      <c r="L15" s="58"/>
      <c r="M15" s="193"/>
      <c r="N15" s="193"/>
      <c r="O15" s="193"/>
    </row>
    <row r="16" spans="1:15" ht="18" customHeight="1">
      <c r="A16" s="374" t="s">
        <v>226</v>
      </c>
      <c r="B16" s="70">
        <v>99839.051624975909</v>
      </c>
      <c r="C16" s="71">
        <v>799122.19172299094</v>
      </c>
      <c r="D16" s="71">
        <v>37218.750999999997</v>
      </c>
      <c r="E16" s="71">
        <v>69427.112000000008</v>
      </c>
      <c r="F16" s="129">
        <v>1005607.1063479668</v>
      </c>
      <c r="G16" s="71">
        <v>1065902.7243929461</v>
      </c>
      <c r="H16" s="71">
        <v>8540557.3160399981</v>
      </c>
      <c r="I16" s="71">
        <v>397432.24300999998</v>
      </c>
      <c r="J16" s="104">
        <v>740919.75430399994</v>
      </c>
      <c r="K16" s="71">
        <v>10744812.037746944</v>
      </c>
      <c r="L16" s="58"/>
      <c r="M16" s="193"/>
      <c r="N16" s="193"/>
      <c r="O16" s="193"/>
    </row>
    <row r="17" spans="1:15" ht="18" customHeight="1">
      <c r="A17" s="375" t="s">
        <v>227</v>
      </c>
      <c r="B17" s="105">
        <v>121852.03738593792</v>
      </c>
      <c r="C17" s="72">
        <v>906603.36471509351</v>
      </c>
      <c r="D17" s="72">
        <v>43068.120009999999</v>
      </c>
      <c r="E17" s="72">
        <v>72028.90089720783</v>
      </c>
      <c r="F17" s="131">
        <v>1143552.4230082394</v>
      </c>
      <c r="G17" s="107">
        <v>1300866.6156220848</v>
      </c>
      <c r="H17" s="72">
        <v>9693287.0777299982</v>
      </c>
      <c r="I17" s="72">
        <v>460109.63541000005</v>
      </c>
      <c r="J17" s="106">
        <v>768770.86879435787</v>
      </c>
      <c r="K17" s="72">
        <v>12223034.19755644</v>
      </c>
      <c r="L17" s="58"/>
      <c r="M17" s="193"/>
      <c r="N17" s="193"/>
      <c r="O17" s="193"/>
    </row>
    <row r="18" spans="1:15" ht="18" customHeight="1">
      <c r="A18" s="567" t="s">
        <v>54</v>
      </c>
      <c r="B18" s="543">
        <f>SUM(B6:B8)</f>
        <v>344124.35814673814</v>
      </c>
      <c r="C18" s="543">
        <f>SUM(C6:C8)</f>
        <v>2446471.1744401595</v>
      </c>
      <c r="D18" s="543">
        <f t="shared" ref="D18:J18" si="0">SUM(D6:D8)</f>
        <v>118692.59298</v>
      </c>
      <c r="E18" s="544">
        <f t="shared" si="0"/>
        <v>202122.057</v>
      </c>
      <c r="F18" s="568">
        <f t="shared" si="0"/>
        <v>3111410.1825668979</v>
      </c>
      <c r="G18" s="543">
        <f t="shared" si="0"/>
        <v>3668331.3144120197</v>
      </c>
      <c r="H18" s="543">
        <f t="shared" si="0"/>
        <v>26093724.925489999</v>
      </c>
      <c r="I18" s="543">
        <f t="shared" si="0"/>
        <v>1268122.7814100001</v>
      </c>
      <c r="J18" s="569">
        <f t="shared" si="0"/>
        <v>2155025.9256815892</v>
      </c>
      <c r="K18" s="544">
        <f>SUM(K6:K8)</f>
        <v>33185204.946993612</v>
      </c>
    </row>
    <row r="19" spans="1:15" ht="18" customHeight="1">
      <c r="A19" s="570" t="s">
        <v>63</v>
      </c>
      <c r="B19" s="543">
        <f>SUM(B9:B11)</f>
        <v>122393.10456398761</v>
      </c>
      <c r="C19" s="543">
        <f>SUM(C9:C11)</f>
        <v>1097764.4711782353</v>
      </c>
      <c r="D19" s="543">
        <f t="shared" ref="D19:J19" si="1">SUM(D9:D11)</f>
        <v>54022.703020000001</v>
      </c>
      <c r="E19" s="543">
        <f t="shared" si="1"/>
        <v>196628.39230000001</v>
      </c>
      <c r="F19" s="571">
        <f t="shared" si="1"/>
        <v>1470808.6710622227</v>
      </c>
      <c r="G19" s="543">
        <f t="shared" si="1"/>
        <v>1306849.8777859923</v>
      </c>
      <c r="H19" s="543">
        <f t="shared" si="1"/>
        <v>11733996.010359999</v>
      </c>
      <c r="I19" s="543">
        <f t="shared" si="1"/>
        <v>577030.91650000005</v>
      </c>
      <c r="J19" s="572">
        <f t="shared" si="1"/>
        <v>2102018.485419</v>
      </c>
      <c r="K19" s="543">
        <f>SUM(K9:K11)</f>
        <v>15719895.290064991</v>
      </c>
    </row>
    <row r="20" spans="1:15" ht="18" customHeight="1">
      <c r="A20" s="570" t="s">
        <v>75</v>
      </c>
      <c r="B20" s="543">
        <f>SUM(B12:B14)</f>
        <v>69151.268832769361</v>
      </c>
      <c r="C20" s="543">
        <f>SUM(C12:C14)</f>
        <v>939904.96740649198</v>
      </c>
      <c r="D20" s="543">
        <f t="shared" ref="D20:J20" si="2">SUM(D12:D14)</f>
        <v>38482.299010000002</v>
      </c>
      <c r="E20" s="543">
        <f t="shared" si="2"/>
        <v>183930.07399999996</v>
      </c>
      <c r="F20" s="571">
        <f t="shared" si="2"/>
        <v>1231468.6092492614</v>
      </c>
      <c r="G20" s="543">
        <f t="shared" si="2"/>
        <v>741378.43531702028</v>
      </c>
      <c r="H20" s="543">
        <f t="shared" si="2"/>
        <v>10077279.996180002</v>
      </c>
      <c r="I20" s="543">
        <f t="shared" si="2"/>
        <v>411561.58676999999</v>
      </c>
      <c r="J20" s="572">
        <f t="shared" si="2"/>
        <v>1970308.9752704001</v>
      </c>
      <c r="K20" s="543">
        <f>SUM(K12:K14)</f>
        <v>13200528.99353742</v>
      </c>
    </row>
    <row r="21" spans="1:15" ht="18" customHeight="1">
      <c r="A21" s="573" t="s">
        <v>64</v>
      </c>
      <c r="B21" s="552">
        <f>SUM(B15:B17)</f>
        <v>290035.11492552987</v>
      </c>
      <c r="C21" s="553">
        <f>SUM(C15:C17)</f>
        <v>2322927.113043556</v>
      </c>
      <c r="D21" s="553">
        <f t="shared" ref="D21:J21" si="3">SUM(D15:D17)</f>
        <v>107588.573</v>
      </c>
      <c r="E21" s="553">
        <f t="shared" si="3"/>
        <v>159980.90789720783</v>
      </c>
      <c r="F21" s="574">
        <f t="shared" si="3"/>
        <v>2880531.708866294</v>
      </c>
      <c r="G21" s="552">
        <f t="shared" si="3"/>
        <v>3097200.2326229578</v>
      </c>
      <c r="H21" s="553">
        <f t="shared" si="3"/>
        <v>24834767.981809996</v>
      </c>
      <c r="I21" s="553">
        <f t="shared" si="3"/>
        <v>1149299.3956200001</v>
      </c>
      <c r="J21" s="575">
        <f t="shared" si="3"/>
        <v>1707534.5152023579</v>
      </c>
      <c r="K21" s="553">
        <f>SUM(K15:K17)</f>
        <v>30788802.125255313</v>
      </c>
    </row>
    <row r="22" spans="1:15" ht="18" customHeight="1">
      <c r="A22" s="576" t="s">
        <v>65</v>
      </c>
      <c r="B22" s="522">
        <f>SUM(B6:B11)</f>
        <v>466517.46271072584</v>
      </c>
      <c r="C22" s="522">
        <f>SUM(C6:C11)</f>
        <v>3544235.6456183945</v>
      </c>
      <c r="D22" s="522">
        <f t="shared" ref="D22:J22" si="4">SUM(D6:D11)</f>
        <v>172715.296</v>
      </c>
      <c r="E22" s="556">
        <f t="shared" si="4"/>
        <v>398750.44930000004</v>
      </c>
      <c r="F22" s="577">
        <f t="shared" si="4"/>
        <v>4582218.8536291206</v>
      </c>
      <c r="G22" s="522">
        <f t="shared" si="4"/>
        <v>4975181.192198012</v>
      </c>
      <c r="H22" s="522">
        <f t="shared" si="4"/>
        <v>37827720.935850002</v>
      </c>
      <c r="I22" s="522">
        <f t="shared" si="4"/>
        <v>1845153.6979100001</v>
      </c>
      <c r="J22" s="578">
        <f t="shared" si="4"/>
        <v>4257044.4111005897</v>
      </c>
      <c r="K22" s="556">
        <f>SUM(K6:K11)</f>
        <v>48905100.237058602</v>
      </c>
    </row>
    <row r="23" spans="1:15" ht="18" customHeight="1">
      <c r="A23" s="579" t="s">
        <v>66</v>
      </c>
      <c r="B23" s="535">
        <f>SUM(B12:B17)</f>
        <v>359186.38375829923</v>
      </c>
      <c r="C23" s="560">
        <f>SUM(C12:C17)</f>
        <v>3262832.0804500477</v>
      </c>
      <c r="D23" s="560">
        <f t="shared" ref="D23:J23" si="5">SUM(D12:D17)</f>
        <v>146070.87200999999</v>
      </c>
      <c r="E23" s="560">
        <f t="shared" si="5"/>
        <v>343910.98189720779</v>
      </c>
      <c r="F23" s="580">
        <f t="shared" si="5"/>
        <v>4112000.3181155552</v>
      </c>
      <c r="G23" s="535">
        <f t="shared" si="5"/>
        <v>3838578.6679399777</v>
      </c>
      <c r="H23" s="560">
        <f t="shared" si="5"/>
        <v>34912047.977990001</v>
      </c>
      <c r="I23" s="560">
        <f t="shared" si="5"/>
        <v>1560860.98239</v>
      </c>
      <c r="J23" s="581">
        <f t="shared" si="5"/>
        <v>3677843.4904727577</v>
      </c>
      <c r="K23" s="560">
        <f>SUM(K12:K17)</f>
        <v>43989331.118792728</v>
      </c>
    </row>
    <row r="24" spans="1:15" ht="18" customHeight="1">
      <c r="A24" s="582" t="s">
        <v>228</v>
      </c>
      <c r="B24" s="563">
        <f>SUM(B6:B17)</f>
        <v>825703.84646902501</v>
      </c>
      <c r="C24" s="564">
        <f>SUM(C6:C17)</f>
        <v>6807067.7260684427</v>
      </c>
      <c r="D24" s="564">
        <f t="shared" ref="D24:J24" si="6">SUM(D6:D17)</f>
        <v>318786.16801000002</v>
      </c>
      <c r="E24" s="564">
        <f t="shared" si="6"/>
        <v>742661.43119720789</v>
      </c>
      <c r="F24" s="583">
        <f t="shared" si="6"/>
        <v>8694219.1717446763</v>
      </c>
      <c r="G24" s="563">
        <f t="shared" si="6"/>
        <v>8813759.8601379897</v>
      </c>
      <c r="H24" s="564">
        <f t="shared" si="6"/>
        <v>72739768.913839996</v>
      </c>
      <c r="I24" s="564">
        <f t="shared" si="6"/>
        <v>3406014.6803000006</v>
      </c>
      <c r="J24" s="584">
        <f t="shared" si="6"/>
        <v>7934887.9015733469</v>
      </c>
      <c r="K24" s="564">
        <f>SUM(K6:K17)</f>
        <v>92894431.355851322</v>
      </c>
    </row>
    <row r="25" spans="1:15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  <row r="26" spans="1:15" ht="12" customHeight="1">
      <c r="A26" s="140"/>
      <c r="B26" s="140"/>
      <c r="C26" s="140"/>
      <c r="H26" s="140"/>
      <c r="I26" s="140"/>
      <c r="J26" s="140"/>
      <c r="K26" s="140"/>
    </row>
    <row r="27" spans="1:15" ht="12" customHeight="1">
      <c r="E27" s="69"/>
      <c r="F27" s="69"/>
      <c r="G27" s="69"/>
      <c r="H27" s="69"/>
    </row>
    <row r="28" spans="1:15" ht="12" customHeight="1">
      <c r="E28" s="69"/>
      <c r="F28" s="69"/>
      <c r="G28" s="69"/>
    </row>
    <row r="29" spans="1:15" ht="12" customHeight="1">
      <c r="E29" s="69"/>
      <c r="F29" s="69"/>
      <c r="G29" s="69"/>
    </row>
    <row r="30" spans="1:15" ht="12" customHeight="1">
      <c r="E30" s="69"/>
      <c r="F30" s="69"/>
      <c r="G30" s="69"/>
    </row>
    <row r="31" spans="1:15" ht="12" customHeight="1">
      <c r="E31" s="69" t="str">
        <f>B5</f>
        <v xml:space="preserve"> PP Distribuce</v>
      </c>
      <c r="F31" s="69" t="str">
        <f t="shared" ref="F31:H31" si="7">C5</f>
        <v xml:space="preserve"> GasNet</v>
      </c>
      <c r="G31" s="69" t="str">
        <f t="shared" si="7"/>
        <v xml:space="preserve"> E.ON Distribuce</v>
      </c>
      <c r="H31" s="69" t="str">
        <f t="shared" si="7"/>
        <v xml:space="preserve"> Ostatní společnosti</v>
      </c>
    </row>
    <row r="32" spans="1:15" ht="12" customHeight="1">
      <c r="D32" s="67" t="str">
        <f>A18</f>
        <v>I. čtvrtletí</v>
      </c>
      <c r="E32" s="67">
        <f t="shared" ref="E32:H35" si="8">B18</f>
        <v>344124.35814673814</v>
      </c>
      <c r="F32" s="67">
        <f t="shared" si="8"/>
        <v>2446471.1744401595</v>
      </c>
      <c r="G32" s="67">
        <f t="shared" si="8"/>
        <v>118692.59298</v>
      </c>
      <c r="H32" s="67">
        <f t="shared" si="8"/>
        <v>202122.057</v>
      </c>
    </row>
    <row r="33" spans="4:8" ht="12" customHeight="1">
      <c r="D33" s="67" t="str">
        <f t="shared" ref="D33:D35" si="9">A19</f>
        <v>II. čtvrtletí</v>
      </c>
      <c r="E33" s="67">
        <f t="shared" si="8"/>
        <v>122393.10456398761</v>
      </c>
      <c r="F33" s="67">
        <f t="shared" si="8"/>
        <v>1097764.4711782353</v>
      </c>
      <c r="G33" s="67">
        <f t="shared" si="8"/>
        <v>54022.703020000001</v>
      </c>
      <c r="H33" s="67">
        <f t="shared" si="8"/>
        <v>196628.39230000001</v>
      </c>
    </row>
    <row r="34" spans="4:8" ht="12" customHeight="1">
      <c r="D34" s="67" t="str">
        <f t="shared" si="9"/>
        <v>III. čtvrtletí</v>
      </c>
      <c r="E34" s="67">
        <f t="shared" si="8"/>
        <v>69151.268832769361</v>
      </c>
      <c r="F34" s="67">
        <f t="shared" si="8"/>
        <v>939904.96740649198</v>
      </c>
      <c r="G34" s="67">
        <f t="shared" si="8"/>
        <v>38482.299010000002</v>
      </c>
      <c r="H34" s="67">
        <f t="shared" si="8"/>
        <v>183930.07399999996</v>
      </c>
    </row>
    <row r="35" spans="4:8" ht="12" customHeight="1">
      <c r="D35" s="67" t="str">
        <f t="shared" si="9"/>
        <v>IV. čtvrtletí</v>
      </c>
      <c r="E35" s="67">
        <f t="shared" si="8"/>
        <v>290035.11492552987</v>
      </c>
      <c r="F35" s="67">
        <f t="shared" si="8"/>
        <v>2322927.113043556</v>
      </c>
      <c r="G35" s="67">
        <f t="shared" si="8"/>
        <v>107588.573</v>
      </c>
      <c r="H35" s="67">
        <f t="shared" si="8"/>
        <v>159980.90789720783</v>
      </c>
    </row>
    <row r="36" spans="4:8" ht="12" customHeight="1">
      <c r="E36" s="69"/>
      <c r="F36" s="69"/>
      <c r="G36" s="69"/>
    </row>
    <row r="37" spans="4:8" ht="12" customHeight="1">
      <c r="E37" s="69"/>
      <c r="F37" s="69"/>
      <c r="G37" s="69"/>
    </row>
    <row r="38" spans="4:8" ht="12" customHeight="1">
      <c r="E38" s="69"/>
      <c r="F38" s="69"/>
      <c r="G38" s="69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19" zoomScaleNormal="100" zoomScaleSheetLayoutView="100" workbookViewId="0">
      <selection activeCell="E36" sqref="E36:K38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39" ht="18">
      <c r="A1" s="25" t="s">
        <v>142</v>
      </c>
    </row>
    <row r="2" spans="1:39" s="214" customFormat="1" ht="15.6">
      <c r="A2" s="717" t="s">
        <v>255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</row>
    <row r="3" spans="1:39" ht="6" customHeight="1">
      <c r="A3" s="670"/>
      <c r="B3" s="670"/>
      <c r="C3" s="670"/>
      <c r="D3" s="204"/>
      <c r="E3" s="204"/>
      <c r="F3" s="205"/>
      <c r="G3" s="206"/>
      <c r="H3" s="206"/>
      <c r="I3" s="206"/>
      <c r="J3" s="79"/>
      <c r="K3" s="79"/>
    </row>
    <row r="4" spans="1:39" ht="12.9" customHeight="1">
      <c r="A4" s="722" t="s">
        <v>39</v>
      </c>
      <c r="B4" s="722"/>
      <c r="C4" s="722"/>
      <c r="D4" s="723"/>
      <c r="E4" s="376"/>
      <c r="F4" s="377"/>
      <c r="G4" s="279"/>
      <c r="H4" s="280"/>
      <c r="I4" s="377"/>
      <c r="J4" s="378"/>
      <c r="K4" s="378"/>
    </row>
    <row r="5" spans="1:39" ht="24.9" customHeight="1">
      <c r="A5" s="281"/>
      <c r="B5" s="281"/>
      <c r="C5" s="281"/>
      <c r="D5" s="270"/>
      <c r="E5" s="675">
        <f>'3.1'!D4</f>
        <v>2020</v>
      </c>
      <c r="F5" s="676"/>
      <c r="G5" s="677"/>
      <c r="H5" s="282"/>
      <c r="I5" s="678">
        <f>E5-1</f>
        <v>2019</v>
      </c>
      <c r="J5" s="679"/>
      <c r="K5" s="679"/>
    </row>
    <row r="6" spans="1:39" ht="24.9" customHeight="1">
      <c r="A6" s="379"/>
      <c r="B6" s="283"/>
      <c r="C6" s="284"/>
      <c r="D6" s="285"/>
      <c r="E6" s="672" t="s">
        <v>67</v>
      </c>
      <c r="F6" s="736"/>
      <c r="G6" s="728" t="s">
        <v>37</v>
      </c>
      <c r="H6" s="682" t="s">
        <v>275</v>
      </c>
      <c r="I6" s="671" t="s">
        <v>67</v>
      </c>
      <c r="J6" s="738"/>
      <c r="K6" s="733" t="s">
        <v>37</v>
      </c>
    </row>
    <row r="7" spans="1:39" ht="24.9" customHeight="1">
      <c r="A7" s="379"/>
      <c r="B7" s="286"/>
      <c r="C7" s="286"/>
      <c r="D7" s="680" t="s">
        <v>215</v>
      </c>
      <c r="E7" s="672"/>
      <c r="F7" s="737"/>
      <c r="G7" s="682"/>
      <c r="H7" s="682"/>
      <c r="I7" s="671"/>
      <c r="J7" s="739"/>
      <c r="K7" s="734"/>
    </row>
    <row r="8" spans="1:39" ht="15" customHeight="1">
      <c r="A8" s="740" t="s">
        <v>214</v>
      </c>
      <c r="B8" s="740"/>
      <c r="C8" s="337" t="s">
        <v>241</v>
      </c>
      <c r="D8" s="681"/>
      <c r="E8" s="336" t="s">
        <v>283</v>
      </c>
      <c r="F8" s="335" t="s">
        <v>278</v>
      </c>
      <c r="G8" s="683"/>
      <c r="H8" s="683"/>
      <c r="I8" s="287" t="s">
        <v>284</v>
      </c>
      <c r="J8" s="288" t="s">
        <v>278</v>
      </c>
      <c r="K8" s="735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</row>
    <row r="9" spans="1:39" ht="11.1" customHeight="1">
      <c r="A9" s="692" t="str">
        <f>'3.1'!D6</f>
        <v>Říjen</v>
      </c>
      <c r="B9" s="693"/>
      <c r="C9" s="334" t="s">
        <v>4</v>
      </c>
      <c r="D9" s="96">
        <v>88</v>
      </c>
      <c r="E9" s="92">
        <v>8735.7160800000001</v>
      </c>
      <c r="F9" s="96">
        <v>93353.356350000002</v>
      </c>
      <c r="G9" s="98">
        <f>E9/$E$14</f>
        <v>0.36968574232303797</v>
      </c>
      <c r="H9" s="98">
        <f>(E9-I9)/I9</f>
        <v>2.1163087641602199E-2</v>
      </c>
      <c r="I9" s="95">
        <v>8554.6727900000005</v>
      </c>
      <c r="J9" s="109">
        <v>91385.292029999997</v>
      </c>
      <c r="K9" s="380">
        <f>I9/$I$14</f>
        <v>0.40001016854921861</v>
      </c>
      <c r="N9" s="189"/>
      <c r="O9" s="189"/>
      <c r="P9" s="189"/>
      <c r="Q9" s="189"/>
      <c r="R9" s="189"/>
      <c r="S9" s="189"/>
      <c r="T9" s="189"/>
      <c r="U9" s="479"/>
      <c r="V9" s="74"/>
      <c r="W9" s="74"/>
      <c r="X9" s="74"/>
      <c r="Y9" s="74"/>
      <c r="Z9" s="74"/>
      <c r="AA9" s="74"/>
      <c r="AB9" s="74"/>
      <c r="AC9" s="74"/>
      <c r="AD9" s="74"/>
      <c r="AE9" s="74"/>
      <c r="AF9" s="189"/>
      <c r="AG9" s="189"/>
      <c r="AH9" s="189"/>
      <c r="AI9" s="189"/>
      <c r="AJ9" s="189"/>
      <c r="AK9" s="189"/>
      <c r="AL9" s="189"/>
      <c r="AM9" s="208"/>
    </row>
    <row r="10" spans="1:39" ht="11.1" customHeight="1">
      <c r="A10" s="694"/>
      <c r="B10" s="695"/>
      <c r="C10" s="334" t="s">
        <v>5</v>
      </c>
      <c r="D10" s="91">
        <v>320</v>
      </c>
      <c r="E10" s="92">
        <v>3460.1426200000001</v>
      </c>
      <c r="F10" s="91">
        <v>36977.293190000004</v>
      </c>
      <c r="G10" s="94">
        <f>E10/$E$14</f>
        <v>0.14642936896116265</v>
      </c>
      <c r="H10" s="94">
        <f>(E10-I10)/I10</f>
        <v>0.15980613747863762</v>
      </c>
      <c r="I10" s="95">
        <v>2983.3801600000002</v>
      </c>
      <c r="J10" s="108">
        <v>31868.752199999999</v>
      </c>
      <c r="K10" s="381">
        <f>I10/$I$14</f>
        <v>0.13950064835244211</v>
      </c>
      <c r="L10" s="208"/>
      <c r="N10" s="189"/>
      <c r="O10" s="189"/>
      <c r="P10" s="189"/>
      <c r="Q10" s="189"/>
      <c r="R10" s="189"/>
      <c r="S10" s="189"/>
      <c r="T10" s="189"/>
      <c r="U10" s="479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189"/>
      <c r="AG10" s="189"/>
      <c r="AH10" s="189"/>
      <c r="AI10" s="189"/>
      <c r="AJ10" s="189"/>
      <c r="AK10" s="189"/>
      <c r="AL10" s="189"/>
    </row>
    <row r="11" spans="1:39" ht="11.1" customHeight="1">
      <c r="A11" s="694"/>
      <c r="B11" s="695"/>
      <c r="C11" s="334" t="s">
        <v>6</v>
      </c>
      <c r="D11" s="91">
        <v>9623</v>
      </c>
      <c r="E11" s="92">
        <v>4278.0347900000006</v>
      </c>
      <c r="F11" s="91">
        <v>45716.766300000003</v>
      </c>
      <c r="G11" s="94">
        <f>E11/$E$14</f>
        <v>0.18104165159920491</v>
      </c>
      <c r="H11" s="94">
        <f t="shared" ref="H11:H13" si="0">(E11-I11)/I11</f>
        <v>0.16841754760868835</v>
      </c>
      <c r="I11" s="95">
        <v>3661.3921099999998</v>
      </c>
      <c r="J11" s="108">
        <v>39111.547930000001</v>
      </c>
      <c r="K11" s="381">
        <f>I11/$I$14</f>
        <v>0.17120398535381959</v>
      </c>
      <c r="L11" s="208"/>
      <c r="N11" s="189"/>
      <c r="O11" s="189"/>
      <c r="P11" s="189"/>
      <c r="Q11" s="189"/>
      <c r="R11" s="189"/>
      <c r="S11" s="189"/>
      <c r="T11" s="189"/>
      <c r="U11" s="479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189"/>
      <c r="AG11" s="189"/>
      <c r="AH11" s="189"/>
      <c r="AI11" s="189"/>
      <c r="AJ11" s="189"/>
      <c r="AK11" s="189"/>
      <c r="AL11" s="189"/>
    </row>
    <row r="12" spans="1:39" ht="11.1" customHeight="1">
      <c r="A12" s="694"/>
      <c r="B12" s="695"/>
      <c r="C12" s="334" t="s">
        <v>7</v>
      </c>
      <c r="D12" s="91">
        <v>94900</v>
      </c>
      <c r="E12" s="92">
        <v>6804.0090899999996</v>
      </c>
      <c r="F12" s="91">
        <v>72711.17048999999</v>
      </c>
      <c r="G12" s="94">
        <f>E12/$E$14</f>
        <v>0.28793806119318699</v>
      </c>
      <c r="H12" s="94">
        <f t="shared" si="0"/>
        <v>0.17596865124794198</v>
      </c>
      <c r="I12" s="95">
        <v>5785.8762499999993</v>
      </c>
      <c r="J12" s="108">
        <v>61804.927530000001</v>
      </c>
      <c r="K12" s="381">
        <f>I12/$I$14</f>
        <v>0.27054329145971001</v>
      </c>
      <c r="L12" s="208"/>
      <c r="N12" s="189"/>
      <c r="O12" s="189"/>
      <c r="P12" s="189"/>
      <c r="Q12" s="189"/>
      <c r="R12" s="189"/>
      <c r="S12" s="189"/>
      <c r="T12" s="189"/>
      <c r="U12" s="479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189"/>
      <c r="AG12" s="189"/>
      <c r="AH12" s="189"/>
      <c r="AI12" s="189"/>
      <c r="AJ12" s="189"/>
      <c r="AK12" s="189"/>
      <c r="AL12" s="189"/>
    </row>
    <row r="13" spans="1:39" ht="11.1" customHeight="1">
      <c r="A13" s="694"/>
      <c r="B13" s="695"/>
      <c r="C13" s="334" t="s">
        <v>110</v>
      </c>
      <c r="D13" s="91">
        <v>14</v>
      </c>
      <c r="E13" s="92">
        <v>352.21100000000001</v>
      </c>
      <c r="F13" s="91">
        <v>3763.828</v>
      </c>
      <c r="G13" s="94">
        <f>E13/$E$14</f>
        <v>1.4905175923407473E-2</v>
      </c>
      <c r="H13" s="94">
        <f t="shared" si="0"/>
        <v>-0.12126731151622809</v>
      </c>
      <c r="I13" s="95">
        <v>400.81700000000001</v>
      </c>
      <c r="J13" s="108">
        <v>4282.5309999999999</v>
      </c>
      <c r="K13" s="381">
        <f>I13/$I$14</f>
        <v>1.8741906284809772E-2</v>
      </c>
      <c r="L13" s="208"/>
      <c r="N13" s="189"/>
      <c r="O13" s="189"/>
      <c r="P13" s="189"/>
      <c r="Q13" s="189"/>
      <c r="R13" s="189"/>
      <c r="S13" s="189"/>
      <c r="T13" s="189"/>
      <c r="U13" s="479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189"/>
      <c r="AG13" s="189"/>
      <c r="AH13" s="189"/>
      <c r="AI13" s="189"/>
      <c r="AJ13" s="189"/>
      <c r="AK13" s="189"/>
      <c r="AL13" s="189"/>
    </row>
    <row r="14" spans="1:39" ht="11.1" customHeight="1">
      <c r="A14" s="696"/>
      <c r="B14" s="697"/>
      <c r="C14" s="307" t="s">
        <v>0</v>
      </c>
      <c r="D14" s="308">
        <v>104945</v>
      </c>
      <c r="E14" s="309">
        <v>23630.113580000001</v>
      </c>
      <c r="F14" s="308">
        <v>252522.41433000003</v>
      </c>
      <c r="G14" s="312">
        <f>SUM(G9:G13)</f>
        <v>1</v>
      </c>
      <c r="H14" s="312">
        <f>(E14-I14)/I14</f>
        <v>0.10492662291212886</v>
      </c>
      <c r="I14" s="313">
        <v>21386.138309999998</v>
      </c>
      <c r="J14" s="318">
        <v>228453.05068999997</v>
      </c>
      <c r="K14" s="382">
        <f>SUM(K9:K13)</f>
        <v>1.0000000000000002</v>
      </c>
      <c r="L14" s="208"/>
      <c r="M14" s="208"/>
      <c r="N14" s="189"/>
      <c r="O14" s="189"/>
      <c r="P14" s="189"/>
      <c r="Q14" s="189"/>
      <c r="R14" s="189"/>
      <c r="S14" s="189"/>
      <c r="T14" s="189"/>
      <c r="U14" s="479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189"/>
      <c r="AG14" s="189"/>
      <c r="AH14" s="189"/>
      <c r="AI14" s="189"/>
      <c r="AJ14" s="189"/>
      <c r="AK14" s="189"/>
      <c r="AL14" s="189"/>
    </row>
    <row r="15" spans="1:39" ht="11.1" customHeight="1">
      <c r="A15" s="698" t="str">
        <f>'3.1'!E6</f>
        <v>Listopad</v>
      </c>
      <c r="B15" s="699"/>
      <c r="C15" s="334" t="s">
        <v>4</v>
      </c>
      <c r="D15" s="96">
        <v>88</v>
      </c>
      <c r="E15" s="92">
        <v>9961.3920699999999</v>
      </c>
      <c r="F15" s="96">
        <v>106370.73295000001</v>
      </c>
      <c r="G15" s="98">
        <f>E15/$E$20</f>
        <v>0.30851645275210826</v>
      </c>
      <c r="H15" s="98">
        <f>(E15-I15)/I15</f>
        <v>0.10895404826811893</v>
      </c>
      <c r="I15" s="95">
        <v>8982.6914699999998</v>
      </c>
      <c r="J15" s="109">
        <v>96211.811780000004</v>
      </c>
      <c r="K15" s="380">
        <f>I15/$I$20</f>
        <v>0.29977420300252616</v>
      </c>
      <c r="L15" s="208"/>
      <c r="M15" s="208"/>
      <c r="N15" s="189"/>
      <c r="O15" s="189"/>
      <c r="P15" s="189"/>
      <c r="Q15" s="189"/>
      <c r="R15" s="189"/>
      <c r="S15" s="189"/>
      <c r="T15" s="189"/>
      <c r="U15" s="479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189"/>
      <c r="AG15" s="189"/>
      <c r="AH15" s="189"/>
      <c r="AI15" s="189"/>
      <c r="AJ15" s="189"/>
      <c r="AK15" s="189"/>
      <c r="AL15" s="189"/>
    </row>
    <row r="16" spans="1:39" ht="11.1" customHeight="1">
      <c r="A16" s="698"/>
      <c r="B16" s="699"/>
      <c r="C16" s="334" t="s">
        <v>5</v>
      </c>
      <c r="D16" s="91">
        <v>320</v>
      </c>
      <c r="E16" s="92">
        <v>4497.1164799999997</v>
      </c>
      <c r="F16" s="91">
        <v>48022.074310000004</v>
      </c>
      <c r="G16" s="94">
        <f>E16/$E$20</f>
        <v>0.13928117820009139</v>
      </c>
      <c r="H16" s="94">
        <f>(E16-I16)/I16</f>
        <v>0.11988581076408698</v>
      </c>
      <c r="I16" s="95">
        <v>4015.6919899999998</v>
      </c>
      <c r="J16" s="108">
        <v>43008.71142</v>
      </c>
      <c r="K16" s="381">
        <f>I16/$I$20</f>
        <v>0.13401338227259388</v>
      </c>
      <c r="L16" s="209"/>
      <c r="M16" s="208"/>
      <c r="N16" s="189"/>
      <c r="O16" s="189"/>
      <c r="P16" s="189"/>
      <c r="Q16" s="189"/>
      <c r="R16" s="189"/>
      <c r="S16" s="189"/>
      <c r="T16" s="189"/>
      <c r="U16" s="479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189"/>
      <c r="AG16" s="189"/>
      <c r="AH16" s="189"/>
      <c r="AI16" s="189"/>
      <c r="AJ16" s="189"/>
      <c r="AK16" s="189"/>
      <c r="AL16" s="189"/>
    </row>
    <row r="17" spans="1:38" ht="11.1" customHeight="1">
      <c r="A17" s="698"/>
      <c r="B17" s="699"/>
      <c r="C17" s="334" t="s">
        <v>6</v>
      </c>
      <c r="D17" s="91">
        <v>9655</v>
      </c>
      <c r="E17" s="92">
        <v>6755.2424700000001</v>
      </c>
      <c r="F17" s="91">
        <v>72135.197909999988</v>
      </c>
      <c r="G17" s="94">
        <f>E17/$E$20</f>
        <v>0.20921809217823412</v>
      </c>
      <c r="H17" s="94">
        <f t="shared" ref="H17:H20" si="1">(E17-I17)/I17</f>
        <v>5.0998989947654325E-2</v>
      </c>
      <c r="I17" s="95">
        <v>6427.4490599999999</v>
      </c>
      <c r="J17" s="108">
        <v>68839.89013</v>
      </c>
      <c r="K17" s="381">
        <f>I17/$I$20</f>
        <v>0.21449956571878515</v>
      </c>
      <c r="L17" s="208"/>
      <c r="M17" s="208"/>
      <c r="N17" s="189"/>
      <c r="O17" s="189"/>
      <c r="P17" s="189"/>
      <c r="Q17" s="189"/>
      <c r="R17" s="189"/>
      <c r="S17" s="189"/>
      <c r="T17" s="189"/>
      <c r="U17" s="479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189"/>
      <c r="AG17" s="189"/>
      <c r="AH17" s="189"/>
      <c r="AI17" s="189"/>
      <c r="AJ17" s="189"/>
      <c r="AK17" s="189"/>
      <c r="AL17" s="189"/>
    </row>
    <row r="18" spans="1:38" ht="11.1" customHeight="1">
      <c r="A18" s="698"/>
      <c r="B18" s="699"/>
      <c r="C18" s="334" t="s">
        <v>7</v>
      </c>
      <c r="D18" s="91">
        <v>95026</v>
      </c>
      <c r="E18" s="92">
        <v>10743.330610000001</v>
      </c>
      <c r="F18" s="91">
        <v>114721.47932</v>
      </c>
      <c r="G18" s="94">
        <f>E18/$E$20</f>
        <v>0.33273404231546766</v>
      </c>
      <c r="H18" s="94">
        <f t="shared" si="1"/>
        <v>5.7869060800296176E-2</v>
      </c>
      <c r="I18" s="95">
        <v>10155.633629999998</v>
      </c>
      <c r="J18" s="108">
        <v>108769.50667999999</v>
      </c>
      <c r="K18" s="381">
        <f>I18/$I$20</f>
        <v>0.33891812800054916</v>
      </c>
      <c r="L18" s="208"/>
      <c r="M18" s="208"/>
      <c r="N18" s="189"/>
      <c r="O18" s="189"/>
      <c r="P18" s="189"/>
      <c r="Q18" s="189"/>
      <c r="R18" s="189"/>
      <c r="S18" s="189"/>
      <c r="T18" s="189"/>
      <c r="U18" s="479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189"/>
      <c r="AG18" s="189"/>
      <c r="AH18" s="189"/>
      <c r="AI18" s="189"/>
      <c r="AJ18" s="189"/>
      <c r="AK18" s="189"/>
      <c r="AL18" s="189"/>
    </row>
    <row r="19" spans="1:38" ht="11.1" customHeight="1">
      <c r="A19" s="698"/>
      <c r="B19" s="699"/>
      <c r="C19" s="334" t="s">
        <v>110</v>
      </c>
      <c r="D19" s="91">
        <v>14</v>
      </c>
      <c r="E19" s="92">
        <v>330.96</v>
      </c>
      <c r="F19" s="91">
        <v>3533.8519999999999</v>
      </c>
      <c r="G19" s="94">
        <f>E19/$E$20</f>
        <v>1.0250234554098597E-2</v>
      </c>
      <c r="H19" s="94">
        <f t="shared" si="1"/>
        <v>-0.13675820048409987</v>
      </c>
      <c r="I19" s="95">
        <v>383.392</v>
      </c>
      <c r="J19" s="108">
        <v>4107.1750000000002</v>
      </c>
      <c r="K19" s="381">
        <f>I19/$I$20</f>
        <v>1.2794721005545625E-2</v>
      </c>
      <c r="L19" s="208"/>
      <c r="M19" s="208"/>
      <c r="N19" s="189"/>
      <c r="O19" s="189"/>
      <c r="P19" s="189"/>
      <c r="Q19" s="189"/>
      <c r="R19" s="189"/>
      <c r="S19" s="189"/>
      <c r="T19" s="189"/>
      <c r="U19" s="479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189"/>
      <c r="AG19" s="189"/>
      <c r="AH19" s="189"/>
      <c r="AI19" s="189"/>
      <c r="AJ19" s="189"/>
      <c r="AK19" s="189"/>
      <c r="AL19" s="189"/>
    </row>
    <row r="20" spans="1:38" ht="11.1" customHeight="1">
      <c r="A20" s="698"/>
      <c r="B20" s="699"/>
      <c r="C20" s="307" t="s">
        <v>0</v>
      </c>
      <c r="D20" s="308">
        <v>105103</v>
      </c>
      <c r="E20" s="309">
        <v>32288.04163</v>
      </c>
      <c r="F20" s="308">
        <v>344783.33649000002</v>
      </c>
      <c r="G20" s="312">
        <f>SUM(G15:G19)</f>
        <v>1</v>
      </c>
      <c r="H20" s="312">
        <f t="shared" si="1"/>
        <v>7.7530267901501804E-2</v>
      </c>
      <c r="I20" s="313">
        <v>29964.85815</v>
      </c>
      <c r="J20" s="318">
        <v>320937.09500999999</v>
      </c>
      <c r="K20" s="382">
        <f>SUM(K15:K19)</f>
        <v>0.99999999999999989</v>
      </c>
      <c r="L20" s="208"/>
      <c r="M20" s="208"/>
      <c r="N20" s="189"/>
      <c r="O20" s="189"/>
      <c r="P20" s="189"/>
      <c r="Q20" s="189"/>
      <c r="R20" s="189"/>
      <c r="S20" s="189"/>
      <c r="T20" s="189"/>
      <c r="U20" s="479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189"/>
      <c r="AG20" s="189"/>
      <c r="AH20" s="189"/>
      <c r="AI20" s="189"/>
      <c r="AJ20" s="189"/>
      <c r="AK20" s="189"/>
      <c r="AL20" s="189"/>
    </row>
    <row r="21" spans="1:38" ht="11.1" customHeight="1">
      <c r="A21" s="698" t="str">
        <f>'3.1'!F6</f>
        <v>Prosinec</v>
      </c>
      <c r="B21" s="699"/>
      <c r="C21" s="333" t="s">
        <v>4</v>
      </c>
      <c r="D21" s="96">
        <v>88</v>
      </c>
      <c r="E21" s="240">
        <v>9456.2677399999993</v>
      </c>
      <c r="F21" s="96">
        <v>101024.14518000001</v>
      </c>
      <c r="G21" s="98">
        <f>E21/$E$26</f>
        <v>0.25270155068155398</v>
      </c>
      <c r="H21" s="98">
        <f>(E21-I21)/I21</f>
        <v>6.7381039964285253E-2</v>
      </c>
      <c r="I21" s="446">
        <v>8859.3176999999996</v>
      </c>
      <c r="J21" s="109">
        <v>94950.623330000002</v>
      </c>
      <c r="K21" s="380">
        <f>I21/$I$26</f>
        <v>0.2504373905035418</v>
      </c>
      <c r="L21" s="92"/>
      <c r="M21" s="92"/>
      <c r="N21" s="189"/>
      <c r="O21" s="189"/>
      <c r="P21" s="189"/>
      <c r="Q21" s="189"/>
      <c r="R21" s="189"/>
      <c r="S21" s="189"/>
      <c r="T21" s="189"/>
      <c r="U21" s="479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189"/>
      <c r="AG21" s="189"/>
      <c r="AH21" s="189"/>
      <c r="AI21" s="189"/>
      <c r="AJ21" s="189"/>
      <c r="AK21" s="189"/>
      <c r="AL21" s="189"/>
    </row>
    <row r="22" spans="1:38" ht="11.1" customHeight="1">
      <c r="A22" s="698"/>
      <c r="B22" s="699"/>
      <c r="C22" s="334" t="s">
        <v>5</v>
      </c>
      <c r="D22" s="91">
        <v>319</v>
      </c>
      <c r="E22" s="92">
        <v>4776.0648900000006</v>
      </c>
      <c r="F22" s="91">
        <v>51024.091769999999</v>
      </c>
      <c r="G22" s="94">
        <f>E22/$E$26</f>
        <v>0.12763164464490148</v>
      </c>
      <c r="H22" s="94">
        <f t="shared" ref="H22:H26" si="2">(E22-I22)/I22</f>
        <v>0.10312927469778327</v>
      </c>
      <c r="I22" s="95">
        <v>4329.5604599999997</v>
      </c>
      <c r="J22" s="108">
        <v>46401.064790000004</v>
      </c>
      <c r="K22" s="381">
        <f>I22/$I$26</f>
        <v>0.12238908913151562</v>
      </c>
      <c r="L22" s="92"/>
      <c r="M22" s="92"/>
      <c r="N22" s="189"/>
      <c r="O22" s="189"/>
      <c r="P22" s="189"/>
      <c r="Q22" s="189"/>
      <c r="R22" s="189"/>
      <c r="S22" s="189"/>
      <c r="T22" s="189"/>
      <c r="U22" s="479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189"/>
      <c r="AG22" s="189"/>
      <c r="AH22" s="189"/>
      <c r="AI22" s="189"/>
      <c r="AJ22" s="189"/>
      <c r="AK22" s="189"/>
      <c r="AL22" s="189"/>
    </row>
    <row r="23" spans="1:38" ht="11.1" customHeight="1">
      <c r="A23" s="698"/>
      <c r="B23" s="699"/>
      <c r="C23" s="334" t="s">
        <v>6</v>
      </c>
      <c r="D23" s="91">
        <v>9658</v>
      </c>
      <c r="E23" s="92">
        <v>8815.3251400000008</v>
      </c>
      <c r="F23" s="91">
        <v>94177.379090000002</v>
      </c>
      <c r="G23" s="94">
        <f>E23/$E$26</f>
        <v>0.23557352582321098</v>
      </c>
      <c r="H23" s="94">
        <f t="shared" si="2"/>
        <v>4.2362184032211044E-2</v>
      </c>
      <c r="I23" s="95">
        <v>8457.06538</v>
      </c>
      <c r="J23" s="108">
        <v>90637.25722</v>
      </c>
      <c r="K23" s="381">
        <f>I23/$I$26</f>
        <v>0.23906642213373205</v>
      </c>
      <c r="L23" s="92"/>
      <c r="M23" s="92"/>
      <c r="N23" s="189"/>
      <c r="O23" s="189"/>
      <c r="P23" s="189"/>
      <c r="Q23" s="189"/>
      <c r="R23" s="189"/>
      <c r="S23" s="189"/>
      <c r="T23" s="189"/>
      <c r="U23" s="479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189"/>
      <c r="AG23" s="189"/>
      <c r="AH23" s="189"/>
      <c r="AI23" s="189"/>
      <c r="AJ23" s="189"/>
      <c r="AK23" s="189"/>
      <c r="AL23" s="189"/>
    </row>
    <row r="24" spans="1:38" ht="11.1" customHeight="1">
      <c r="A24" s="698"/>
      <c r="B24" s="699"/>
      <c r="C24" s="334" t="s">
        <v>7</v>
      </c>
      <c r="D24" s="91">
        <v>95089</v>
      </c>
      <c r="E24" s="92">
        <v>14018.674569999999</v>
      </c>
      <c r="F24" s="91">
        <v>149767.36366999999</v>
      </c>
      <c r="G24" s="94">
        <f>E24/$E$26</f>
        <v>0.3746235724009932</v>
      </c>
      <c r="H24" s="94">
        <f t="shared" si="2"/>
        <v>4.8765607964317156E-2</v>
      </c>
      <c r="I24" s="95">
        <v>13366.832839999999</v>
      </c>
      <c r="J24" s="108">
        <v>143257.91800999999</v>
      </c>
      <c r="K24" s="381">
        <f>I24/$I$26</f>
        <v>0.37785694667509739</v>
      </c>
      <c r="L24" s="92"/>
      <c r="M24" s="92"/>
      <c r="N24" s="189"/>
      <c r="O24" s="189"/>
      <c r="P24" s="189"/>
      <c r="Q24" s="189"/>
      <c r="R24" s="189"/>
      <c r="S24" s="189"/>
      <c r="T24" s="189"/>
      <c r="U24" s="479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189"/>
      <c r="AG24" s="189"/>
      <c r="AH24" s="189"/>
      <c r="AI24" s="189"/>
      <c r="AJ24" s="189"/>
      <c r="AK24" s="189"/>
      <c r="AL24" s="189"/>
    </row>
    <row r="25" spans="1:38" ht="11.1" customHeight="1">
      <c r="A25" s="698"/>
      <c r="B25" s="699"/>
      <c r="C25" s="334" t="s">
        <v>110</v>
      </c>
      <c r="D25" s="91">
        <v>14</v>
      </c>
      <c r="E25" s="92">
        <v>354.363</v>
      </c>
      <c r="F25" s="91">
        <v>3785.5349999999999</v>
      </c>
      <c r="G25" s="94">
        <f>E25/$E$26</f>
        <v>9.4697064493403944E-3</v>
      </c>
      <c r="H25" s="94">
        <f t="shared" si="2"/>
        <v>-2.2724577568304753E-2</v>
      </c>
      <c r="I25" s="95">
        <v>362.60300000000001</v>
      </c>
      <c r="J25" s="108">
        <v>3885.7919999999999</v>
      </c>
      <c r="K25" s="381">
        <f>I25/$I$26</f>
        <v>1.0250151556113149E-2</v>
      </c>
      <c r="L25" s="92"/>
      <c r="M25" s="92"/>
      <c r="N25" s="189"/>
      <c r="O25" s="189"/>
      <c r="P25" s="189"/>
      <c r="Q25" s="189"/>
      <c r="R25" s="189"/>
      <c r="S25" s="189"/>
      <c r="T25" s="189"/>
      <c r="U25" s="479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189"/>
      <c r="AG25" s="189"/>
      <c r="AH25" s="189"/>
      <c r="AI25" s="189"/>
      <c r="AJ25" s="189"/>
      <c r="AK25" s="189"/>
      <c r="AL25" s="189"/>
    </row>
    <row r="26" spans="1:38" ht="11.1" customHeight="1">
      <c r="A26" s="698"/>
      <c r="B26" s="699"/>
      <c r="C26" s="307" t="s">
        <v>0</v>
      </c>
      <c r="D26" s="308">
        <v>105168</v>
      </c>
      <c r="E26" s="309">
        <v>37420.695339999998</v>
      </c>
      <c r="F26" s="308">
        <v>399778.51470999996</v>
      </c>
      <c r="G26" s="312">
        <f>SUM(G21:G25)</f>
        <v>1</v>
      </c>
      <c r="H26" s="312">
        <f t="shared" si="2"/>
        <v>5.7817498945505301E-2</v>
      </c>
      <c r="I26" s="313">
        <v>35375.379379999998</v>
      </c>
      <c r="J26" s="318">
        <v>379132.65535000002</v>
      </c>
      <c r="K26" s="382">
        <f>SUM(K21:K25)</f>
        <v>1</v>
      </c>
      <c r="N26" s="189"/>
      <c r="O26" s="189"/>
      <c r="P26" s="189"/>
      <c r="Q26" s="189"/>
      <c r="R26" s="189"/>
      <c r="S26" s="189"/>
      <c r="T26" s="189"/>
      <c r="U26" s="479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189"/>
      <c r="AG26" s="189"/>
      <c r="AH26" s="189"/>
      <c r="AI26" s="189"/>
      <c r="AJ26" s="189"/>
      <c r="AK26" s="189"/>
      <c r="AL26" s="189"/>
    </row>
    <row r="27" spans="1:38" ht="11.1" customHeight="1">
      <c r="A27" s="700" t="str">
        <f>'3.1'!G6</f>
        <v>IV. čtvrtletí</v>
      </c>
      <c r="B27" s="701"/>
      <c r="C27" s="334" t="s">
        <v>4</v>
      </c>
      <c r="D27" s="91">
        <f>D21</f>
        <v>88</v>
      </c>
      <c r="E27" s="92">
        <f>E9+E15+E21</f>
        <v>28153.375889999999</v>
      </c>
      <c r="F27" s="91">
        <f>F9+F15+F21</f>
        <v>300748.23447999998</v>
      </c>
      <c r="G27" s="94">
        <f>E27/$E$32</f>
        <v>0.30162548310918746</v>
      </c>
      <c r="H27" s="94">
        <f>(E27-I27)/I27</f>
        <v>6.6549800943239368E-2</v>
      </c>
      <c r="I27" s="95">
        <f>I9+I15+I21</f>
        <v>26396.681960000002</v>
      </c>
      <c r="J27" s="108">
        <f>J9+J15+J21</f>
        <v>282547.72713999997</v>
      </c>
      <c r="K27" s="381">
        <f>I27/$I$32</f>
        <v>0.30436740500604781</v>
      </c>
      <c r="N27" s="189"/>
      <c r="O27" s="189"/>
      <c r="P27" s="189"/>
      <c r="Q27" s="189"/>
      <c r="R27" s="189"/>
      <c r="S27" s="189"/>
      <c r="T27" s="189"/>
      <c r="U27" s="479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189"/>
      <c r="AG27" s="189"/>
      <c r="AH27" s="189"/>
      <c r="AI27" s="189"/>
      <c r="AJ27" s="189"/>
      <c r="AK27" s="189"/>
      <c r="AL27" s="189"/>
    </row>
    <row r="28" spans="1:38" ht="11.1" customHeight="1">
      <c r="A28" s="698"/>
      <c r="B28" s="699"/>
      <c r="C28" s="334" t="s">
        <v>5</v>
      </c>
      <c r="D28" s="91">
        <f>D22</f>
        <v>319</v>
      </c>
      <c r="E28" s="92">
        <f t="shared" ref="E28:F28" si="3">E10+E16+E22</f>
        <v>12733.323990000001</v>
      </c>
      <c r="F28" s="91">
        <f t="shared" si="3"/>
        <v>136023.45926999999</v>
      </c>
      <c r="G28" s="94">
        <f>E28/$E$32</f>
        <v>0.13642040709703168</v>
      </c>
      <c r="H28" s="94">
        <f t="shared" ref="H28:H31" si="4">(E28-I28)/I28</f>
        <v>0.12399478633988469</v>
      </c>
      <c r="I28" s="95">
        <f t="shared" ref="I28:J28" si="5">I10+I16+I22</f>
        <v>11328.632610000001</v>
      </c>
      <c r="J28" s="108">
        <f t="shared" si="5"/>
        <v>121278.52841</v>
      </c>
      <c r="K28" s="381">
        <f>I28/$I$32</f>
        <v>0.13062499730070584</v>
      </c>
      <c r="N28" s="189"/>
      <c r="O28" s="189"/>
      <c r="P28" s="189"/>
      <c r="Q28" s="189"/>
      <c r="R28" s="189"/>
      <c r="S28" s="189"/>
      <c r="T28" s="189"/>
      <c r="U28" s="479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189"/>
      <c r="AG28" s="189"/>
      <c r="AH28" s="189"/>
      <c r="AI28" s="189"/>
      <c r="AJ28" s="189"/>
      <c r="AK28" s="189"/>
      <c r="AL28" s="189"/>
    </row>
    <row r="29" spans="1:38" ht="11.1" customHeight="1">
      <c r="A29" s="698"/>
      <c r="B29" s="699"/>
      <c r="C29" s="334" t="s">
        <v>6</v>
      </c>
      <c r="D29" s="91">
        <f>D23</f>
        <v>9658</v>
      </c>
      <c r="E29" s="92">
        <f t="shared" ref="E29:F29" si="6">E11+E17+E23</f>
        <v>19848.602400000003</v>
      </c>
      <c r="F29" s="91">
        <f t="shared" si="6"/>
        <v>212029.34330000001</v>
      </c>
      <c r="G29" s="94">
        <f>E29/$E$32</f>
        <v>0.21265102669512145</v>
      </c>
      <c r="H29" s="94">
        <f t="shared" si="4"/>
        <v>7.0241691690180755E-2</v>
      </c>
      <c r="I29" s="95">
        <f t="shared" ref="I29:J29" si="7">I11+I17+I23</f>
        <v>18545.90655</v>
      </c>
      <c r="J29" s="108">
        <f t="shared" si="7"/>
        <v>198588.69527999999</v>
      </c>
      <c r="K29" s="381">
        <f>I29/$I$32</f>
        <v>0.21384390123963004</v>
      </c>
      <c r="N29" s="189"/>
      <c r="O29" s="189"/>
      <c r="P29" s="189"/>
      <c r="Q29" s="189"/>
      <c r="R29" s="189"/>
      <c r="S29" s="189"/>
      <c r="T29" s="189"/>
      <c r="U29" s="479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189"/>
      <c r="AG29" s="189"/>
      <c r="AH29" s="189"/>
      <c r="AI29" s="189"/>
      <c r="AJ29" s="189"/>
      <c r="AK29" s="189"/>
      <c r="AL29" s="189"/>
    </row>
    <row r="30" spans="1:38" ht="11.1" customHeight="1">
      <c r="A30" s="698"/>
      <c r="B30" s="699"/>
      <c r="C30" s="334" t="s">
        <v>7</v>
      </c>
      <c r="D30" s="91">
        <f>D24</f>
        <v>95089</v>
      </c>
      <c r="E30" s="92">
        <f t="shared" ref="E30:F31" si="8">E12+E18+E24</f>
        <v>31566.01427</v>
      </c>
      <c r="F30" s="91">
        <f t="shared" si="8"/>
        <v>337200.01347999997</v>
      </c>
      <c r="G30" s="94">
        <f>E30/$E$32</f>
        <v>0.33818730447179263</v>
      </c>
      <c r="H30" s="94">
        <f t="shared" si="4"/>
        <v>7.7031702937586058E-2</v>
      </c>
      <c r="I30" s="95">
        <f t="shared" ref="I30:J30" si="9">I12+I18+I24</f>
        <v>29308.342719999997</v>
      </c>
      <c r="J30" s="108">
        <f t="shared" si="9"/>
        <v>313832.35222</v>
      </c>
      <c r="K30" s="381">
        <f>I30/$I$32</f>
        <v>0.33794036054349202</v>
      </c>
      <c r="N30" s="189"/>
      <c r="O30" s="189"/>
      <c r="P30" s="189"/>
      <c r="Q30" s="189"/>
      <c r="R30" s="189"/>
      <c r="S30" s="189"/>
      <c r="T30" s="189"/>
      <c r="U30" s="479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189"/>
      <c r="AG30" s="189"/>
      <c r="AH30" s="189"/>
      <c r="AI30" s="189"/>
      <c r="AJ30" s="189"/>
      <c r="AK30" s="189"/>
      <c r="AL30" s="189"/>
    </row>
    <row r="31" spans="1:38" ht="11.1" customHeight="1">
      <c r="A31" s="698"/>
      <c r="B31" s="699"/>
      <c r="C31" s="334" t="s">
        <v>110</v>
      </c>
      <c r="D31" s="91">
        <f>D25</f>
        <v>14</v>
      </c>
      <c r="E31" s="92">
        <f>E13+E19+E25</f>
        <v>1037.5340000000001</v>
      </c>
      <c r="F31" s="91">
        <f t="shared" si="8"/>
        <v>11083.215</v>
      </c>
      <c r="G31" s="94">
        <f>E31/$E$32</f>
        <v>1.1115778626866753E-2</v>
      </c>
      <c r="H31" s="94">
        <f t="shared" si="4"/>
        <v>-9.5288504131453108E-2</v>
      </c>
      <c r="I31" s="95">
        <f>I13+I19+I25</f>
        <v>1146.8120000000001</v>
      </c>
      <c r="J31" s="108">
        <f t="shared" ref="J31" si="10">J13+J19+J25</f>
        <v>12275.498</v>
      </c>
      <c r="K31" s="381">
        <f>I31/$I$32</f>
        <v>1.3223335910124203E-2</v>
      </c>
      <c r="N31" s="189"/>
      <c r="O31" s="189"/>
      <c r="P31" s="189"/>
      <c r="Q31" s="189"/>
      <c r="R31" s="189"/>
      <c r="S31" s="189"/>
      <c r="T31" s="189"/>
      <c r="U31" s="479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189"/>
      <c r="AG31" s="189"/>
      <c r="AH31" s="189"/>
      <c r="AI31" s="189"/>
      <c r="AJ31" s="189"/>
      <c r="AK31" s="189"/>
      <c r="AL31" s="189"/>
    </row>
    <row r="32" spans="1:38" ht="11.1" customHeight="1">
      <c r="A32" s="698"/>
      <c r="B32" s="699"/>
      <c r="C32" s="307" t="s">
        <v>0</v>
      </c>
      <c r="D32" s="308">
        <f>SUM(D27:D31)</f>
        <v>105168</v>
      </c>
      <c r="E32" s="309">
        <f>SUM(E27:E31)</f>
        <v>93338.850550000003</v>
      </c>
      <c r="F32" s="308">
        <f>SUM(F27:F31)</f>
        <v>997084.26552999986</v>
      </c>
      <c r="G32" s="312">
        <f>SUM(G27:G31)</f>
        <v>1</v>
      </c>
      <c r="H32" s="312">
        <f>(E32-I32)/I32</f>
        <v>7.6245255793914821E-2</v>
      </c>
      <c r="I32" s="313">
        <f>SUM(I27:I31)</f>
        <v>86726.375840000008</v>
      </c>
      <c r="J32" s="318">
        <f>SUM(J27:J31)</f>
        <v>928522.80105000001</v>
      </c>
      <c r="K32" s="382">
        <f>SUM(K27:K31)</f>
        <v>0.99999999999999989</v>
      </c>
      <c r="N32" s="189"/>
      <c r="O32" s="189"/>
      <c r="P32" s="189"/>
      <c r="Q32" s="189"/>
      <c r="R32" s="189"/>
      <c r="S32" s="189"/>
      <c r="T32" s="189"/>
      <c r="U32" s="479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189"/>
      <c r="AG32" s="189"/>
      <c r="AH32" s="189"/>
      <c r="AI32" s="189"/>
      <c r="AJ32" s="189"/>
      <c r="AK32" s="189"/>
      <c r="AL32" s="189"/>
    </row>
    <row r="33" spans="1:11" ht="9.9" customHeight="1">
      <c r="A33" s="110"/>
      <c r="B33" s="111"/>
      <c r="C33" s="112"/>
      <c r="D33" s="84"/>
      <c r="E33" s="84"/>
      <c r="F33" s="84"/>
      <c r="G33" s="113"/>
      <c r="H33" s="114"/>
      <c r="I33" s="115"/>
      <c r="J33" s="115"/>
      <c r="K33" s="116"/>
    </row>
    <row r="34" spans="1:11" ht="12.9" customHeight="1">
      <c r="A34" s="741" t="s">
        <v>40</v>
      </c>
      <c r="B34" s="742"/>
      <c r="C34" s="742"/>
      <c r="D34" s="743"/>
      <c r="E34" s="289"/>
      <c r="F34" s="289"/>
      <c r="G34" s="290"/>
      <c r="H34" s="280"/>
      <c r="I34" s="291"/>
      <c r="J34" s="291"/>
      <c r="K34" s="383"/>
    </row>
    <row r="35" spans="1:11" ht="24.9" customHeight="1">
      <c r="A35" s="379"/>
      <c r="B35" s="283"/>
      <c r="C35" s="292"/>
      <c r="D35" s="293"/>
      <c r="E35" s="675">
        <f>'3.1'!D4</f>
        <v>2020</v>
      </c>
      <c r="F35" s="708"/>
      <c r="G35" s="709"/>
      <c r="H35" s="294"/>
      <c r="I35" s="678">
        <f>E35-1</f>
        <v>2019</v>
      </c>
      <c r="J35" s="710"/>
      <c r="K35" s="710"/>
    </row>
    <row r="36" spans="1:11" ht="24.9" customHeight="1">
      <c r="A36" s="379"/>
      <c r="B36" s="283"/>
      <c r="C36" s="284"/>
      <c r="D36" s="285"/>
      <c r="E36" s="672" t="s">
        <v>67</v>
      </c>
      <c r="F36" s="736"/>
      <c r="G36" s="728" t="s">
        <v>37</v>
      </c>
      <c r="H36" s="682" t="s">
        <v>275</v>
      </c>
      <c r="I36" s="671" t="s">
        <v>67</v>
      </c>
      <c r="J36" s="738"/>
      <c r="K36" s="733" t="s">
        <v>37</v>
      </c>
    </row>
    <row r="37" spans="1:11" ht="24.9" customHeight="1">
      <c r="A37" s="379"/>
      <c r="B37" s="286"/>
      <c r="C37" s="286"/>
      <c r="D37" s="680" t="s">
        <v>215</v>
      </c>
      <c r="E37" s="672"/>
      <c r="F37" s="737"/>
      <c r="G37" s="682"/>
      <c r="H37" s="682"/>
      <c r="I37" s="671"/>
      <c r="J37" s="739"/>
      <c r="K37" s="734"/>
    </row>
    <row r="38" spans="1:11" ht="15" customHeight="1">
      <c r="A38" s="740" t="s">
        <v>214</v>
      </c>
      <c r="B38" s="740"/>
      <c r="C38" s="337" t="s">
        <v>241</v>
      </c>
      <c r="D38" s="681"/>
      <c r="E38" s="336" t="s">
        <v>283</v>
      </c>
      <c r="F38" s="591" t="s">
        <v>278</v>
      </c>
      <c r="G38" s="683"/>
      <c r="H38" s="683"/>
      <c r="I38" s="287" t="s">
        <v>284</v>
      </c>
      <c r="J38" s="288" t="s">
        <v>278</v>
      </c>
      <c r="K38" s="735"/>
    </row>
    <row r="39" spans="1:11" ht="11.1" customHeight="1">
      <c r="A39" s="692" t="str">
        <f>'3.1'!D6</f>
        <v>Říjen</v>
      </c>
      <c r="B39" s="693"/>
      <c r="C39" s="334" t="s">
        <v>4</v>
      </c>
      <c r="D39" s="96">
        <v>202</v>
      </c>
      <c r="E39" s="92">
        <v>37020.618999999999</v>
      </c>
      <c r="F39" s="96">
        <v>395932.70830000017</v>
      </c>
      <c r="G39" s="98">
        <f>E39/$E$44</f>
        <v>0.40661534085042916</v>
      </c>
      <c r="H39" s="98">
        <f>(E39-I39)/I39</f>
        <v>-2.2874438376648404E-2</v>
      </c>
      <c r="I39" s="95">
        <v>37887.269</v>
      </c>
      <c r="J39" s="109">
        <v>403558.06320000003</v>
      </c>
      <c r="K39" s="380">
        <f>I39/$I$44</f>
        <v>0.44637430517756116</v>
      </c>
    </row>
    <row r="40" spans="1:11" ht="11.1" customHeight="1">
      <c r="A40" s="694"/>
      <c r="B40" s="695"/>
      <c r="C40" s="334" t="s">
        <v>5</v>
      </c>
      <c r="D40" s="91">
        <v>838</v>
      </c>
      <c r="E40" s="92">
        <v>11362.516</v>
      </c>
      <c r="F40" s="91">
        <v>121521.48941999984</v>
      </c>
      <c r="G40" s="94">
        <f t="shared" ref="G40:G41" si="11">E40/$E$44</f>
        <v>0.1248000017573573</v>
      </c>
      <c r="H40" s="94">
        <f>(E40-I40)/I40</f>
        <v>0.12191420955047069</v>
      </c>
      <c r="I40" s="95">
        <v>10127.794</v>
      </c>
      <c r="J40" s="108">
        <v>107876.64701999989</v>
      </c>
      <c r="K40" s="381">
        <f t="shared" ref="K40:K43" si="12">I40/$I$44</f>
        <v>0.11932206065661456</v>
      </c>
    </row>
    <row r="41" spans="1:11" ht="11.1" customHeight="1">
      <c r="A41" s="694"/>
      <c r="B41" s="695"/>
      <c r="C41" s="334" t="s">
        <v>6</v>
      </c>
      <c r="D41" s="91">
        <v>24687</v>
      </c>
      <c r="E41" s="92">
        <v>11260.724</v>
      </c>
      <c r="F41" s="91">
        <v>120432.19670999999</v>
      </c>
      <c r="G41" s="94">
        <f t="shared" si="11"/>
        <v>0.12368197105193213</v>
      </c>
      <c r="H41" s="94">
        <f t="shared" ref="H41:H43" si="13">(E41-I41)/I41</f>
        <v>0.1345049483803212</v>
      </c>
      <c r="I41" s="95">
        <v>9925.6720000000005</v>
      </c>
      <c r="J41" s="108">
        <v>105723.81786</v>
      </c>
      <c r="K41" s="381">
        <f t="shared" si="12"/>
        <v>0.1169407312630629</v>
      </c>
    </row>
    <row r="42" spans="1:11" ht="11.1" customHeight="1">
      <c r="A42" s="694"/>
      <c r="B42" s="695"/>
      <c r="C42" s="334" t="s">
        <v>7</v>
      </c>
      <c r="D42" s="91">
        <v>359482</v>
      </c>
      <c r="E42" s="92">
        <v>30289.7</v>
      </c>
      <c r="F42" s="91">
        <v>323945.90000000002</v>
      </c>
      <c r="G42" s="94">
        <f>E42/$E$44</f>
        <v>0.33268640618238299</v>
      </c>
      <c r="H42" s="94">
        <f t="shared" si="13"/>
        <v>0.17710357370474572</v>
      </c>
      <c r="I42" s="95">
        <v>25732.400000000001</v>
      </c>
      <c r="J42" s="108">
        <v>274090.3</v>
      </c>
      <c r="K42" s="381">
        <f t="shared" si="12"/>
        <v>0.30316996906140359</v>
      </c>
    </row>
    <row r="43" spans="1:11" ht="11.1" customHeight="1">
      <c r="A43" s="694"/>
      <c r="B43" s="695"/>
      <c r="C43" s="334" t="s">
        <v>110</v>
      </c>
      <c r="D43" s="91">
        <v>27</v>
      </c>
      <c r="E43" s="92">
        <v>1112.241</v>
      </c>
      <c r="F43" s="91">
        <v>11895.32775</v>
      </c>
      <c r="G43" s="94">
        <f>E43/$E$44</f>
        <v>1.2216280157898553E-2</v>
      </c>
      <c r="H43" s="94">
        <f t="shared" si="13"/>
        <v>-7.6721744219347271E-2</v>
      </c>
      <c r="I43" s="95">
        <v>1204.665</v>
      </c>
      <c r="J43" s="108">
        <v>12831.557439999999</v>
      </c>
      <c r="K43" s="381">
        <f t="shared" si="12"/>
        <v>1.4192933841357809E-2</v>
      </c>
    </row>
    <row r="44" spans="1:11" ht="11.1" customHeight="1">
      <c r="A44" s="696"/>
      <c r="B44" s="697"/>
      <c r="C44" s="307" t="s">
        <v>0</v>
      </c>
      <c r="D44" s="308">
        <v>385236</v>
      </c>
      <c r="E44" s="309">
        <v>91045.799999999988</v>
      </c>
      <c r="F44" s="308">
        <v>973727.62218000006</v>
      </c>
      <c r="G44" s="312">
        <f>SUM(G39:G43)</f>
        <v>1.0000000000000002</v>
      </c>
      <c r="H44" s="312">
        <f>(E44-I44)/I44</f>
        <v>7.2669178513109264E-2</v>
      </c>
      <c r="I44" s="313">
        <v>84877.8</v>
      </c>
      <c r="J44" s="318">
        <v>904080.38551999989</v>
      </c>
      <c r="K44" s="382">
        <f>SUM(K39:K43)</f>
        <v>1</v>
      </c>
    </row>
    <row r="45" spans="1:11" ht="11.1" customHeight="1">
      <c r="A45" s="692" t="str">
        <f>'3.1'!E6</f>
        <v>Listopad</v>
      </c>
      <c r="B45" s="693"/>
      <c r="C45" s="334" t="s">
        <v>4</v>
      </c>
      <c r="D45" s="96">
        <v>202</v>
      </c>
      <c r="E45" s="92">
        <v>45939.428</v>
      </c>
      <c r="F45" s="96">
        <v>490974.34621999995</v>
      </c>
      <c r="G45" s="98">
        <f>E45/$E$50</f>
        <v>0.35684490491526188</v>
      </c>
      <c r="H45" s="98">
        <f>(E45-I45)/I45</f>
        <v>7.4820285307274206E-2</v>
      </c>
      <c r="I45" s="95">
        <v>42741.496999999996</v>
      </c>
      <c r="J45" s="109">
        <v>455684.40386999992</v>
      </c>
      <c r="K45" s="380">
        <f>I45/$I$50</f>
        <v>0.37257654593366207</v>
      </c>
    </row>
    <row r="46" spans="1:11" ht="11.1" customHeight="1">
      <c r="A46" s="694"/>
      <c r="B46" s="695"/>
      <c r="C46" s="334" t="s">
        <v>5</v>
      </c>
      <c r="D46" s="91">
        <v>839</v>
      </c>
      <c r="E46" s="92">
        <v>15934.725999999999</v>
      </c>
      <c r="F46" s="91">
        <v>170300.95353999993</v>
      </c>
      <c r="G46" s="94">
        <f t="shared" ref="G46:G48" si="14">E46/$E$50</f>
        <v>0.12377659086919304</v>
      </c>
      <c r="H46" s="94">
        <f>(E46-I46)/I46</f>
        <v>0.29534294458828336</v>
      </c>
      <c r="I46" s="95">
        <v>12301.550000000001</v>
      </c>
      <c r="J46" s="108">
        <v>131152.42002000005</v>
      </c>
      <c r="K46" s="381">
        <f t="shared" ref="K46:K49" si="15">I46/$I$50</f>
        <v>0.10723229952919622</v>
      </c>
    </row>
    <row r="47" spans="1:11" ht="11.1" customHeight="1">
      <c r="A47" s="694"/>
      <c r="B47" s="695"/>
      <c r="C47" s="334" t="s">
        <v>6</v>
      </c>
      <c r="D47" s="91">
        <v>24708</v>
      </c>
      <c r="E47" s="92">
        <v>17909.587</v>
      </c>
      <c r="F47" s="91">
        <v>191407.81693999999</v>
      </c>
      <c r="G47" s="94">
        <f t="shared" si="14"/>
        <v>0.13911677067652237</v>
      </c>
      <c r="H47" s="94">
        <f t="shared" ref="H47:H49" si="16">(E47-I47)/I47</f>
        <v>8.7109923551526205E-2</v>
      </c>
      <c r="I47" s="95">
        <v>16474.494999999999</v>
      </c>
      <c r="J47" s="108">
        <v>175641.87528000001</v>
      </c>
      <c r="K47" s="381">
        <f t="shared" si="15"/>
        <v>0.14360775531800832</v>
      </c>
    </row>
    <row r="48" spans="1:11" ht="11.1" customHeight="1">
      <c r="A48" s="694"/>
      <c r="B48" s="695"/>
      <c r="C48" s="334" t="s">
        <v>7</v>
      </c>
      <c r="D48" s="91">
        <v>359560</v>
      </c>
      <c r="E48" s="92">
        <v>47899.199999999997</v>
      </c>
      <c r="F48" s="91">
        <v>511919.1</v>
      </c>
      <c r="G48" s="94">
        <f t="shared" si="14"/>
        <v>0.37206787749984854</v>
      </c>
      <c r="H48" s="94">
        <f t="shared" si="16"/>
        <v>0.14015852990883332</v>
      </c>
      <c r="I48" s="95">
        <v>42011</v>
      </c>
      <c r="J48" s="108">
        <v>447896.3</v>
      </c>
      <c r="K48" s="381">
        <f t="shared" si="15"/>
        <v>0.36620882210136624</v>
      </c>
    </row>
    <row r="49" spans="1:11" ht="11.1" customHeight="1">
      <c r="A49" s="694"/>
      <c r="B49" s="695"/>
      <c r="C49" s="334" t="s">
        <v>110</v>
      </c>
      <c r="D49" s="91">
        <v>27</v>
      </c>
      <c r="E49" s="92">
        <v>1054.8589999999999</v>
      </c>
      <c r="F49" s="91">
        <v>11273.710829999998</v>
      </c>
      <c r="G49" s="94">
        <f>E49/$E$50</f>
        <v>8.193856039174198E-3</v>
      </c>
      <c r="H49" s="94">
        <f t="shared" si="16"/>
        <v>-0.11368154480329501</v>
      </c>
      <c r="I49" s="95">
        <v>1190.1579999999999</v>
      </c>
      <c r="J49" s="108">
        <v>12688.767599999999</v>
      </c>
      <c r="K49" s="381">
        <f t="shared" si="15"/>
        <v>1.0374577117767198E-2</v>
      </c>
    </row>
    <row r="50" spans="1:11" ht="11.1" customHeight="1">
      <c r="A50" s="696"/>
      <c r="B50" s="697"/>
      <c r="C50" s="307" t="s">
        <v>0</v>
      </c>
      <c r="D50" s="308">
        <v>385336</v>
      </c>
      <c r="E50" s="309">
        <v>128737.79999999999</v>
      </c>
      <c r="F50" s="308">
        <v>1375875.9275299998</v>
      </c>
      <c r="G50" s="312">
        <f>SUM(G45:G49)</f>
        <v>1</v>
      </c>
      <c r="H50" s="312">
        <f t="shared" ref="H50" si="17">(E50-I50)/I50</f>
        <v>0.12220413934258313</v>
      </c>
      <c r="I50" s="313">
        <v>114718.7</v>
      </c>
      <c r="J50" s="318">
        <v>1223063.7667699999</v>
      </c>
      <c r="K50" s="382">
        <f>SUM(K45:K49)</f>
        <v>1</v>
      </c>
    </row>
    <row r="51" spans="1:11" ht="11.1" customHeight="1">
      <c r="A51" s="698" t="str">
        <f>'3.1'!F6</f>
        <v>Prosinec</v>
      </c>
      <c r="B51" s="699"/>
      <c r="C51" s="333" t="s">
        <v>4</v>
      </c>
      <c r="D51" s="96">
        <v>202</v>
      </c>
      <c r="E51" s="240">
        <v>50661.284</v>
      </c>
      <c r="F51" s="96">
        <v>541664.38219999976</v>
      </c>
      <c r="G51" s="98">
        <f>E51/$E$56</f>
        <v>0.3367507237032335</v>
      </c>
      <c r="H51" s="98">
        <f>(E51-I51)/I51</f>
        <v>2.0264710250007833E-3</v>
      </c>
      <c r="I51" s="446">
        <v>50558.828000000001</v>
      </c>
      <c r="J51" s="109">
        <v>540515.26602999982</v>
      </c>
      <c r="K51" s="380">
        <f>I51/$I$56</f>
        <v>0.32840238538939254</v>
      </c>
    </row>
    <row r="52" spans="1:11" ht="11.1" customHeight="1">
      <c r="A52" s="698"/>
      <c r="B52" s="699"/>
      <c r="C52" s="334" t="s">
        <v>5</v>
      </c>
      <c r="D52" s="91">
        <v>838</v>
      </c>
      <c r="E52" s="92">
        <v>15214.210000000001</v>
      </c>
      <c r="F52" s="91">
        <v>162668.75944000011</v>
      </c>
      <c r="G52" s="94">
        <f t="shared" ref="G52:G55" si="18">E52/$E$56</f>
        <v>0.10113040617116953</v>
      </c>
      <c r="H52" s="94">
        <f t="shared" ref="H52:H55" si="19">(E52-I52)/I52</f>
        <v>2.7484527839084203E-2</v>
      </c>
      <c r="I52" s="95">
        <v>14807.24</v>
      </c>
      <c r="J52" s="108">
        <v>158301.48668000032</v>
      </c>
      <c r="K52" s="381">
        <f t="shared" ref="K52:K55" si="20">I52/$I$56</f>
        <v>9.6179700546722105E-2</v>
      </c>
    </row>
    <row r="53" spans="1:11" ht="11.1" customHeight="1">
      <c r="A53" s="698"/>
      <c r="B53" s="699"/>
      <c r="C53" s="334" t="s">
        <v>6</v>
      </c>
      <c r="D53" s="91">
        <v>24766</v>
      </c>
      <c r="E53" s="92">
        <v>22807.616000000002</v>
      </c>
      <c r="F53" s="91">
        <v>243856.44798999999</v>
      </c>
      <c r="G53" s="94">
        <f t="shared" si="18"/>
        <v>0.15160455060604955</v>
      </c>
      <c r="H53" s="94">
        <f t="shared" si="19"/>
        <v>-4.6587412702003748E-2</v>
      </c>
      <c r="I53" s="95">
        <v>23922.084000000003</v>
      </c>
      <c r="J53" s="108">
        <v>255747.35566999999</v>
      </c>
      <c r="K53" s="381">
        <f t="shared" si="20"/>
        <v>0.15538472230973041</v>
      </c>
    </row>
    <row r="54" spans="1:11" ht="11.1" customHeight="1">
      <c r="A54" s="698"/>
      <c r="B54" s="699"/>
      <c r="C54" s="334" t="s">
        <v>7</v>
      </c>
      <c r="D54" s="91">
        <v>359729</v>
      </c>
      <c r="E54" s="92">
        <v>60628.7</v>
      </c>
      <c r="F54" s="91">
        <v>648234.30000000005</v>
      </c>
      <c r="G54" s="94">
        <f t="shared" si="18"/>
        <v>0.403005154827624</v>
      </c>
      <c r="H54" s="94">
        <f t="shared" si="19"/>
        <v>-4.5659175122069531E-2</v>
      </c>
      <c r="I54" s="95">
        <v>63529.4</v>
      </c>
      <c r="J54" s="108">
        <v>679182.2</v>
      </c>
      <c r="K54" s="381">
        <f t="shared" si="20"/>
        <v>0.41265209910239364</v>
      </c>
    </row>
    <row r="55" spans="1:11" ht="11.1" customHeight="1">
      <c r="A55" s="698"/>
      <c r="B55" s="699"/>
      <c r="C55" s="334" t="s">
        <v>110</v>
      </c>
      <c r="D55" s="91">
        <v>27</v>
      </c>
      <c r="E55" s="92">
        <v>1129.69</v>
      </c>
      <c r="F55" s="91">
        <v>12078.49561</v>
      </c>
      <c r="G55" s="94">
        <f t="shared" si="18"/>
        <v>7.5091646919234391E-3</v>
      </c>
      <c r="H55" s="94">
        <f t="shared" si="19"/>
        <v>-5.8591206214996657E-3</v>
      </c>
      <c r="I55" s="95">
        <v>1136.348</v>
      </c>
      <c r="J55" s="108">
        <v>12148.489730000001</v>
      </c>
      <c r="K55" s="381">
        <f t="shared" si="20"/>
        <v>7.381092651761339E-3</v>
      </c>
    </row>
    <row r="56" spans="1:11" ht="11.1" customHeight="1">
      <c r="A56" s="698"/>
      <c r="B56" s="699"/>
      <c r="C56" s="307" t="s">
        <v>0</v>
      </c>
      <c r="D56" s="308">
        <v>385562</v>
      </c>
      <c r="E56" s="309">
        <v>150441.5</v>
      </c>
      <c r="F56" s="308">
        <v>1608502.38524</v>
      </c>
      <c r="G56" s="312">
        <f>SUM(G51:G55)</f>
        <v>1</v>
      </c>
      <c r="H56" s="312">
        <f t="shared" ref="H56" si="21">(E56-I56)/I56</f>
        <v>-2.2814621779636595E-2</v>
      </c>
      <c r="I56" s="313">
        <v>153953.9</v>
      </c>
      <c r="J56" s="318">
        <v>1645894.7981100001</v>
      </c>
      <c r="K56" s="382">
        <f>SUM(K51:K55)</f>
        <v>1</v>
      </c>
    </row>
    <row r="57" spans="1:11" ht="11.1" customHeight="1">
      <c r="A57" s="700" t="str">
        <f>'3.1'!G6</f>
        <v>IV. čtvrtletí</v>
      </c>
      <c r="B57" s="701"/>
      <c r="C57" s="334" t="s">
        <v>4</v>
      </c>
      <c r="D57" s="91">
        <f>D51</f>
        <v>202</v>
      </c>
      <c r="E57" s="92">
        <f>E39+E45+E51</f>
        <v>133621.33100000001</v>
      </c>
      <c r="F57" s="91">
        <f>F39+F45+F51</f>
        <v>1428571.4367199999</v>
      </c>
      <c r="G57" s="94">
        <f>E57/$E$62</f>
        <v>0.36091915702095845</v>
      </c>
      <c r="H57" s="94">
        <f>(E57-I57)/I57</f>
        <v>1.8551578893961525E-2</v>
      </c>
      <c r="I57" s="95">
        <f>I39+I45+I51</f>
        <v>131187.59400000001</v>
      </c>
      <c r="J57" s="108">
        <f>J39+J45+J51</f>
        <v>1399757.7330999998</v>
      </c>
      <c r="K57" s="381">
        <f>I57/$I$62</f>
        <v>0.37105768795622923</v>
      </c>
    </row>
    <row r="58" spans="1:11" ht="11.1" customHeight="1">
      <c r="A58" s="698"/>
      <c r="B58" s="699"/>
      <c r="C58" s="334" t="s">
        <v>5</v>
      </c>
      <c r="D58" s="91">
        <f>D52</f>
        <v>838</v>
      </c>
      <c r="E58" s="92">
        <f t="shared" ref="E58:F58" si="22">E40+E46+E52</f>
        <v>42511.451999999997</v>
      </c>
      <c r="F58" s="91">
        <f t="shared" si="22"/>
        <v>454491.20239999989</v>
      </c>
      <c r="G58" s="94">
        <f t="shared" ref="G58:G61" si="23">E58/$E$62</f>
        <v>0.1148259585857361</v>
      </c>
      <c r="H58" s="94">
        <f t="shared" ref="H58:H61" si="24">(E58-I58)/I58</f>
        <v>0.14165821440548881</v>
      </c>
      <c r="I58" s="95">
        <f t="shared" ref="I58:J59" si="25">I40+I46+I52</f>
        <v>37236.584000000003</v>
      </c>
      <c r="J58" s="108">
        <f t="shared" si="25"/>
        <v>397330.55372000026</v>
      </c>
      <c r="K58" s="381">
        <f t="shared" ref="K58:K61" si="26">I58/$I$62</f>
        <v>0.10532185510184688</v>
      </c>
    </row>
    <row r="59" spans="1:11" ht="11.1" customHeight="1">
      <c r="A59" s="698"/>
      <c r="B59" s="699"/>
      <c r="C59" s="334" t="s">
        <v>6</v>
      </c>
      <c r="D59" s="91">
        <f>D53</f>
        <v>24766</v>
      </c>
      <c r="E59" s="92">
        <f>E41+E47+E53</f>
        <v>51977.927000000003</v>
      </c>
      <c r="F59" s="91">
        <f t="shared" ref="F59" si="27">F41+F47+F53</f>
        <v>555696.46163999999</v>
      </c>
      <c r="G59" s="94">
        <f t="shared" si="23"/>
        <v>0.14039547021528259</v>
      </c>
      <c r="H59" s="94">
        <f t="shared" si="24"/>
        <v>3.2901469371868906E-2</v>
      </c>
      <c r="I59" s="95">
        <f>I41+I47+I53</f>
        <v>50322.251000000004</v>
      </c>
      <c r="J59" s="108">
        <f t="shared" si="25"/>
        <v>537113.04880999995</v>
      </c>
      <c r="K59" s="381">
        <f t="shared" si="26"/>
        <v>0.1423340236639529</v>
      </c>
    </row>
    <row r="60" spans="1:11" ht="11.1" customHeight="1">
      <c r="A60" s="698"/>
      <c r="B60" s="699"/>
      <c r="C60" s="334" t="s">
        <v>7</v>
      </c>
      <c r="D60" s="91">
        <f>D54</f>
        <v>359729</v>
      </c>
      <c r="E60" s="92">
        <f t="shared" ref="E60:F60" si="28">E42+E48+E54</f>
        <v>138817.59999999998</v>
      </c>
      <c r="F60" s="91">
        <f t="shared" si="28"/>
        <v>1484099.3</v>
      </c>
      <c r="G60" s="94">
        <f t="shared" si="23"/>
        <v>0.37495458843822316</v>
      </c>
      <c r="H60" s="94">
        <f t="shared" si="24"/>
        <v>5.747420638548114E-2</v>
      </c>
      <c r="I60" s="95">
        <f t="shared" ref="I60:J61" si="29">I42+I48+I54</f>
        <v>131272.79999999999</v>
      </c>
      <c r="J60" s="108">
        <f t="shared" si="29"/>
        <v>1401168.7999999998</v>
      </c>
      <c r="K60" s="381">
        <f t="shared" si="26"/>
        <v>0.37129868895636947</v>
      </c>
    </row>
    <row r="61" spans="1:11" ht="11.1" customHeight="1">
      <c r="A61" s="698"/>
      <c r="B61" s="699"/>
      <c r="C61" s="334" t="s">
        <v>110</v>
      </c>
      <c r="D61" s="91">
        <f>D55</f>
        <v>27</v>
      </c>
      <c r="E61" s="92">
        <f>E43+E49+E55</f>
        <v>3296.79</v>
      </c>
      <c r="F61" s="91">
        <f t="shared" ref="F61" si="30">F43+F49+F55</f>
        <v>35247.534189999998</v>
      </c>
      <c r="G61" s="94">
        <f t="shared" si="23"/>
        <v>8.9048257397999243E-3</v>
      </c>
      <c r="H61" s="94">
        <f t="shared" si="24"/>
        <v>-6.637486544831725E-2</v>
      </c>
      <c r="I61" s="95">
        <f>I43+I49+I55</f>
        <v>3531.1709999999998</v>
      </c>
      <c r="J61" s="108">
        <f t="shared" si="29"/>
        <v>37668.814769999997</v>
      </c>
      <c r="K61" s="381">
        <f t="shared" si="26"/>
        <v>9.9877443216016739E-3</v>
      </c>
    </row>
    <row r="62" spans="1:11" ht="11.1" customHeight="1">
      <c r="A62" s="698"/>
      <c r="B62" s="699"/>
      <c r="C62" s="307" t="s">
        <v>0</v>
      </c>
      <c r="D62" s="308">
        <f>SUM(D57:D61)</f>
        <v>385562</v>
      </c>
      <c r="E62" s="309">
        <f>SUM(E57:E61)</f>
        <v>370225.09999999992</v>
      </c>
      <c r="F62" s="308">
        <f>SUM(F57:F61)</f>
        <v>3958105.9349499997</v>
      </c>
      <c r="G62" s="312">
        <f>SUM(G57:G61)</f>
        <v>1.0000000000000002</v>
      </c>
      <c r="H62" s="312">
        <f>(E62-I62)/I62</f>
        <v>4.7163572718344982E-2</v>
      </c>
      <c r="I62" s="313">
        <f>SUM(I57:I61)</f>
        <v>353550.39999999997</v>
      </c>
      <c r="J62" s="318">
        <f>SUM(J57:J61)</f>
        <v>3773038.9504</v>
      </c>
      <c r="K62" s="382">
        <f>SUM(K57:K61)</f>
        <v>1.0000000000000002</v>
      </c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</row>
    <row r="81" spans="1:11" ht="1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1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</row>
    <row r="83" spans="1:11" ht="1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</row>
    <row r="85" spans="1:11" ht="1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1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</row>
    <row r="87" spans="1:11" ht="1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1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1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1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1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</row>
    <row r="92" spans="1:11" ht="1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1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1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1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</row>
    <row r="96" spans="1:11" ht="1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</row>
    <row r="97" spans="1:11" ht="1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</row>
    <row r="98" spans="1:11" ht="1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11" ht="1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1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1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</row>
    <row r="103" spans="1:11" ht="1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A2:K2"/>
    <mergeCell ref="A4:D4"/>
    <mergeCell ref="A8:B8"/>
    <mergeCell ref="H6:H8"/>
    <mergeCell ref="I5:K5"/>
    <mergeCell ref="E5:G5"/>
    <mergeCell ref="A3:C3"/>
    <mergeCell ref="E6:F7"/>
    <mergeCell ref="I6:J7"/>
    <mergeCell ref="G6:G8"/>
    <mergeCell ref="K6:K8"/>
    <mergeCell ref="D7:D8"/>
    <mergeCell ref="A9:B14"/>
    <mergeCell ref="A15:B20"/>
    <mergeCell ref="A21:B26"/>
    <mergeCell ref="A27:B32"/>
    <mergeCell ref="A34:D34"/>
    <mergeCell ref="A45:B50"/>
    <mergeCell ref="E36:F37"/>
    <mergeCell ref="I36:J37"/>
    <mergeCell ref="A51:B56"/>
    <mergeCell ref="A57:B62"/>
    <mergeCell ref="A39:B44"/>
    <mergeCell ref="A38:B38"/>
    <mergeCell ref="D37:D38"/>
    <mergeCell ref="E35:G35"/>
    <mergeCell ref="I35:K35"/>
    <mergeCell ref="H36:H38"/>
    <mergeCell ref="G36:G38"/>
    <mergeCell ref="K36:K3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19"/>
  <sheetViews>
    <sheetView showGridLines="0" topLeftCell="A13" zoomScaleNormal="100" zoomScaleSheetLayoutView="100" workbookViewId="0">
      <selection activeCell="E35" sqref="E35:K3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16" s="214" customFormat="1" ht="15.6">
      <c r="A1" s="717" t="s">
        <v>256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6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16" ht="12.9" customHeight="1">
      <c r="A3" s="722" t="s">
        <v>41</v>
      </c>
      <c r="B3" s="722"/>
      <c r="C3" s="722"/>
      <c r="D3" s="723"/>
      <c r="E3" s="376"/>
      <c r="F3" s="377"/>
      <c r="G3" s="279"/>
      <c r="H3" s="280"/>
      <c r="I3" s="377"/>
      <c r="J3" s="378"/>
      <c r="K3" s="378"/>
    </row>
    <row r="4" spans="1:16" ht="24.9" customHeight="1">
      <c r="A4" s="281"/>
      <c r="B4" s="281"/>
      <c r="C4" s="281"/>
      <c r="D4" s="270"/>
      <c r="E4" s="675">
        <f>'3.1'!D4</f>
        <v>2020</v>
      </c>
      <c r="F4" s="676"/>
      <c r="G4" s="677"/>
      <c r="H4" s="282"/>
      <c r="I4" s="678">
        <f>E4-1</f>
        <v>2019</v>
      </c>
      <c r="J4" s="679"/>
      <c r="K4" s="679"/>
    </row>
    <row r="5" spans="1:16" ht="24.9" customHeight="1">
      <c r="A5" s="379"/>
      <c r="B5" s="283"/>
      <c r="C5" s="284"/>
      <c r="D5" s="285"/>
      <c r="E5" s="672" t="s">
        <v>67</v>
      </c>
      <c r="F5" s="736"/>
      <c r="G5" s="728" t="s">
        <v>37</v>
      </c>
      <c r="H5" s="682" t="s">
        <v>275</v>
      </c>
      <c r="I5" s="671" t="s">
        <v>67</v>
      </c>
      <c r="J5" s="738"/>
      <c r="K5" s="733" t="s">
        <v>37</v>
      </c>
    </row>
    <row r="6" spans="1:16" ht="24.9" customHeight="1">
      <c r="A6" s="379"/>
      <c r="B6" s="286"/>
      <c r="C6" s="286"/>
      <c r="D6" s="680" t="s">
        <v>215</v>
      </c>
      <c r="E6" s="672"/>
      <c r="F6" s="737"/>
      <c r="G6" s="682"/>
      <c r="H6" s="682"/>
      <c r="I6" s="671"/>
      <c r="J6" s="739"/>
      <c r="K6" s="734"/>
    </row>
    <row r="7" spans="1:16" ht="15" customHeight="1">
      <c r="A7" s="740" t="s">
        <v>214</v>
      </c>
      <c r="B7" s="740"/>
      <c r="C7" s="337" t="s">
        <v>241</v>
      </c>
      <c r="D7" s="681"/>
      <c r="E7" s="336" t="s">
        <v>283</v>
      </c>
      <c r="F7" s="591" t="s">
        <v>278</v>
      </c>
      <c r="G7" s="683"/>
      <c r="H7" s="683"/>
      <c r="I7" s="287" t="s">
        <v>284</v>
      </c>
      <c r="J7" s="288" t="s">
        <v>278</v>
      </c>
      <c r="K7" s="735"/>
    </row>
    <row r="8" spans="1:16" ht="11.1" customHeight="1">
      <c r="A8" s="692" t="str">
        <f>'3.1'!D6</f>
        <v>Říjen</v>
      </c>
      <c r="B8" s="693"/>
      <c r="C8" s="334" t="s">
        <v>4</v>
      </c>
      <c r="D8" s="96">
        <v>51</v>
      </c>
      <c r="E8" s="92">
        <v>52066.072</v>
      </c>
      <c r="F8" s="96">
        <v>556843.02116</v>
      </c>
      <c r="G8" s="98">
        <f>E8/$E$13</f>
        <v>0.84449636192002397</v>
      </c>
      <c r="H8" s="98">
        <f>(E8-I8)/I8</f>
        <v>4.9438109380765036</v>
      </c>
      <c r="I8" s="95">
        <v>8759.7119999999995</v>
      </c>
      <c r="J8" s="109">
        <v>93304.820359999998</v>
      </c>
      <c r="K8" s="380">
        <f>I8/$I$13</f>
        <v>0.5303612750885478</v>
      </c>
    </row>
    <row r="9" spans="1:16" ht="11.1" customHeight="1">
      <c r="A9" s="694"/>
      <c r="B9" s="695"/>
      <c r="C9" s="334" t="s">
        <v>5</v>
      </c>
      <c r="D9" s="91">
        <v>186</v>
      </c>
      <c r="E9" s="92">
        <v>2668.2509999999997</v>
      </c>
      <c r="F9" s="91">
        <v>28536.683740000026</v>
      </c>
      <c r="G9" s="94">
        <f>E9/$E$13</f>
        <v>4.3278245806395103E-2</v>
      </c>
      <c r="H9" s="94">
        <f>(E9-I9)/I9</f>
        <v>0.38164654198842057</v>
      </c>
      <c r="I9" s="95">
        <v>1931.211</v>
      </c>
      <c r="J9" s="108">
        <v>20569.950359999988</v>
      </c>
      <c r="K9" s="381">
        <f>I9/$I$13</f>
        <v>0.11692616474434657</v>
      </c>
      <c r="L9" s="208"/>
      <c r="N9" s="208"/>
      <c r="O9" s="208"/>
      <c r="P9" s="208"/>
    </row>
    <row r="10" spans="1:16" ht="11.1" customHeight="1">
      <c r="A10" s="694"/>
      <c r="B10" s="695"/>
      <c r="C10" s="334" t="s">
        <v>6</v>
      </c>
      <c r="D10" s="91">
        <v>6008</v>
      </c>
      <c r="E10" s="92">
        <v>2792.0020000000004</v>
      </c>
      <c r="F10" s="91">
        <v>29860.519849999997</v>
      </c>
      <c r="G10" s="94">
        <f>E10/$E$13</f>
        <v>4.5285450599642528E-2</v>
      </c>
      <c r="H10" s="94">
        <f t="shared" ref="H10:H12" si="0">(E10-I10)/I10</f>
        <v>0.14875881060757876</v>
      </c>
      <c r="I10" s="95">
        <v>2430.451</v>
      </c>
      <c r="J10" s="108">
        <v>25888.18334</v>
      </c>
      <c r="K10" s="381">
        <f>I10/$I$13</f>
        <v>0.14715290769836226</v>
      </c>
      <c r="L10" s="208"/>
      <c r="N10" s="208"/>
      <c r="O10" s="208"/>
      <c r="P10" s="208"/>
    </row>
    <row r="11" spans="1:16" ht="11.1" customHeight="1">
      <c r="A11" s="694"/>
      <c r="B11" s="695"/>
      <c r="C11" s="334" t="s">
        <v>7</v>
      </c>
      <c r="D11" s="91">
        <v>78289</v>
      </c>
      <c r="E11" s="92">
        <v>3986.6</v>
      </c>
      <c r="F11" s="91">
        <v>42636.800000000003</v>
      </c>
      <c r="G11" s="94">
        <f>E11/$E$13</f>
        <v>6.4661478523487761E-2</v>
      </c>
      <c r="H11" s="94">
        <f t="shared" si="0"/>
        <v>0.24042440648433361</v>
      </c>
      <c r="I11" s="95">
        <v>3213.9</v>
      </c>
      <c r="J11" s="108">
        <v>34232.6</v>
      </c>
      <c r="K11" s="381">
        <f>I11/$I$13</f>
        <v>0.19458723095086733</v>
      </c>
      <c r="L11" s="208"/>
      <c r="N11" s="208"/>
      <c r="O11" s="208"/>
      <c r="P11" s="208"/>
    </row>
    <row r="12" spans="1:16" ht="11.1" customHeight="1">
      <c r="A12" s="694"/>
      <c r="B12" s="695"/>
      <c r="C12" s="334" t="s">
        <v>110</v>
      </c>
      <c r="D12" s="91">
        <v>7</v>
      </c>
      <c r="E12" s="92">
        <v>140.47499999999999</v>
      </c>
      <c r="F12" s="91">
        <v>1502.3796399999999</v>
      </c>
      <c r="G12" s="94">
        <f>E12/$E$13</f>
        <v>2.2784631504507457E-3</v>
      </c>
      <c r="H12" s="94">
        <f t="shared" si="0"/>
        <v>-0.22486287839493233</v>
      </c>
      <c r="I12" s="95">
        <v>181.226</v>
      </c>
      <c r="J12" s="108">
        <v>1930.3290599999998</v>
      </c>
      <c r="K12" s="381">
        <f>I12/$I$13</f>
        <v>1.0972421517876063E-2</v>
      </c>
      <c r="L12" s="208"/>
      <c r="N12" s="208"/>
      <c r="O12" s="208"/>
      <c r="P12" s="208"/>
    </row>
    <row r="13" spans="1:16" ht="11.1" customHeight="1">
      <c r="A13" s="696"/>
      <c r="B13" s="697"/>
      <c r="C13" s="307" t="s">
        <v>0</v>
      </c>
      <c r="D13" s="308">
        <v>84541</v>
      </c>
      <c r="E13" s="309">
        <v>61653.399999999994</v>
      </c>
      <c r="F13" s="308">
        <v>659379.40439000016</v>
      </c>
      <c r="G13" s="312">
        <f>SUM(G8:G12)</f>
        <v>1</v>
      </c>
      <c r="H13" s="312">
        <f>(E13-I13)/I13</f>
        <v>2.7328368601095869</v>
      </c>
      <c r="I13" s="313">
        <v>16516.5</v>
      </c>
      <c r="J13" s="318">
        <v>175925.88311999998</v>
      </c>
      <c r="K13" s="382">
        <f>SUM(K8:K12)</f>
        <v>1.0000000000000002</v>
      </c>
      <c r="L13" s="208"/>
    </row>
    <row r="14" spans="1:16" ht="11.1" customHeight="1">
      <c r="A14" s="698" t="str">
        <f>'3.1'!E6</f>
        <v>Listopad</v>
      </c>
      <c r="B14" s="699"/>
      <c r="C14" s="334" t="s">
        <v>4</v>
      </c>
      <c r="D14" s="96">
        <v>51</v>
      </c>
      <c r="E14" s="92">
        <v>55978.595000000001</v>
      </c>
      <c r="F14" s="96">
        <v>598266.85467999964</v>
      </c>
      <c r="G14" s="98">
        <f>E14/$E$19</f>
        <v>0.800752351321389</v>
      </c>
      <c r="H14" s="98">
        <f>(E14-I14)/I14</f>
        <v>4.4126034057520078</v>
      </c>
      <c r="I14" s="95">
        <v>10342.268</v>
      </c>
      <c r="J14" s="109">
        <v>110263.12096000001</v>
      </c>
      <c r="K14" s="380">
        <f>I14/$I$19</f>
        <v>0.4617125152903151</v>
      </c>
      <c r="L14" s="208"/>
      <c r="M14" s="208"/>
    </row>
    <row r="15" spans="1:16" ht="11.1" customHeight="1">
      <c r="A15" s="698"/>
      <c r="B15" s="699"/>
      <c r="C15" s="334" t="s">
        <v>5</v>
      </c>
      <c r="D15" s="91">
        <v>185</v>
      </c>
      <c r="E15" s="92">
        <v>3045.127</v>
      </c>
      <c r="F15" s="91">
        <v>32544.398910000007</v>
      </c>
      <c r="G15" s="94">
        <f>E15/$E$19</f>
        <v>4.3559374888245184E-2</v>
      </c>
      <c r="H15" s="94">
        <f>(E15-I15)/I15</f>
        <v>0.16791725124016521</v>
      </c>
      <c r="I15" s="95">
        <v>2607.3139999999999</v>
      </c>
      <c r="J15" s="108">
        <v>27798.006419999991</v>
      </c>
      <c r="K15" s="381">
        <f>I15/$I$19</f>
        <v>0.11639898570522951</v>
      </c>
      <c r="L15" s="209"/>
      <c r="M15" s="208"/>
    </row>
    <row r="16" spans="1:16" ht="11.1" customHeight="1">
      <c r="A16" s="698"/>
      <c r="B16" s="699"/>
      <c r="C16" s="334" t="s">
        <v>6</v>
      </c>
      <c r="D16" s="91">
        <v>6013</v>
      </c>
      <c r="E16" s="92">
        <v>4440.4980000000005</v>
      </c>
      <c r="F16" s="91">
        <v>47457.508020000001</v>
      </c>
      <c r="G16" s="94">
        <f>E16/$E$19</f>
        <v>6.351962235811609E-2</v>
      </c>
      <c r="H16" s="94">
        <f t="shared" ref="H16:H19" si="1">(E16-I16)/I16</f>
        <v>0.10088204479294102</v>
      </c>
      <c r="I16" s="95">
        <v>4033.5819999999999</v>
      </c>
      <c r="J16" s="108">
        <v>43003.288540000001</v>
      </c>
      <c r="K16" s="381">
        <f>I16/$I$19</f>
        <v>0.18007223278779275</v>
      </c>
      <c r="L16" s="208"/>
      <c r="M16" s="208"/>
      <c r="N16" s="208"/>
      <c r="O16" s="208"/>
    </row>
    <row r="17" spans="1:20" ht="11.1" customHeight="1">
      <c r="A17" s="698"/>
      <c r="B17" s="699"/>
      <c r="C17" s="334" t="s">
        <v>7</v>
      </c>
      <c r="D17" s="91">
        <v>78306</v>
      </c>
      <c r="E17" s="92">
        <v>6304.4</v>
      </c>
      <c r="F17" s="91">
        <v>67377.3</v>
      </c>
      <c r="G17" s="94">
        <f>E17/$E$19</f>
        <v>9.0182026248971855E-2</v>
      </c>
      <c r="H17" s="94">
        <f t="shared" si="1"/>
        <v>0.20152468076996372</v>
      </c>
      <c r="I17" s="95">
        <v>5247</v>
      </c>
      <c r="J17" s="108">
        <v>55940.1</v>
      </c>
      <c r="K17" s="381">
        <f>I17/$I$19</f>
        <v>0.23424316288538291</v>
      </c>
      <c r="L17" s="208"/>
      <c r="M17" s="208"/>
      <c r="N17" s="208"/>
      <c r="O17" s="208"/>
    </row>
    <row r="18" spans="1:20" ht="11.1" customHeight="1">
      <c r="A18" s="698"/>
      <c r="B18" s="699"/>
      <c r="C18" s="334" t="s">
        <v>110</v>
      </c>
      <c r="D18" s="91">
        <v>7</v>
      </c>
      <c r="E18" s="92">
        <v>138.88</v>
      </c>
      <c r="F18" s="91">
        <v>1484.2708700000001</v>
      </c>
      <c r="G18" s="94">
        <f>E18/$E$19</f>
        <v>1.9866251832779029E-3</v>
      </c>
      <c r="H18" s="94">
        <f t="shared" si="1"/>
        <v>-0.18130585488929238</v>
      </c>
      <c r="I18" s="95">
        <v>169.636</v>
      </c>
      <c r="J18" s="108">
        <v>1808.5573499999998</v>
      </c>
      <c r="K18" s="381">
        <f>I18/$I$19</f>
        <v>7.5731033312797435E-3</v>
      </c>
      <c r="L18" s="208"/>
      <c r="M18" s="208"/>
      <c r="N18" s="208"/>
      <c r="O18" s="208"/>
    </row>
    <row r="19" spans="1:20" ht="11.1" customHeight="1">
      <c r="A19" s="698"/>
      <c r="B19" s="699"/>
      <c r="C19" s="307" t="s">
        <v>0</v>
      </c>
      <c r="D19" s="308">
        <v>84562</v>
      </c>
      <c r="E19" s="309">
        <v>69907.5</v>
      </c>
      <c r="F19" s="308">
        <v>747130.33247999963</v>
      </c>
      <c r="G19" s="312">
        <f>SUM(G14:G18)</f>
        <v>1</v>
      </c>
      <c r="H19" s="312">
        <f t="shared" si="1"/>
        <v>2.1208984008785792</v>
      </c>
      <c r="I19" s="313">
        <v>22399.8</v>
      </c>
      <c r="J19" s="318">
        <v>238813.07327000002</v>
      </c>
      <c r="K19" s="382">
        <f>SUM(K14:K18)</f>
        <v>1</v>
      </c>
      <c r="L19" s="208"/>
      <c r="M19" s="208"/>
      <c r="N19" s="208"/>
      <c r="O19" s="208"/>
    </row>
    <row r="20" spans="1:20" ht="11.1" customHeight="1">
      <c r="A20" s="698" t="str">
        <f>'3.1'!F6</f>
        <v>Prosinec</v>
      </c>
      <c r="B20" s="699"/>
      <c r="C20" s="333" t="s">
        <v>4</v>
      </c>
      <c r="D20" s="96">
        <v>51</v>
      </c>
      <c r="E20" s="240">
        <v>56900.895000000004</v>
      </c>
      <c r="F20" s="96">
        <v>608377.22447000002</v>
      </c>
      <c r="G20" s="98">
        <f>E20/$E$25</f>
        <v>0.76037169430598806</v>
      </c>
      <c r="H20" s="98">
        <f>(E20-I20)/I20</f>
        <v>4.518810458029817</v>
      </c>
      <c r="I20" s="446">
        <v>10310.355</v>
      </c>
      <c r="J20" s="109">
        <v>110226.33485000001</v>
      </c>
      <c r="K20" s="380">
        <f>I20/$I$25</f>
        <v>0.37987137872719834</v>
      </c>
      <c r="L20" s="92"/>
      <c r="M20" s="92"/>
      <c r="N20" s="92"/>
      <c r="O20" s="92"/>
      <c r="P20" s="92"/>
      <c r="Q20" s="92"/>
      <c r="R20" s="92"/>
      <c r="S20" s="92"/>
      <c r="T20" s="92"/>
    </row>
    <row r="21" spans="1:20" ht="11.1" customHeight="1">
      <c r="A21" s="698"/>
      <c r="B21" s="699"/>
      <c r="C21" s="334" t="s">
        <v>5</v>
      </c>
      <c r="D21" s="91">
        <v>185</v>
      </c>
      <c r="E21" s="92">
        <v>4143.2669999999998</v>
      </c>
      <c r="F21" s="91">
        <v>44299.157129999956</v>
      </c>
      <c r="G21" s="94">
        <f>E21/$E$25</f>
        <v>5.5366843504870845E-2</v>
      </c>
      <c r="H21" s="94">
        <f t="shared" ref="H21:H25" si="2">(E21-I21)/I21</f>
        <v>0.44826837693238553</v>
      </c>
      <c r="I21" s="95">
        <v>2860.8420000000001</v>
      </c>
      <c r="J21" s="108">
        <v>30584.484459999978</v>
      </c>
      <c r="K21" s="381">
        <f>I21/$I$25</f>
        <v>0.10540393564146681</v>
      </c>
      <c r="L21" s="92"/>
      <c r="M21" s="92"/>
      <c r="N21" s="92"/>
      <c r="O21" s="92"/>
      <c r="P21" s="92"/>
      <c r="Q21" s="92"/>
      <c r="R21" s="92"/>
      <c r="S21" s="92"/>
      <c r="T21" s="92"/>
    </row>
    <row r="22" spans="1:20" ht="11.1" customHeight="1">
      <c r="A22" s="698"/>
      <c r="B22" s="699"/>
      <c r="C22" s="334" t="s">
        <v>6</v>
      </c>
      <c r="D22" s="91">
        <v>6027</v>
      </c>
      <c r="E22" s="92">
        <v>5652.8270000000002</v>
      </c>
      <c r="F22" s="91">
        <v>60439.33322</v>
      </c>
      <c r="G22" s="94">
        <f>E22/$E$25</f>
        <v>7.5539227346224258E-2</v>
      </c>
      <c r="H22" s="94">
        <f t="shared" si="2"/>
        <v>-3.3268517758441321E-2</v>
      </c>
      <c r="I22" s="95">
        <v>5847.36</v>
      </c>
      <c r="J22" s="108">
        <v>62513.08797</v>
      </c>
      <c r="K22" s="381">
        <f>I22/$I$25</f>
        <v>0.21543823710379231</v>
      </c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11.1" customHeight="1">
      <c r="A23" s="698"/>
      <c r="B23" s="699"/>
      <c r="C23" s="334" t="s">
        <v>7</v>
      </c>
      <c r="D23" s="91">
        <v>78343</v>
      </c>
      <c r="E23" s="92">
        <v>7979.8</v>
      </c>
      <c r="F23" s="91">
        <v>85318.7</v>
      </c>
      <c r="G23" s="94">
        <f>E23/$E$25</f>
        <v>0.10663477342883487</v>
      </c>
      <c r="H23" s="94">
        <f t="shared" si="2"/>
        <v>5.70924443884305E-3</v>
      </c>
      <c r="I23" s="95">
        <v>7934.5</v>
      </c>
      <c r="J23" s="108">
        <v>84826.6</v>
      </c>
      <c r="K23" s="381">
        <f>I23/$I$25</f>
        <v>0.29233614696205468</v>
      </c>
      <c r="L23" s="92"/>
      <c r="M23" s="92"/>
      <c r="N23" s="92"/>
      <c r="O23" s="92"/>
      <c r="P23" s="92"/>
      <c r="Q23" s="92"/>
      <c r="R23" s="92"/>
      <c r="S23" s="92"/>
      <c r="T23" s="92"/>
    </row>
    <row r="24" spans="1:20" ht="11.1" customHeight="1">
      <c r="A24" s="698"/>
      <c r="B24" s="699"/>
      <c r="C24" s="334" t="s">
        <v>110</v>
      </c>
      <c r="D24" s="91">
        <v>7</v>
      </c>
      <c r="E24" s="92">
        <v>156.21100000000001</v>
      </c>
      <c r="F24" s="91">
        <v>1670.1895599999998</v>
      </c>
      <c r="G24" s="94">
        <f>E24/$E$25</f>
        <v>2.0874614140820227E-3</v>
      </c>
      <c r="H24" s="94">
        <f t="shared" si="2"/>
        <v>-0.17192262633651917</v>
      </c>
      <c r="I24" s="95">
        <v>188.643</v>
      </c>
      <c r="J24" s="108">
        <v>2016.7524100000001</v>
      </c>
      <c r="K24" s="381">
        <f>I24/$I$25</f>
        <v>6.9503015654877919E-3</v>
      </c>
      <c r="L24" s="92"/>
      <c r="M24" s="92"/>
      <c r="N24" s="92"/>
      <c r="O24" s="92"/>
      <c r="P24" s="92"/>
      <c r="Q24" s="92"/>
      <c r="R24" s="92"/>
      <c r="S24" s="92"/>
      <c r="T24" s="92"/>
    </row>
    <row r="25" spans="1:20" ht="11.1" customHeight="1">
      <c r="A25" s="698"/>
      <c r="B25" s="699"/>
      <c r="C25" s="307" t="s">
        <v>0</v>
      </c>
      <c r="D25" s="308">
        <v>84613</v>
      </c>
      <c r="E25" s="309">
        <v>74833</v>
      </c>
      <c r="F25" s="308">
        <v>800104.60437999992</v>
      </c>
      <c r="G25" s="312">
        <f>SUM(G20:G23)</f>
        <v>0.997912538585918</v>
      </c>
      <c r="H25" s="312">
        <f t="shared" si="2"/>
        <v>1.7571228036563664</v>
      </c>
      <c r="I25" s="313">
        <v>27141.7</v>
      </c>
      <c r="J25" s="318">
        <v>290167.25969000004</v>
      </c>
      <c r="K25" s="382">
        <f>SUM(K20:K24)</f>
        <v>1</v>
      </c>
    </row>
    <row r="26" spans="1:20" ht="11.1" customHeight="1">
      <c r="A26" s="700" t="str">
        <f>'3.1'!G6</f>
        <v>IV. čtvrtletí</v>
      </c>
      <c r="B26" s="701"/>
      <c r="C26" s="334" t="s">
        <v>4</v>
      </c>
      <c r="D26" s="91">
        <f>D20</f>
        <v>51</v>
      </c>
      <c r="E26" s="92">
        <f>E8+E14+E20</f>
        <v>164945.56200000001</v>
      </c>
      <c r="F26" s="91">
        <f>F8+F14+F20</f>
        <v>1763487.1003099997</v>
      </c>
      <c r="G26" s="94">
        <f>E26/$E$31</f>
        <v>0.79917847378241336</v>
      </c>
      <c r="H26" s="94">
        <f>(E26-I26)/I26</f>
        <v>4.6080403680972628</v>
      </c>
      <c r="I26" s="95">
        <f>I8+I14+I20</f>
        <v>29412.334999999999</v>
      </c>
      <c r="J26" s="108">
        <f>J8+J14+J20</f>
        <v>313794.27617000003</v>
      </c>
      <c r="K26" s="381">
        <f>I26/$I$31</f>
        <v>0.44525015895122466</v>
      </c>
    </row>
    <row r="27" spans="1:20" ht="11.1" customHeight="1">
      <c r="A27" s="698"/>
      <c r="B27" s="699"/>
      <c r="C27" s="334" t="s">
        <v>5</v>
      </c>
      <c r="D27" s="91">
        <f>D21</f>
        <v>185</v>
      </c>
      <c r="E27" s="92">
        <f t="shared" ref="E27:F30" si="3">E9+E15+E21</f>
        <v>9856.6450000000004</v>
      </c>
      <c r="F27" s="91">
        <f t="shared" si="3"/>
        <v>105380.23977999999</v>
      </c>
      <c r="G27" s="94">
        <f>E27/$E$31</f>
        <v>4.7756474391927289E-2</v>
      </c>
      <c r="H27" s="94">
        <f t="shared" ref="H27:H30" si="4">(E27-I27)/I27</f>
        <v>0.33209300200949626</v>
      </c>
      <c r="I27" s="95">
        <f t="shared" ref="I27:J27" si="5">I9+I15+I21</f>
        <v>7399.3670000000002</v>
      </c>
      <c r="J27" s="108">
        <f t="shared" si="5"/>
        <v>78952.441239999956</v>
      </c>
      <c r="K27" s="381">
        <f>I27/$I$31</f>
        <v>0.11201318538254262</v>
      </c>
    </row>
    <row r="28" spans="1:20" ht="11.1" customHeight="1">
      <c r="A28" s="698"/>
      <c r="B28" s="699"/>
      <c r="C28" s="334" t="s">
        <v>6</v>
      </c>
      <c r="D28" s="91">
        <f>D22</f>
        <v>6027</v>
      </c>
      <c r="E28" s="92">
        <f t="shared" si="3"/>
        <v>12885.327000000001</v>
      </c>
      <c r="F28" s="91">
        <f t="shared" si="3"/>
        <v>137757.36108999999</v>
      </c>
      <c r="G28" s="94">
        <f>E28/$E$31</f>
        <v>6.2430754978708203E-2</v>
      </c>
      <c r="H28" s="94">
        <f t="shared" si="4"/>
        <v>4.6618120305314037E-2</v>
      </c>
      <c r="I28" s="95">
        <f t="shared" ref="I28:J28" si="6">I10+I16+I22</f>
        <v>12311.393</v>
      </c>
      <c r="J28" s="108">
        <f t="shared" si="6"/>
        <v>131404.55984999999</v>
      </c>
      <c r="K28" s="381">
        <f>I28/$I$31</f>
        <v>0.18637247570316995</v>
      </c>
    </row>
    <row r="29" spans="1:20" ht="11.1" customHeight="1">
      <c r="A29" s="698"/>
      <c r="B29" s="699"/>
      <c r="C29" s="334" t="s">
        <v>7</v>
      </c>
      <c r="D29" s="91">
        <f>D23</f>
        <v>78343</v>
      </c>
      <c r="E29" s="92">
        <f t="shared" si="3"/>
        <v>18270.8</v>
      </c>
      <c r="F29" s="91">
        <f t="shared" si="3"/>
        <v>195332.8</v>
      </c>
      <c r="G29" s="94">
        <f>E29/$E$31</f>
        <v>8.8523934089137335E-2</v>
      </c>
      <c r="H29" s="94">
        <f t="shared" si="4"/>
        <v>0.11438574234236418</v>
      </c>
      <c r="I29" s="95">
        <f t="shared" ref="I29:J29" si="7">I11+I17+I23</f>
        <v>16395.400000000001</v>
      </c>
      <c r="J29" s="108">
        <f t="shared" si="7"/>
        <v>174999.3</v>
      </c>
      <c r="K29" s="381">
        <f>I29/$I$31</f>
        <v>0.2481970389657574</v>
      </c>
    </row>
    <row r="30" spans="1:20" ht="11.1" customHeight="1">
      <c r="A30" s="698"/>
      <c r="B30" s="699"/>
      <c r="C30" s="334" t="s">
        <v>110</v>
      </c>
      <c r="D30" s="91">
        <f>D24</f>
        <v>7</v>
      </c>
      <c r="E30" s="92">
        <f>E12+E18+E24</f>
        <v>435.56600000000003</v>
      </c>
      <c r="F30" s="91">
        <f t="shared" si="3"/>
        <v>4656.8400700000002</v>
      </c>
      <c r="G30" s="94">
        <f>E30/$E$31</f>
        <v>2.1103627578140638E-3</v>
      </c>
      <c r="H30" s="94">
        <f t="shared" si="4"/>
        <v>-0.19265623117487321</v>
      </c>
      <c r="I30" s="95">
        <f>I12+I18+I24</f>
        <v>539.505</v>
      </c>
      <c r="J30" s="108">
        <f t="shared" ref="J30" si="8">J12+J18+J24</f>
        <v>5755.6388200000001</v>
      </c>
      <c r="K30" s="381">
        <f>I30/$I$31</f>
        <v>8.1671409973053978E-3</v>
      </c>
    </row>
    <row r="31" spans="1:20" ht="11.1" customHeight="1">
      <c r="A31" s="698"/>
      <c r="B31" s="699"/>
      <c r="C31" s="307" t="s">
        <v>0</v>
      </c>
      <c r="D31" s="308">
        <f>SUM(D26:D30)</f>
        <v>84613</v>
      </c>
      <c r="E31" s="309">
        <f>SUM(E26:E30)</f>
        <v>206393.89999999997</v>
      </c>
      <c r="F31" s="308">
        <f>SUM(F26:F30)</f>
        <v>2206614.3412499996</v>
      </c>
      <c r="G31" s="312">
        <f>SUM(G26:G30)</f>
        <v>1.0000000000000002</v>
      </c>
      <c r="H31" s="312">
        <f>(E31-I31)/I31</f>
        <v>2.1244345877864901</v>
      </c>
      <c r="I31" s="313">
        <f>SUM(I26:I30)</f>
        <v>66058</v>
      </c>
      <c r="J31" s="318">
        <f>SUM(J26:J30)</f>
        <v>704906.21607999993</v>
      </c>
      <c r="K31" s="382">
        <f>SUM(K26:K30)</f>
        <v>1</v>
      </c>
    </row>
    <row r="32" spans="1:20" ht="9.9" customHeight="1">
      <c r="A32" s="110"/>
      <c r="B32" s="111"/>
      <c r="C32" s="112"/>
      <c r="D32" s="84"/>
      <c r="E32" s="84"/>
      <c r="F32" s="84"/>
      <c r="G32" s="113"/>
      <c r="H32" s="114"/>
      <c r="I32" s="115"/>
      <c r="J32" s="115"/>
      <c r="K32" s="116"/>
    </row>
    <row r="33" spans="1:11" ht="12.9" customHeight="1">
      <c r="A33" s="741" t="s">
        <v>42</v>
      </c>
      <c r="B33" s="742"/>
      <c r="C33" s="742"/>
      <c r="D33" s="743"/>
      <c r="E33" s="289"/>
      <c r="F33" s="289"/>
      <c r="G33" s="290"/>
      <c r="H33" s="280"/>
      <c r="I33" s="291"/>
      <c r="J33" s="291"/>
      <c r="K33" s="383"/>
    </row>
    <row r="34" spans="1:11" ht="24.9" customHeight="1">
      <c r="A34" s="379"/>
      <c r="B34" s="283"/>
      <c r="C34" s="292"/>
      <c r="D34" s="293"/>
      <c r="E34" s="675">
        <f>'3.1'!D4</f>
        <v>2020</v>
      </c>
      <c r="F34" s="708"/>
      <c r="G34" s="709"/>
      <c r="H34" s="294"/>
      <c r="I34" s="678">
        <f>E34-1</f>
        <v>2019</v>
      </c>
      <c r="J34" s="710"/>
      <c r="K34" s="710"/>
    </row>
    <row r="35" spans="1:11" ht="24.9" customHeight="1">
      <c r="A35" s="379"/>
      <c r="B35" s="283"/>
      <c r="C35" s="284"/>
      <c r="D35" s="285"/>
      <c r="E35" s="672" t="s">
        <v>67</v>
      </c>
      <c r="F35" s="736"/>
      <c r="G35" s="728" t="s">
        <v>37</v>
      </c>
      <c r="H35" s="682" t="s">
        <v>275</v>
      </c>
      <c r="I35" s="671" t="s">
        <v>67</v>
      </c>
      <c r="J35" s="738"/>
      <c r="K35" s="733" t="s">
        <v>37</v>
      </c>
    </row>
    <row r="36" spans="1:11" ht="24.9" customHeight="1">
      <c r="A36" s="379"/>
      <c r="B36" s="286"/>
      <c r="C36" s="286"/>
      <c r="D36" s="680" t="s">
        <v>215</v>
      </c>
      <c r="E36" s="672"/>
      <c r="F36" s="737"/>
      <c r="G36" s="682"/>
      <c r="H36" s="682"/>
      <c r="I36" s="671"/>
      <c r="J36" s="739"/>
      <c r="K36" s="734"/>
    </row>
    <row r="37" spans="1:11" ht="15" customHeight="1">
      <c r="A37" s="740" t="s">
        <v>214</v>
      </c>
      <c r="B37" s="740"/>
      <c r="C37" s="337" t="s">
        <v>241</v>
      </c>
      <c r="D37" s="681"/>
      <c r="E37" s="336" t="s">
        <v>283</v>
      </c>
      <c r="F37" s="591" t="s">
        <v>278</v>
      </c>
      <c r="G37" s="683"/>
      <c r="H37" s="683"/>
      <c r="I37" s="287" t="s">
        <v>284</v>
      </c>
      <c r="J37" s="288" t="s">
        <v>278</v>
      </c>
      <c r="K37" s="735"/>
    </row>
    <row r="38" spans="1:11" ht="11.1" customHeight="1">
      <c r="A38" s="692" t="str">
        <f>'3.1'!D6</f>
        <v>Říjen</v>
      </c>
      <c r="B38" s="693"/>
      <c r="C38" s="334" t="s">
        <v>4</v>
      </c>
      <c r="D38" s="96">
        <v>82</v>
      </c>
      <c r="E38" s="92">
        <v>13084.039999999999</v>
      </c>
      <c r="F38" s="96">
        <v>139932.99083999998</v>
      </c>
      <c r="G38" s="98">
        <f>E38/$E$43</f>
        <v>0.45738476274374085</v>
      </c>
      <c r="H38" s="98">
        <f>(E38-I38)/I38</f>
        <v>-2.8665634608499121E-2</v>
      </c>
      <c r="I38" s="95">
        <v>13470.171</v>
      </c>
      <c r="J38" s="109">
        <v>143477.60760999998</v>
      </c>
      <c r="K38" s="380">
        <f>I38/$I$43</f>
        <v>0.49101712523511659</v>
      </c>
    </row>
    <row r="39" spans="1:11" ht="11.1" customHeight="1">
      <c r="A39" s="694"/>
      <c r="B39" s="695"/>
      <c r="C39" s="334" t="s">
        <v>5</v>
      </c>
      <c r="D39" s="91">
        <v>244</v>
      </c>
      <c r="E39" s="92">
        <v>2530.3530000000001</v>
      </c>
      <c r="F39" s="91">
        <v>27061.664889999982</v>
      </c>
      <c r="G39" s="94">
        <f t="shared" ref="G39" si="9">E39/$E$43</f>
        <v>8.8454705623256497E-2</v>
      </c>
      <c r="H39" s="94">
        <f>(E39-I39)/I39</f>
        <v>-5.8706918134178367E-2</v>
      </c>
      <c r="I39" s="95">
        <v>2688.1669999999999</v>
      </c>
      <c r="J39" s="108">
        <v>28633.249740000017</v>
      </c>
      <c r="K39" s="381">
        <f t="shared" ref="K39:K42" si="10">I39/$I$43</f>
        <v>9.7989552804630883E-2</v>
      </c>
    </row>
    <row r="40" spans="1:11" ht="11.1" customHeight="1">
      <c r="A40" s="694"/>
      <c r="B40" s="695"/>
      <c r="C40" s="334" t="s">
        <v>6</v>
      </c>
      <c r="D40" s="91">
        <v>9811</v>
      </c>
      <c r="E40" s="92">
        <v>4419.0169999999998</v>
      </c>
      <c r="F40" s="91">
        <v>47261.06583</v>
      </c>
      <c r="G40" s="94">
        <f>E40/$E$43</f>
        <v>0.15447759576595282</v>
      </c>
      <c r="H40" s="94">
        <f t="shared" ref="H40:H42" si="11">(E40-I40)/I40</f>
        <v>0.10736153272880997</v>
      </c>
      <c r="I40" s="95">
        <v>3990.5819999999999</v>
      </c>
      <c r="J40" s="108">
        <v>42505.98805</v>
      </c>
      <c r="K40" s="381">
        <f t="shared" si="10"/>
        <v>0.14546542146012859</v>
      </c>
    </row>
    <row r="41" spans="1:11" ht="11.1" customHeight="1">
      <c r="A41" s="694"/>
      <c r="B41" s="695"/>
      <c r="C41" s="334" t="s">
        <v>7</v>
      </c>
      <c r="D41" s="91">
        <v>107909</v>
      </c>
      <c r="E41" s="92">
        <v>8424</v>
      </c>
      <c r="F41" s="91">
        <v>90094.3</v>
      </c>
      <c r="G41" s="94">
        <f>E41/$E$43</f>
        <v>0.29448161587348198</v>
      </c>
      <c r="H41" s="94">
        <f t="shared" si="11"/>
        <v>0.18466016959878503</v>
      </c>
      <c r="I41" s="95">
        <v>7110.9</v>
      </c>
      <c r="J41" s="108">
        <v>75741.7</v>
      </c>
      <c r="K41" s="381">
        <f t="shared" si="10"/>
        <v>0.25920782118017582</v>
      </c>
    </row>
    <row r="42" spans="1:11" ht="11.1" customHeight="1">
      <c r="A42" s="694"/>
      <c r="B42" s="695"/>
      <c r="C42" s="334" t="s">
        <v>110</v>
      </c>
      <c r="D42" s="91">
        <v>16</v>
      </c>
      <c r="E42" s="92">
        <v>148.79</v>
      </c>
      <c r="F42" s="91">
        <v>1591.3071400000001</v>
      </c>
      <c r="G42" s="94">
        <f>E42/$E$43</f>
        <v>5.2013199935678272E-3</v>
      </c>
      <c r="H42" s="94">
        <f t="shared" si="11"/>
        <v>-0.14182720036913141</v>
      </c>
      <c r="I42" s="95">
        <v>173.38</v>
      </c>
      <c r="J42" s="108">
        <v>1846.7633899999998</v>
      </c>
      <c r="K42" s="381">
        <f t="shared" si="10"/>
        <v>6.3200793199480916E-3</v>
      </c>
    </row>
    <row r="43" spans="1:11" ht="11.1" customHeight="1">
      <c r="A43" s="696"/>
      <c r="B43" s="697"/>
      <c r="C43" s="307" t="s">
        <v>0</v>
      </c>
      <c r="D43" s="308">
        <v>118062</v>
      </c>
      <c r="E43" s="309">
        <v>28606.2</v>
      </c>
      <c r="F43" s="308">
        <v>305941.32869999995</v>
      </c>
      <c r="G43" s="312">
        <f>SUM(G38:G42)</f>
        <v>1</v>
      </c>
      <c r="H43" s="312">
        <f>(E43-I43)/I43</f>
        <v>4.275840951839377E-2</v>
      </c>
      <c r="I43" s="313">
        <v>27433.200000000001</v>
      </c>
      <c r="J43" s="318">
        <v>292205.30878999998</v>
      </c>
      <c r="K43" s="382">
        <f>SUM(K38:K42)</f>
        <v>1</v>
      </c>
    </row>
    <row r="44" spans="1:11" ht="11.1" customHeight="1">
      <c r="A44" s="692" t="str">
        <f>'3.1'!E6</f>
        <v>Listopad</v>
      </c>
      <c r="B44" s="693"/>
      <c r="C44" s="334" t="s">
        <v>4</v>
      </c>
      <c r="D44" s="96">
        <v>82</v>
      </c>
      <c r="E44" s="92">
        <v>14550.978000000001</v>
      </c>
      <c r="F44" s="96">
        <v>155512.06859999991</v>
      </c>
      <c r="G44" s="98">
        <f>E44/$E$49</f>
        <v>0.37626941665352182</v>
      </c>
      <c r="H44" s="98">
        <f>(E44-I44)/I44</f>
        <v>-6.5512686818960412E-3</v>
      </c>
      <c r="I44" s="95">
        <v>14646.933999999999</v>
      </c>
      <c r="J44" s="109">
        <v>156156.94427000001</v>
      </c>
      <c r="K44" s="380">
        <f>I44/$I$49</f>
        <v>0.40590877473028431</v>
      </c>
    </row>
    <row r="45" spans="1:11" ht="11.1" customHeight="1">
      <c r="A45" s="694"/>
      <c r="B45" s="695"/>
      <c r="C45" s="334" t="s">
        <v>5</v>
      </c>
      <c r="D45" s="91">
        <v>245</v>
      </c>
      <c r="E45" s="92">
        <v>3625.6759999999999</v>
      </c>
      <c r="F45" s="91">
        <v>38749.654800000018</v>
      </c>
      <c r="G45" s="94">
        <f t="shared" ref="G45:G48" si="12">E45/$E$49</f>
        <v>9.3755278407724504E-2</v>
      </c>
      <c r="H45" s="94">
        <f>(E45-I45)/I45</f>
        <v>0.18352436479441364</v>
      </c>
      <c r="I45" s="95">
        <v>3063.4569999999999</v>
      </c>
      <c r="J45" s="108">
        <v>32661.126840000034</v>
      </c>
      <c r="K45" s="381">
        <f t="shared" ref="K45:K48" si="13">I45/$I$49</f>
        <v>8.4897226771753917E-2</v>
      </c>
    </row>
    <row r="46" spans="1:11" ht="11.1" customHeight="1">
      <c r="A46" s="694"/>
      <c r="B46" s="695"/>
      <c r="C46" s="334" t="s">
        <v>6</v>
      </c>
      <c r="D46" s="91">
        <v>9819</v>
      </c>
      <c r="E46" s="92">
        <v>7029.027</v>
      </c>
      <c r="F46" s="91">
        <v>75122.639280000003</v>
      </c>
      <c r="G46" s="94">
        <f t="shared" si="12"/>
        <v>0.18176152069859869</v>
      </c>
      <c r="H46" s="94">
        <f t="shared" ref="H46:H48" si="14">(E46-I46)/I46</f>
        <v>6.5843361810807716E-2</v>
      </c>
      <c r="I46" s="95">
        <v>6594.8029999999999</v>
      </c>
      <c r="J46" s="108">
        <v>70310.234330000007</v>
      </c>
      <c r="K46" s="381">
        <f t="shared" si="13"/>
        <v>0.18276100686448121</v>
      </c>
    </row>
    <row r="47" spans="1:11" ht="11.1" customHeight="1">
      <c r="A47" s="694"/>
      <c r="B47" s="695"/>
      <c r="C47" s="334" t="s">
        <v>7</v>
      </c>
      <c r="D47" s="91">
        <v>107932</v>
      </c>
      <c r="E47" s="92">
        <v>13321.5</v>
      </c>
      <c r="F47" s="91">
        <v>142372.5</v>
      </c>
      <c r="G47" s="94">
        <f t="shared" si="12"/>
        <v>0.34447671035925492</v>
      </c>
      <c r="H47" s="94">
        <f t="shared" si="14"/>
        <v>0.14749509010095435</v>
      </c>
      <c r="I47" s="95">
        <v>11609.2</v>
      </c>
      <c r="J47" s="108">
        <v>123770.9</v>
      </c>
      <c r="K47" s="381">
        <f t="shared" si="13"/>
        <v>0.32172440645931888</v>
      </c>
    </row>
    <row r="48" spans="1:11" ht="11.1" customHeight="1">
      <c r="A48" s="694"/>
      <c r="B48" s="695"/>
      <c r="C48" s="334" t="s">
        <v>110</v>
      </c>
      <c r="D48" s="91">
        <v>16</v>
      </c>
      <c r="E48" s="92">
        <v>144.51900000000001</v>
      </c>
      <c r="F48" s="91">
        <v>1544.52676</v>
      </c>
      <c r="G48" s="94">
        <f t="shared" si="12"/>
        <v>3.7370738808999858E-3</v>
      </c>
      <c r="H48" s="94">
        <f t="shared" si="14"/>
        <v>-0.14941791343448729</v>
      </c>
      <c r="I48" s="95">
        <v>169.90600000000001</v>
      </c>
      <c r="J48" s="108">
        <v>1811.43649</v>
      </c>
      <c r="K48" s="381">
        <f t="shared" si="13"/>
        <v>4.7085851741616161E-3</v>
      </c>
    </row>
    <row r="49" spans="1:11" ht="11.1" customHeight="1">
      <c r="A49" s="696"/>
      <c r="B49" s="697"/>
      <c r="C49" s="307" t="s">
        <v>0</v>
      </c>
      <c r="D49" s="308">
        <v>118094</v>
      </c>
      <c r="E49" s="309">
        <v>38671.700000000004</v>
      </c>
      <c r="F49" s="308">
        <v>413301.38943999988</v>
      </c>
      <c r="G49" s="312">
        <f>SUM(G44:G48)</f>
        <v>1</v>
      </c>
      <c r="H49" s="312">
        <f t="shared" ref="H49" si="15">(E49-I49)/I49</f>
        <v>7.1704314618823178E-2</v>
      </c>
      <c r="I49" s="313">
        <v>36084.300000000003</v>
      </c>
      <c r="J49" s="318">
        <v>384710.64193000004</v>
      </c>
      <c r="K49" s="382">
        <f>SUM(K44:K48)</f>
        <v>1</v>
      </c>
    </row>
    <row r="50" spans="1:11" ht="11.1" customHeight="1">
      <c r="A50" s="698" t="str">
        <f>'3.1'!F6</f>
        <v>Prosinec</v>
      </c>
      <c r="B50" s="699"/>
      <c r="C50" s="333" t="s">
        <v>4</v>
      </c>
      <c r="D50" s="96">
        <v>82</v>
      </c>
      <c r="E50" s="240">
        <v>14534.839</v>
      </c>
      <c r="F50" s="96">
        <v>155404.30230000004</v>
      </c>
      <c r="G50" s="98">
        <f>E50/$E$55</f>
        <v>0.32940443652746987</v>
      </c>
      <c r="H50" s="98">
        <f>(E50-I50)/I50</f>
        <v>5.2939844851713491E-3</v>
      </c>
      <c r="I50" s="446">
        <v>14458.297</v>
      </c>
      <c r="J50" s="109">
        <v>154571.32177999994</v>
      </c>
      <c r="K50" s="380">
        <f>I50/$I$55</f>
        <v>0.31917122705548628</v>
      </c>
    </row>
    <row r="51" spans="1:11" ht="11.1" customHeight="1">
      <c r="A51" s="698"/>
      <c r="B51" s="699"/>
      <c r="C51" s="334" t="s">
        <v>5</v>
      </c>
      <c r="D51" s="91">
        <v>246</v>
      </c>
      <c r="E51" s="92">
        <v>3615.4850000000001</v>
      </c>
      <c r="F51" s="91">
        <v>38656.537400000008</v>
      </c>
      <c r="G51" s="94">
        <f t="shared" ref="G51:G54" si="16">E51/$E$55</f>
        <v>8.193807989194235E-2</v>
      </c>
      <c r="H51" s="94">
        <f t="shared" ref="H51:H54" si="17">(E51-I51)/I51</f>
        <v>2.2449585009025479E-2</v>
      </c>
      <c r="I51" s="95">
        <v>3536.1010000000001</v>
      </c>
      <c r="J51" s="108">
        <v>37803.462699999996</v>
      </c>
      <c r="K51" s="381">
        <f t="shared" ref="K51:K54" si="18">I51/$I$55</f>
        <v>7.8060486318833541E-2</v>
      </c>
    </row>
    <row r="52" spans="1:11" ht="11.1" customHeight="1">
      <c r="A52" s="698"/>
      <c r="B52" s="699"/>
      <c r="C52" s="334" t="s">
        <v>6</v>
      </c>
      <c r="D52" s="91">
        <v>9843</v>
      </c>
      <c r="E52" s="92">
        <v>8958.4789999999994</v>
      </c>
      <c r="F52" s="91">
        <v>95782.867129999999</v>
      </c>
      <c r="G52" s="94">
        <f t="shared" si="16"/>
        <v>0.20302686030014999</v>
      </c>
      <c r="H52" s="94">
        <f t="shared" si="17"/>
        <v>-6.5460969225182533E-2</v>
      </c>
      <c r="I52" s="95">
        <v>9585.9869999999992</v>
      </c>
      <c r="J52" s="108">
        <v>102481.93670000001</v>
      </c>
      <c r="K52" s="381">
        <f t="shared" si="18"/>
        <v>0.2116135277431318</v>
      </c>
    </row>
    <row r="53" spans="1:11" ht="11.1" customHeight="1">
      <c r="A53" s="698"/>
      <c r="B53" s="699"/>
      <c r="C53" s="334" t="s">
        <v>7</v>
      </c>
      <c r="D53" s="91">
        <v>107983</v>
      </c>
      <c r="E53" s="92">
        <v>16861.8</v>
      </c>
      <c r="F53" s="91">
        <v>180283.8</v>
      </c>
      <c r="G53" s="94">
        <f t="shared" si="16"/>
        <v>0.38214057464543583</v>
      </c>
      <c r="H53" s="94">
        <f t="shared" si="17"/>
        <v>-3.9520153113536384E-2</v>
      </c>
      <c r="I53" s="95">
        <v>17555.599999999999</v>
      </c>
      <c r="J53" s="108">
        <v>187684.1</v>
      </c>
      <c r="K53" s="381">
        <f t="shared" si="18"/>
        <v>0.38754511639201311</v>
      </c>
    </row>
    <row r="54" spans="1:11" ht="11.1" customHeight="1">
      <c r="A54" s="698"/>
      <c r="B54" s="699"/>
      <c r="C54" s="334" t="s">
        <v>110</v>
      </c>
      <c r="D54" s="91">
        <v>17</v>
      </c>
      <c r="E54" s="92">
        <v>153.99700000000001</v>
      </c>
      <c r="F54" s="91">
        <v>1646.5080500000004</v>
      </c>
      <c r="G54" s="94">
        <f t="shared" si="16"/>
        <v>3.4900486350017902E-3</v>
      </c>
      <c r="H54" s="94">
        <f t="shared" si="17"/>
        <v>-5.8208727028101231E-2</v>
      </c>
      <c r="I54" s="95">
        <v>163.51499999999999</v>
      </c>
      <c r="J54" s="108">
        <v>1748.1078</v>
      </c>
      <c r="K54" s="381">
        <f t="shared" si="18"/>
        <v>3.6096424905352155E-3</v>
      </c>
    </row>
    <row r="55" spans="1:11" ht="11.1" customHeight="1">
      <c r="A55" s="698"/>
      <c r="B55" s="699"/>
      <c r="C55" s="307" t="s">
        <v>0</v>
      </c>
      <c r="D55" s="308">
        <v>118171</v>
      </c>
      <c r="E55" s="309">
        <v>44124.600000000006</v>
      </c>
      <c r="F55" s="308">
        <v>471774.01488000003</v>
      </c>
      <c r="G55" s="312">
        <f>SUM(G50:G54)</f>
        <v>0.99999999999999978</v>
      </c>
      <c r="H55" s="312">
        <f t="shared" ref="H55" si="19">(E55-I55)/I55</f>
        <v>-2.5936268612236208E-2</v>
      </c>
      <c r="I55" s="313">
        <v>45299.5</v>
      </c>
      <c r="J55" s="318">
        <v>484288.92897999997</v>
      </c>
      <c r="K55" s="382">
        <f>SUM(K50:K54)</f>
        <v>1</v>
      </c>
    </row>
    <row r="56" spans="1:11" ht="11.1" customHeight="1">
      <c r="A56" s="700" t="str">
        <f>'3.1'!G6</f>
        <v>IV. čtvrtletí</v>
      </c>
      <c r="B56" s="701"/>
      <c r="C56" s="334" t="s">
        <v>4</v>
      </c>
      <c r="D56" s="91">
        <f>D50</f>
        <v>82</v>
      </c>
      <c r="E56" s="92">
        <f>E38+E44+E50</f>
        <v>42169.857000000004</v>
      </c>
      <c r="F56" s="91">
        <f>F38+F44+F50</f>
        <v>450849.36173999991</v>
      </c>
      <c r="G56" s="94">
        <f>E56/$E$61</f>
        <v>0.37853600233387941</v>
      </c>
      <c r="H56" s="94">
        <f>(E56-I56)/I56</f>
        <v>-9.525335779565821E-3</v>
      </c>
      <c r="I56" s="95">
        <f>I38+I44+I50</f>
        <v>42575.402000000002</v>
      </c>
      <c r="J56" s="108">
        <f>J38+J44+J50</f>
        <v>454205.87365999992</v>
      </c>
      <c r="K56" s="381">
        <f>I56/$I$61</f>
        <v>0.39125689919773565</v>
      </c>
    </row>
    <row r="57" spans="1:11" ht="11.1" customHeight="1">
      <c r="A57" s="698"/>
      <c r="B57" s="699"/>
      <c r="C57" s="334" t="s">
        <v>5</v>
      </c>
      <c r="D57" s="91">
        <f>D51</f>
        <v>246</v>
      </c>
      <c r="E57" s="92">
        <f t="shared" ref="E57:F58" si="20">E39+E45+E51</f>
        <v>9771.514000000001</v>
      </c>
      <c r="F57" s="91">
        <f t="shared" si="20"/>
        <v>104467.85709</v>
      </c>
      <c r="G57" s="94">
        <f t="shared" ref="G57:G60" si="21">E57/$E$61</f>
        <v>8.771359709162721E-2</v>
      </c>
      <c r="H57" s="94">
        <f t="shared" ref="H57:H60" si="22">(E57-I57)/I57</f>
        <v>5.2089074558086146E-2</v>
      </c>
      <c r="I57" s="95">
        <f t="shared" ref="I57:J57" si="23">I39+I45+I51</f>
        <v>9287.7250000000004</v>
      </c>
      <c r="J57" s="108">
        <f t="shared" si="23"/>
        <v>99097.839280000044</v>
      </c>
      <c r="K57" s="381">
        <f t="shared" ref="K57:K60" si="24">I57/$I$61</f>
        <v>8.5351783269158321E-2</v>
      </c>
    </row>
    <row r="58" spans="1:11" ht="11.1" customHeight="1">
      <c r="A58" s="698"/>
      <c r="B58" s="699"/>
      <c r="C58" s="334" t="s">
        <v>6</v>
      </c>
      <c r="D58" s="91">
        <f>D52</f>
        <v>9843</v>
      </c>
      <c r="E58" s="92">
        <f>E40+E46+E52</f>
        <v>20406.523000000001</v>
      </c>
      <c r="F58" s="91">
        <f t="shared" si="20"/>
        <v>218166.57224000001</v>
      </c>
      <c r="G58" s="94">
        <f t="shared" si="21"/>
        <v>0.1831783218509459</v>
      </c>
      <c r="H58" s="94">
        <f t="shared" si="22"/>
        <v>1.1657660173041361E-2</v>
      </c>
      <c r="I58" s="95">
        <f>I40+I46+I52</f>
        <v>20171.371999999999</v>
      </c>
      <c r="J58" s="108">
        <f t="shared" ref="J58" si="25">J40+J46+J52</f>
        <v>215298.15908000001</v>
      </c>
      <c r="K58" s="381">
        <f t="shared" si="24"/>
        <v>0.18536967569405516</v>
      </c>
    </row>
    <row r="59" spans="1:11" ht="11.1" customHeight="1">
      <c r="A59" s="698"/>
      <c r="B59" s="699"/>
      <c r="C59" s="334" t="s">
        <v>7</v>
      </c>
      <c r="D59" s="91">
        <f>D53</f>
        <v>107983</v>
      </c>
      <c r="E59" s="92">
        <f t="shared" ref="E59:F60" si="26">E41+E47+E53</f>
        <v>38607.300000000003</v>
      </c>
      <c r="F59" s="91">
        <f t="shared" si="26"/>
        <v>412750.6</v>
      </c>
      <c r="G59" s="94">
        <f t="shared" si="21"/>
        <v>0.34655685464868385</v>
      </c>
      <c r="H59" s="94">
        <f t="shared" si="22"/>
        <v>6.4274431644324045E-2</v>
      </c>
      <c r="I59" s="95">
        <f t="shared" ref="I59:J59" si="27">I41+I47+I53</f>
        <v>36275.699999999997</v>
      </c>
      <c r="J59" s="108">
        <f t="shared" si="27"/>
        <v>387196.69999999995</v>
      </c>
      <c r="K59" s="381">
        <f t="shared" si="24"/>
        <v>0.33336427212659786</v>
      </c>
    </row>
    <row r="60" spans="1:11" ht="11.1" customHeight="1">
      <c r="A60" s="698"/>
      <c r="B60" s="699"/>
      <c r="C60" s="334" t="s">
        <v>110</v>
      </c>
      <c r="D60" s="91">
        <f>D54</f>
        <v>17</v>
      </c>
      <c r="E60" s="92">
        <f>E42+E48+E54</f>
        <v>447.30599999999998</v>
      </c>
      <c r="F60" s="91">
        <f t="shared" si="26"/>
        <v>4782.34195</v>
      </c>
      <c r="G60" s="94">
        <f t="shared" si="21"/>
        <v>4.0152240748636695E-3</v>
      </c>
      <c r="H60" s="94">
        <f t="shared" si="22"/>
        <v>-0.11739321745616131</v>
      </c>
      <c r="I60" s="95">
        <f>I42+I48+I54</f>
        <v>506.80099999999999</v>
      </c>
      <c r="J60" s="108">
        <f t="shared" ref="J60" si="28">J42+J48+J54</f>
        <v>5406.3076799999999</v>
      </c>
      <c r="K60" s="381">
        <f t="shared" si="24"/>
        <v>4.6573697124530173E-3</v>
      </c>
    </row>
    <row r="61" spans="1:11" ht="11.1" customHeight="1">
      <c r="A61" s="698"/>
      <c r="B61" s="699"/>
      <c r="C61" s="307" t="s">
        <v>0</v>
      </c>
      <c r="D61" s="308">
        <f>SUM(D56:D60)</f>
        <v>118171</v>
      </c>
      <c r="E61" s="309">
        <f>SUM(E56:E60)</f>
        <v>111402.5</v>
      </c>
      <c r="F61" s="308">
        <f>SUM(F56:F60)</f>
        <v>1191016.7330199999</v>
      </c>
      <c r="G61" s="312">
        <f>SUM(G56:G60)</f>
        <v>1</v>
      </c>
      <c r="H61" s="312">
        <f>(E61-I61)/I61</f>
        <v>2.3760074253103836E-2</v>
      </c>
      <c r="I61" s="313">
        <f>SUM(I56:I60)</f>
        <v>108817</v>
      </c>
      <c r="J61" s="318">
        <f>SUM(J56:J60)</f>
        <v>1161204.8796999999</v>
      </c>
      <c r="K61" s="382">
        <f>SUM(K56:K60)</f>
        <v>1</v>
      </c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</row>
    <row r="81" spans="1:11" ht="1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1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</row>
    <row r="83" spans="1:11" ht="1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</row>
    <row r="85" spans="1:11" ht="1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1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</row>
    <row r="87" spans="1:11" ht="1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1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1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1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1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</row>
    <row r="92" spans="1:11" ht="1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1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1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1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</row>
    <row r="96" spans="1:11" ht="1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</row>
    <row r="97" spans="1:11" ht="1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</row>
    <row r="98" spans="1:11" ht="1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11" ht="1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1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1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19"/>
  <sheetViews>
    <sheetView showGridLines="0" topLeftCell="A22" zoomScaleNormal="100" zoomScaleSheetLayoutView="100" workbookViewId="0">
      <selection activeCell="E35" sqref="E35:K3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16" s="214" customFormat="1" ht="15.6">
      <c r="A1" s="717" t="s">
        <v>258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6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16" ht="12.9" customHeight="1">
      <c r="A3" s="722" t="s">
        <v>43</v>
      </c>
      <c r="B3" s="722"/>
      <c r="C3" s="722"/>
      <c r="D3" s="723"/>
      <c r="E3" s="376"/>
      <c r="F3" s="377"/>
      <c r="G3" s="279"/>
      <c r="H3" s="280"/>
      <c r="I3" s="377"/>
      <c r="J3" s="378"/>
      <c r="K3" s="378"/>
    </row>
    <row r="4" spans="1:16" ht="24.9" customHeight="1">
      <c r="A4" s="281"/>
      <c r="B4" s="281"/>
      <c r="C4" s="281"/>
      <c r="D4" s="270"/>
      <c r="E4" s="675">
        <f>'3.1'!D4</f>
        <v>2020</v>
      </c>
      <c r="F4" s="676"/>
      <c r="G4" s="677"/>
      <c r="H4" s="282"/>
      <c r="I4" s="678">
        <f>E4-1</f>
        <v>2019</v>
      </c>
      <c r="J4" s="679"/>
      <c r="K4" s="679"/>
    </row>
    <row r="5" spans="1:16" ht="24.9" customHeight="1">
      <c r="A5" s="379"/>
      <c r="B5" s="283"/>
      <c r="C5" s="284"/>
      <c r="D5" s="285"/>
      <c r="E5" s="672" t="s">
        <v>67</v>
      </c>
      <c r="F5" s="736"/>
      <c r="G5" s="728" t="s">
        <v>37</v>
      </c>
      <c r="H5" s="682" t="s">
        <v>275</v>
      </c>
      <c r="I5" s="671" t="s">
        <v>67</v>
      </c>
      <c r="J5" s="738"/>
      <c r="K5" s="733" t="s">
        <v>37</v>
      </c>
    </row>
    <row r="6" spans="1:16" ht="24.9" customHeight="1">
      <c r="A6" s="379"/>
      <c r="B6" s="286"/>
      <c r="C6" s="286"/>
      <c r="D6" s="680" t="s">
        <v>215</v>
      </c>
      <c r="E6" s="672"/>
      <c r="F6" s="737"/>
      <c r="G6" s="682"/>
      <c r="H6" s="682"/>
      <c r="I6" s="671"/>
      <c r="J6" s="739"/>
      <c r="K6" s="734"/>
    </row>
    <row r="7" spans="1:16" ht="15" customHeight="1">
      <c r="A7" s="740" t="s">
        <v>214</v>
      </c>
      <c r="B7" s="740"/>
      <c r="C7" s="337" t="s">
        <v>241</v>
      </c>
      <c r="D7" s="681"/>
      <c r="E7" s="336" t="s">
        <v>283</v>
      </c>
      <c r="F7" s="591" t="s">
        <v>278</v>
      </c>
      <c r="G7" s="683"/>
      <c r="H7" s="683"/>
      <c r="I7" s="287" t="s">
        <v>284</v>
      </c>
      <c r="J7" s="288" t="s">
        <v>278</v>
      </c>
      <c r="K7" s="735"/>
    </row>
    <row r="8" spans="1:16" ht="11.1" customHeight="1">
      <c r="A8" s="692" t="str">
        <f>'3.1'!D6</f>
        <v>Říjen</v>
      </c>
      <c r="B8" s="693"/>
      <c r="C8" s="334" t="s">
        <v>4</v>
      </c>
      <c r="D8" s="96">
        <v>92</v>
      </c>
      <c r="E8" s="92">
        <v>10920.188999999998</v>
      </c>
      <c r="F8" s="96">
        <v>116790.42119000001</v>
      </c>
      <c r="G8" s="98">
        <f>E8/$E$13</f>
        <v>0.42680662711347694</v>
      </c>
      <c r="H8" s="98">
        <f>(E8-I8)/I8</f>
        <v>-9.5026835884879896E-2</v>
      </c>
      <c r="I8" s="95">
        <v>12066.865</v>
      </c>
      <c r="J8" s="109">
        <v>128531.01274999999</v>
      </c>
      <c r="K8" s="380">
        <f>I8/$I$13</f>
        <v>0.47960322097288965</v>
      </c>
    </row>
    <row r="9" spans="1:16" ht="11.1" customHeight="1">
      <c r="A9" s="694"/>
      <c r="B9" s="695"/>
      <c r="C9" s="334" t="s">
        <v>5</v>
      </c>
      <c r="D9" s="91">
        <v>302</v>
      </c>
      <c r="E9" s="92">
        <v>3103.7509999999997</v>
      </c>
      <c r="F9" s="91">
        <v>33194.777670000003</v>
      </c>
      <c r="G9" s="94">
        <f>E9/$E$13</f>
        <v>0.12130756122536719</v>
      </c>
      <c r="H9" s="94">
        <f>(E9-I9)/I9</f>
        <v>7.4807552167440129E-3</v>
      </c>
      <c r="I9" s="95">
        <v>3080.7050000000004</v>
      </c>
      <c r="J9" s="108">
        <v>32814.628970000005</v>
      </c>
      <c r="K9" s="381">
        <f>I9/$I$13</f>
        <v>0.12244406818732838</v>
      </c>
      <c r="L9" s="208"/>
      <c r="N9" s="208"/>
      <c r="O9" s="208"/>
      <c r="P9" s="208"/>
    </row>
    <row r="10" spans="1:16" ht="11.1" customHeight="1">
      <c r="A10" s="694"/>
      <c r="B10" s="695"/>
      <c r="C10" s="334" t="s">
        <v>6</v>
      </c>
      <c r="D10" s="91">
        <v>8907</v>
      </c>
      <c r="E10" s="92">
        <v>4738.0609999999997</v>
      </c>
      <c r="F10" s="91">
        <v>50672.924950000001</v>
      </c>
      <c r="G10" s="94">
        <f>E10/$E$13</f>
        <v>0.18518322663352327</v>
      </c>
      <c r="H10" s="94">
        <f t="shared" ref="H10:H12" si="0">(E10-I10)/I10</f>
        <v>0.12135440259654789</v>
      </c>
      <c r="I10" s="95">
        <v>4225.3020000000006</v>
      </c>
      <c r="J10" s="108">
        <v>45005.898639999999</v>
      </c>
      <c r="K10" s="381">
        <f>I10/$I$13</f>
        <v>0.16793661392442799</v>
      </c>
      <c r="L10" s="208"/>
      <c r="N10" s="208"/>
      <c r="O10" s="208"/>
      <c r="P10" s="208"/>
    </row>
    <row r="11" spans="1:16" ht="11.1" customHeight="1">
      <c r="A11" s="694"/>
      <c r="B11" s="695"/>
      <c r="C11" s="334" t="s">
        <v>7</v>
      </c>
      <c r="D11" s="91">
        <v>84063</v>
      </c>
      <c r="E11" s="92">
        <v>6485.9</v>
      </c>
      <c r="F11" s="91">
        <v>69366.600000000006</v>
      </c>
      <c r="G11" s="94">
        <f>E11/$E$13</f>
        <v>0.25349607985679556</v>
      </c>
      <c r="H11" s="94">
        <f t="shared" si="0"/>
        <v>0.20091467930676926</v>
      </c>
      <c r="I11" s="95">
        <v>5400.8</v>
      </c>
      <c r="J11" s="108">
        <v>57527</v>
      </c>
      <c r="K11" s="381">
        <f>I11/$I$13</f>
        <v>0.21465733443030832</v>
      </c>
      <c r="L11" s="208"/>
      <c r="N11" s="208"/>
      <c r="O11" s="208"/>
      <c r="P11" s="208"/>
    </row>
    <row r="12" spans="1:16" ht="11.1" customHeight="1">
      <c r="A12" s="694"/>
      <c r="B12" s="695"/>
      <c r="C12" s="334" t="s">
        <v>110</v>
      </c>
      <c r="D12" s="91">
        <v>8</v>
      </c>
      <c r="E12" s="92">
        <v>337.899</v>
      </c>
      <c r="F12" s="91">
        <v>3613.8048699999999</v>
      </c>
      <c r="G12" s="94">
        <f>E12/$E$13</f>
        <v>1.3206505170836949E-2</v>
      </c>
      <c r="H12" s="94">
        <f t="shared" si="0"/>
        <v>-0.12558354984628442</v>
      </c>
      <c r="I12" s="95">
        <v>386.428</v>
      </c>
      <c r="J12" s="108">
        <v>4116.0567799999999</v>
      </c>
      <c r="K12" s="381">
        <f>I12/$I$13</f>
        <v>1.5358762485045767E-2</v>
      </c>
      <c r="L12" s="208"/>
      <c r="N12" s="208"/>
      <c r="O12" s="208"/>
      <c r="P12" s="208"/>
    </row>
    <row r="13" spans="1:16" ht="11.1" customHeight="1">
      <c r="A13" s="696"/>
      <c r="B13" s="697"/>
      <c r="C13" s="307" t="s">
        <v>0</v>
      </c>
      <c r="D13" s="308">
        <v>93372</v>
      </c>
      <c r="E13" s="309">
        <v>25585.8</v>
      </c>
      <c r="F13" s="308">
        <v>273638.52867999999</v>
      </c>
      <c r="G13" s="312">
        <f>SUM(G8:G12)</f>
        <v>1</v>
      </c>
      <c r="H13" s="312">
        <f>(E13-I13)/I13</f>
        <v>1.6919646583280702E-2</v>
      </c>
      <c r="I13" s="313">
        <v>25160.1</v>
      </c>
      <c r="J13" s="318">
        <v>267994.59713999997</v>
      </c>
      <c r="K13" s="382">
        <f>SUM(K8:K12)</f>
        <v>1.0000000000000002</v>
      </c>
      <c r="L13" s="208"/>
    </row>
    <row r="14" spans="1:16" ht="11.1" customHeight="1">
      <c r="A14" s="698" t="str">
        <f>'3.1'!E6</f>
        <v>Listopad</v>
      </c>
      <c r="B14" s="699"/>
      <c r="C14" s="334" t="s">
        <v>4</v>
      </c>
      <c r="D14" s="96">
        <v>92</v>
      </c>
      <c r="E14" s="92">
        <v>14251.184999999999</v>
      </c>
      <c r="F14" s="96">
        <v>152308.45877000003</v>
      </c>
      <c r="G14" s="98">
        <f>E14/$E$19</f>
        <v>0.38852528066913489</v>
      </c>
      <c r="H14" s="98">
        <f>(E14-I14)/I14</f>
        <v>4.1659203574504955E-3</v>
      </c>
      <c r="I14" s="95">
        <v>14192.062</v>
      </c>
      <c r="J14" s="109">
        <v>151307.90457000004</v>
      </c>
      <c r="K14" s="380">
        <f>I14/$I$19</f>
        <v>0.41136650067536618</v>
      </c>
      <c r="L14" s="208"/>
      <c r="M14" s="208"/>
    </row>
    <row r="15" spans="1:16" ht="11.1" customHeight="1">
      <c r="A15" s="698"/>
      <c r="B15" s="699"/>
      <c r="C15" s="334" t="s">
        <v>5</v>
      </c>
      <c r="D15" s="91">
        <v>302</v>
      </c>
      <c r="E15" s="92">
        <v>4371.0029999999997</v>
      </c>
      <c r="F15" s="91">
        <v>46714.71145000001</v>
      </c>
      <c r="G15" s="94">
        <f>E15/$E$19</f>
        <v>0.11916518993898616</v>
      </c>
      <c r="H15" s="94">
        <f>(E15-I15)/I15</f>
        <v>6.7403649243245115E-2</v>
      </c>
      <c r="I15" s="95">
        <v>4094.9860000000003</v>
      </c>
      <c r="J15" s="108">
        <v>43657.838110000004</v>
      </c>
      <c r="K15" s="381">
        <f>I15/$I$19</f>
        <v>0.11869593446918533</v>
      </c>
      <c r="L15" s="209"/>
      <c r="M15" s="208"/>
    </row>
    <row r="16" spans="1:16" ht="11.1" customHeight="1">
      <c r="A16" s="698"/>
      <c r="B16" s="699"/>
      <c r="C16" s="334" t="s">
        <v>6</v>
      </c>
      <c r="D16" s="91">
        <v>8914</v>
      </c>
      <c r="E16" s="92">
        <v>7535.0839999999998</v>
      </c>
      <c r="F16" s="91">
        <v>80530.773249999998</v>
      </c>
      <c r="G16" s="94">
        <f>E16/$E$19</f>
        <v>0.20542646986657653</v>
      </c>
      <c r="H16" s="94">
        <f t="shared" ref="H16:H19" si="1">(E16-I16)/I16</f>
        <v>7.4637176726427876E-2</v>
      </c>
      <c r="I16" s="95">
        <v>7011.7469999999994</v>
      </c>
      <c r="J16" s="108">
        <v>74754.710760000002</v>
      </c>
      <c r="K16" s="381">
        <f>I16/$I$19</f>
        <v>0.20324022168244449</v>
      </c>
      <c r="L16" s="208"/>
      <c r="M16" s="208"/>
      <c r="N16" s="208"/>
      <c r="O16" s="208"/>
    </row>
    <row r="17" spans="1:20" ht="11.1" customHeight="1">
      <c r="A17" s="698"/>
      <c r="B17" s="699"/>
      <c r="C17" s="334" t="s">
        <v>7</v>
      </c>
      <c r="D17" s="91">
        <v>84082</v>
      </c>
      <c r="E17" s="92">
        <v>10256.700000000001</v>
      </c>
      <c r="F17" s="91">
        <v>109617.4</v>
      </c>
      <c r="G17" s="94">
        <f>E17/$E$19</f>
        <v>0.27962497478203502</v>
      </c>
      <c r="H17" s="94">
        <f t="shared" si="1"/>
        <v>0.16323405992696272</v>
      </c>
      <c r="I17" s="95">
        <v>8817.4</v>
      </c>
      <c r="J17" s="108">
        <v>94005.9</v>
      </c>
      <c r="K17" s="381">
        <f>I17/$I$19</f>
        <v>0.25557829320749681</v>
      </c>
      <c r="L17" s="208"/>
      <c r="M17" s="208"/>
      <c r="N17" s="208"/>
      <c r="O17" s="208"/>
    </row>
    <row r="18" spans="1:20" ht="11.1" customHeight="1">
      <c r="A18" s="698"/>
      <c r="B18" s="699"/>
      <c r="C18" s="334" t="s">
        <v>110</v>
      </c>
      <c r="D18" s="91">
        <v>8</v>
      </c>
      <c r="E18" s="92">
        <v>266.22800000000001</v>
      </c>
      <c r="F18" s="91">
        <v>2845.2874200000001</v>
      </c>
      <c r="G18" s="94">
        <f>E18/$E$19</f>
        <v>7.2580847432674855E-3</v>
      </c>
      <c r="H18" s="94">
        <f t="shared" si="1"/>
        <v>-0.30598402002059411</v>
      </c>
      <c r="I18" s="95">
        <v>383.60500000000002</v>
      </c>
      <c r="J18" s="108">
        <v>4089.7694800000004</v>
      </c>
      <c r="K18" s="381">
        <f>I18/$I$19</f>
        <v>1.1119049965507046E-2</v>
      </c>
      <c r="L18" s="208"/>
      <c r="M18" s="208"/>
      <c r="N18" s="208"/>
      <c r="O18" s="208"/>
    </row>
    <row r="19" spans="1:20" ht="11.1" customHeight="1">
      <c r="A19" s="698"/>
      <c r="B19" s="699"/>
      <c r="C19" s="307" t="s">
        <v>0</v>
      </c>
      <c r="D19" s="308">
        <v>93398</v>
      </c>
      <c r="E19" s="309">
        <v>36680.199999999997</v>
      </c>
      <c r="F19" s="308">
        <v>392016.63089000009</v>
      </c>
      <c r="G19" s="312">
        <f>SUM(G14:G18)</f>
        <v>1</v>
      </c>
      <c r="H19" s="312">
        <f t="shared" si="1"/>
        <v>6.3200366378935349E-2</v>
      </c>
      <c r="I19" s="313">
        <v>34499.800000000003</v>
      </c>
      <c r="J19" s="318">
        <v>367816.12292000011</v>
      </c>
      <c r="K19" s="382">
        <f>SUM(K14:K18)</f>
        <v>0.99999999999999989</v>
      </c>
      <c r="L19" s="208"/>
      <c r="M19" s="208"/>
      <c r="N19" s="208"/>
      <c r="O19" s="208"/>
    </row>
    <row r="20" spans="1:20" ht="11.1" customHeight="1">
      <c r="A20" s="698" t="str">
        <f>'3.1'!F6</f>
        <v>Prosinec</v>
      </c>
      <c r="B20" s="699"/>
      <c r="C20" s="333" t="s">
        <v>4</v>
      </c>
      <c r="D20" s="96">
        <v>92</v>
      </c>
      <c r="E20" s="240">
        <v>14666.178</v>
      </c>
      <c r="F20" s="96">
        <v>156808.44308999996</v>
      </c>
      <c r="G20" s="98">
        <f>E20/$E$25</f>
        <v>0.34675750439766218</v>
      </c>
      <c r="H20" s="98">
        <f>(E20-I20)/I20</f>
        <v>-2.8987284297234635E-2</v>
      </c>
      <c r="I20" s="446">
        <v>15104.002</v>
      </c>
      <c r="J20" s="109">
        <v>161474.66735</v>
      </c>
      <c r="K20" s="380">
        <f>I20/$I$25</f>
        <v>0.34511837165569514</v>
      </c>
      <c r="L20" s="92"/>
      <c r="M20" s="92"/>
      <c r="N20" s="92"/>
      <c r="O20" s="92"/>
      <c r="P20" s="92"/>
      <c r="Q20" s="92"/>
      <c r="R20" s="92"/>
      <c r="S20" s="92"/>
      <c r="T20" s="92"/>
    </row>
    <row r="21" spans="1:20" ht="11.1" customHeight="1">
      <c r="A21" s="698"/>
      <c r="B21" s="699"/>
      <c r="C21" s="334" t="s">
        <v>5</v>
      </c>
      <c r="D21" s="91">
        <v>302</v>
      </c>
      <c r="E21" s="92">
        <v>4766.6149999999998</v>
      </c>
      <c r="F21" s="91">
        <v>50963.845899999978</v>
      </c>
      <c r="G21" s="94">
        <f>E21/$E$25</f>
        <v>0.11269872231364315</v>
      </c>
      <c r="H21" s="94">
        <f t="shared" ref="H21:H25" si="2">(E21-I21)/I21</f>
        <v>-2.4237180726785026E-3</v>
      </c>
      <c r="I21" s="95">
        <v>4778.1959999999999</v>
      </c>
      <c r="J21" s="108">
        <v>51083.270840000019</v>
      </c>
      <c r="K21" s="381">
        <f>I21/$I$25</f>
        <v>0.10917922435204629</v>
      </c>
      <c r="L21" s="92"/>
      <c r="M21" s="92"/>
      <c r="N21" s="92"/>
      <c r="O21" s="92"/>
      <c r="P21" s="92"/>
      <c r="Q21" s="92"/>
      <c r="R21" s="92"/>
      <c r="S21" s="92"/>
      <c r="T21" s="92"/>
    </row>
    <row r="22" spans="1:20" ht="11.1" customHeight="1">
      <c r="A22" s="698"/>
      <c r="B22" s="699"/>
      <c r="C22" s="334" t="s">
        <v>6</v>
      </c>
      <c r="D22" s="91">
        <v>8935</v>
      </c>
      <c r="E22" s="92">
        <v>9602.6360000000004</v>
      </c>
      <c r="F22" s="91">
        <v>102669.69042</v>
      </c>
      <c r="G22" s="94">
        <f>E22/$E$25</f>
        <v>0.22703843462142279</v>
      </c>
      <c r="H22" s="94">
        <f t="shared" si="2"/>
        <v>-5.7719724823711911E-2</v>
      </c>
      <c r="I22" s="95">
        <v>10190.849</v>
      </c>
      <c r="J22" s="108">
        <v>108949.04549999999</v>
      </c>
      <c r="K22" s="381">
        <f>I22/$I$25</f>
        <v>0.23285545199670055</v>
      </c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11.1" customHeight="1">
      <c r="A23" s="698"/>
      <c r="B23" s="699"/>
      <c r="C23" s="334" t="s">
        <v>7</v>
      </c>
      <c r="D23" s="91">
        <v>84122</v>
      </c>
      <c r="E23" s="92">
        <v>12982.4</v>
      </c>
      <c r="F23" s="91">
        <v>138806.6</v>
      </c>
      <c r="G23" s="94">
        <f>E23/$E$25</f>
        <v>0.30694736045697857</v>
      </c>
      <c r="H23" s="94">
        <f t="shared" si="2"/>
        <v>-2.635407760728372E-2</v>
      </c>
      <c r="I23" s="95">
        <v>13333.8</v>
      </c>
      <c r="J23" s="108">
        <v>142548.9</v>
      </c>
      <c r="K23" s="381">
        <f>I23/$I$25</f>
        <v>0.30467020224061858</v>
      </c>
      <c r="L23" s="92"/>
      <c r="M23" s="92"/>
      <c r="N23" s="92"/>
      <c r="O23" s="92"/>
      <c r="P23" s="92"/>
      <c r="Q23" s="92"/>
      <c r="R23" s="92"/>
      <c r="S23" s="92"/>
      <c r="T23" s="92"/>
    </row>
    <row r="24" spans="1:20" ht="11.1" customHeight="1">
      <c r="A24" s="698"/>
      <c r="B24" s="699"/>
      <c r="C24" s="334" t="s">
        <v>110</v>
      </c>
      <c r="D24" s="91">
        <v>8</v>
      </c>
      <c r="E24" s="92">
        <v>277.37099999999998</v>
      </c>
      <c r="F24" s="91">
        <v>2965.6120899999996</v>
      </c>
      <c r="G24" s="94">
        <f>E24/$E$25</f>
        <v>6.5579782102933668E-3</v>
      </c>
      <c r="H24" s="94">
        <f t="shared" si="2"/>
        <v>-0.22490240405976764</v>
      </c>
      <c r="I24" s="95">
        <v>357.85300000000001</v>
      </c>
      <c r="J24" s="108">
        <v>3825.7514200000001</v>
      </c>
      <c r="K24" s="381">
        <f>I24/$I$25</f>
        <v>8.1767497549394847E-3</v>
      </c>
      <c r="L24" s="92"/>
      <c r="M24" s="92"/>
      <c r="N24" s="92"/>
      <c r="O24" s="92"/>
      <c r="P24" s="92"/>
      <c r="Q24" s="92"/>
      <c r="R24" s="92"/>
      <c r="S24" s="92"/>
      <c r="T24" s="92"/>
    </row>
    <row r="25" spans="1:20" ht="11.1" customHeight="1">
      <c r="A25" s="698"/>
      <c r="B25" s="699"/>
      <c r="C25" s="307" t="s">
        <v>0</v>
      </c>
      <c r="D25" s="308">
        <v>93459</v>
      </c>
      <c r="E25" s="309">
        <v>42295.199999999997</v>
      </c>
      <c r="F25" s="308">
        <v>452214.1914999999</v>
      </c>
      <c r="G25" s="312">
        <f>SUM(G20:G24)</f>
        <v>1</v>
      </c>
      <c r="H25" s="312">
        <f t="shared" si="2"/>
        <v>-3.3577289459313105E-2</v>
      </c>
      <c r="I25" s="313">
        <v>43764.7</v>
      </c>
      <c r="J25" s="318">
        <v>467881.63511000003</v>
      </c>
      <c r="K25" s="382">
        <f>SUM(K20:K24)</f>
        <v>1</v>
      </c>
    </row>
    <row r="26" spans="1:20" ht="11.1" customHeight="1">
      <c r="A26" s="700" t="str">
        <f>'3.1'!G6</f>
        <v>IV. čtvrtletí</v>
      </c>
      <c r="B26" s="701"/>
      <c r="C26" s="334" t="s">
        <v>4</v>
      </c>
      <c r="D26" s="91">
        <f>D20</f>
        <v>92</v>
      </c>
      <c r="E26" s="92">
        <f>E8+E14+E20</f>
        <v>39837.551999999996</v>
      </c>
      <c r="F26" s="91">
        <f>F8+F14+F20</f>
        <v>425907.32305000001</v>
      </c>
      <c r="G26" s="94">
        <f>E26/$E$31</f>
        <v>0.38099746368633869</v>
      </c>
      <c r="H26" s="94">
        <f>(E26-I26)/I26</f>
        <v>-3.6877876806064858E-2</v>
      </c>
      <c r="I26" s="95">
        <f>I8+I14+I20</f>
        <v>41362.929000000004</v>
      </c>
      <c r="J26" s="108">
        <f>J8+J14+J20</f>
        <v>441313.58467000001</v>
      </c>
      <c r="K26" s="381">
        <f>I26/$I$31</f>
        <v>0.39993317837342374</v>
      </c>
    </row>
    <row r="27" spans="1:20" ht="11.1" customHeight="1">
      <c r="A27" s="698"/>
      <c r="B27" s="699"/>
      <c r="C27" s="334" t="s">
        <v>5</v>
      </c>
      <c r="D27" s="91">
        <f>D21</f>
        <v>302</v>
      </c>
      <c r="E27" s="92">
        <f t="shared" ref="E27:F30" si="3">E9+E15+E21</f>
        <v>12241.368999999999</v>
      </c>
      <c r="F27" s="91">
        <f t="shared" si="3"/>
        <v>130873.33502</v>
      </c>
      <c r="G27" s="94">
        <f>E27/$E$31</f>
        <v>0.11707372333140782</v>
      </c>
      <c r="H27" s="94">
        <f t="shared" ref="H27:H30" si="4">(E27-I27)/I27</f>
        <v>2.4049248583326757E-2</v>
      </c>
      <c r="I27" s="95">
        <f t="shared" ref="I27:J27" si="5">I9+I15+I21</f>
        <v>11953.887000000001</v>
      </c>
      <c r="J27" s="108">
        <f t="shared" si="5"/>
        <v>127555.73792000001</v>
      </c>
      <c r="K27" s="381">
        <f>I27/$I$31</f>
        <v>0.11558069356806794</v>
      </c>
    </row>
    <row r="28" spans="1:20" ht="11.1" customHeight="1">
      <c r="A28" s="698"/>
      <c r="B28" s="699"/>
      <c r="C28" s="334" t="s">
        <v>6</v>
      </c>
      <c r="D28" s="91">
        <f>D22</f>
        <v>8935</v>
      </c>
      <c r="E28" s="92">
        <f t="shared" si="3"/>
        <v>21875.781000000003</v>
      </c>
      <c r="F28" s="91">
        <f t="shared" si="3"/>
        <v>233873.38861999998</v>
      </c>
      <c r="G28" s="94">
        <f>E28/$E$31</f>
        <v>0.20921509125756019</v>
      </c>
      <c r="H28" s="94">
        <f t="shared" si="4"/>
        <v>2.0901863542565007E-2</v>
      </c>
      <c r="I28" s="95">
        <f t="shared" ref="I28:J28" si="6">I10+I16+I22</f>
        <v>21427.898000000001</v>
      </c>
      <c r="J28" s="108">
        <f t="shared" si="6"/>
        <v>228709.65489999999</v>
      </c>
      <c r="K28" s="381">
        <f>I28/$I$31</f>
        <v>0.20718376479096848</v>
      </c>
    </row>
    <row r="29" spans="1:20" ht="11.1" customHeight="1">
      <c r="A29" s="698"/>
      <c r="B29" s="699"/>
      <c r="C29" s="334" t="s">
        <v>7</v>
      </c>
      <c r="D29" s="91">
        <f>D23</f>
        <v>84122</v>
      </c>
      <c r="E29" s="92">
        <f t="shared" si="3"/>
        <v>29725</v>
      </c>
      <c r="F29" s="91">
        <f t="shared" si="3"/>
        <v>317790.59999999998</v>
      </c>
      <c r="G29" s="94">
        <f>E29/$E$31</f>
        <v>0.28428327142381687</v>
      </c>
      <c r="H29" s="94">
        <f t="shared" si="4"/>
        <v>7.8869047619047616E-2</v>
      </c>
      <c r="I29" s="95">
        <f t="shared" ref="I29:J29" si="7">I11+I17+I23</f>
        <v>27552</v>
      </c>
      <c r="J29" s="108">
        <f t="shared" si="7"/>
        <v>294081.8</v>
      </c>
      <c r="K29" s="381">
        <f>I29/$I$31</f>
        <v>0.26639696938639357</v>
      </c>
    </row>
    <row r="30" spans="1:20" ht="11.1" customHeight="1">
      <c r="A30" s="698"/>
      <c r="B30" s="699"/>
      <c r="C30" s="334" t="s">
        <v>110</v>
      </c>
      <c r="D30" s="91">
        <f>D24</f>
        <v>8</v>
      </c>
      <c r="E30" s="92">
        <f>E12+E18+E24</f>
        <v>881.49799999999993</v>
      </c>
      <c r="F30" s="91">
        <f t="shared" si="3"/>
        <v>9424.7043799999992</v>
      </c>
      <c r="G30" s="94">
        <f>E30/$E$31</f>
        <v>8.4304503008764235E-3</v>
      </c>
      <c r="H30" s="94">
        <f t="shared" si="4"/>
        <v>-0.21845115552458319</v>
      </c>
      <c r="I30" s="95">
        <f>I12+I18+I24</f>
        <v>1127.886</v>
      </c>
      <c r="J30" s="108">
        <f t="shared" ref="J30" si="8">J12+J18+J24</f>
        <v>12031.57768</v>
      </c>
      <c r="K30" s="381">
        <f>I30/$I$31</f>
        <v>1.0905393881146265E-2</v>
      </c>
    </row>
    <row r="31" spans="1:20" ht="11.1" customHeight="1">
      <c r="A31" s="698"/>
      <c r="B31" s="699"/>
      <c r="C31" s="307" t="s">
        <v>0</v>
      </c>
      <c r="D31" s="308">
        <f>SUM(D26:D30)</f>
        <v>93459</v>
      </c>
      <c r="E31" s="309">
        <f>SUM(E26:E30)</f>
        <v>104561.2</v>
      </c>
      <c r="F31" s="308">
        <f>SUM(F26:F30)</f>
        <v>1117869.3510699999</v>
      </c>
      <c r="G31" s="312">
        <f>SUM(G26:G30)</f>
        <v>0.99999999999999989</v>
      </c>
      <c r="H31" s="312">
        <f>(E31-I31)/I31</f>
        <v>1.0989648497552722E-2</v>
      </c>
      <c r="I31" s="313">
        <f>SUM(I26:I30)</f>
        <v>103424.6</v>
      </c>
      <c r="J31" s="318">
        <f>SUM(J26:J30)</f>
        <v>1103692.3551700001</v>
      </c>
      <c r="K31" s="382">
        <f>SUM(K26:K30)</f>
        <v>1</v>
      </c>
    </row>
    <row r="32" spans="1:20" ht="9.9" customHeight="1">
      <c r="A32" s="110"/>
      <c r="B32" s="111"/>
      <c r="C32" s="112"/>
      <c r="D32" s="84"/>
      <c r="E32" s="84"/>
      <c r="F32" s="84"/>
      <c r="G32" s="113"/>
      <c r="H32" s="114"/>
      <c r="I32" s="115"/>
      <c r="J32" s="115"/>
      <c r="K32" s="116"/>
    </row>
    <row r="33" spans="1:11" ht="12.9" customHeight="1">
      <c r="A33" s="741" t="s">
        <v>44</v>
      </c>
      <c r="B33" s="742"/>
      <c r="C33" s="742"/>
      <c r="D33" s="743"/>
      <c r="E33" s="289"/>
      <c r="F33" s="289"/>
      <c r="G33" s="290"/>
      <c r="H33" s="280"/>
      <c r="I33" s="291"/>
      <c r="J33" s="291"/>
      <c r="K33" s="383"/>
    </row>
    <row r="34" spans="1:11" ht="24.9" customHeight="1">
      <c r="A34" s="379"/>
      <c r="B34" s="283"/>
      <c r="C34" s="292"/>
      <c r="D34" s="293"/>
      <c r="E34" s="675">
        <f>'3.1'!D4</f>
        <v>2020</v>
      </c>
      <c r="F34" s="708"/>
      <c r="G34" s="709"/>
      <c r="H34" s="294"/>
      <c r="I34" s="678">
        <f>E34-1</f>
        <v>2019</v>
      </c>
      <c r="J34" s="710"/>
      <c r="K34" s="710"/>
    </row>
    <row r="35" spans="1:11" ht="24.9" customHeight="1">
      <c r="A35" s="379"/>
      <c r="B35" s="283"/>
      <c r="C35" s="284"/>
      <c r="D35" s="285"/>
      <c r="E35" s="672" t="s">
        <v>67</v>
      </c>
      <c r="F35" s="736"/>
      <c r="G35" s="728" t="s">
        <v>37</v>
      </c>
      <c r="H35" s="682" t="s">
        <v>275</v>
      </c>
      <c r="I35" s="671" t="s">
        <v>67</v>
      </c>
      <c r="J35" s="738"/>
      <c r="K35" s="733" t="s">
        <v>37</v>
      </c>
    </row>
    <row r="36" spans="1:11" ht="24.9" customHeight="1">
      <c r="A36" s="379"/>
      <c r="B36" s="286"/>
      <c r="C36" s="286"/>
      <c r="D36" s="680" t="s">
        <v>215</v>
      </c>
      <c r="E36" s="672"/>
      <c r="F36" s="737"/>
      <c r="G36" s="682"/>
      <c r="H36" s="682"/>
      <c r="I36" s="671"/>
      <c r="J36" s="739"/>
      <c r="K36" s="734"/>
    </row>
    <row r="37" spans="1:11" ht="15" customHeight="1">
      <c r="A37" s="740" t="s">
        <v>214</v>
      </c>
      <c r="B37" s="740"/>
      <c r="C37" s="337" t="s">
        <v>241</v>
      </c>
      <c r="D37" s="681"/>
      <c r="E37" s="336" t="s">
        <v>283</v>
      </c>
      <c r="F37" s="591" t="s">
        <v>278</v>
      </c>
      <c r="G37" s="683"/>
      <c r="H37" s="683"/>
      <c r="I37" s="287" t="s">
        <v>284</v>
      </c>
      <c r="J37" s="288" t="s">
        <v>278</v>
      </c>
      <c r="K37" s="735"/>
    </row>
    <row r="38" spans="1:11" ht="11.1" customHeight="1">
      <c r="A38" s="692" t="str">
        <f>'3.1'!D6</f>
        <v>Říjen</v>
      </c>
      <c r="B38" s="693"/>
      <c r="C38" s="334" t="s">
        <v>4</v>
      </c>
      <c r="D38" s="96">
        <v>174</v>
      </c>
      <c r="E38" s="92">
        <v>41563.922000000006</v>
      </c>
      <c r="F38" s="96">
        <v>444379.26552999992</v>
      </c>
      <c r="G38" s="98">
        <f>E38/$E$43</f>
        <v>0.5610001099623827</v>
      </c>
      <c r="H38" s="98">
        <f>(E38-I38)/I38</f>
        <v>-1.4108984616451537E-2</v>
      </c>
      <c r="I38" s="95">
        <v>42158.739000000001</v>
      </c>
      <c r="J38" s="109">
        <v>448904.36683999992</v>
      </c>
      <c r="K38" s="380">
        <f>I38/$I$43</f>
        <v>0.59548811039798399</v>
      </c>
    </row>
    <row r="39" spans="1:11" ht="11.1" customHeight="1">
      <c r="A39" s="694"/>
      <c r="B39" s="695"/>
      <c r="C39" s="334" t="s">
        <v>5</v>
      </c>
      <c r="D39" s="91">
        <v>478</v>
      </c>
      <c r="E39" s="92">
        <v>4312.3209999999999</v>
      </c>
      <c r="F39" s="91">
        <v>46116.32218999997</v>
      </c>
      <c r="G39" s="94">
        <f t="shared" ref="G39" si="9">E39/$E$43</f>
        <v>5.8204626483349946E-2</v>
      </c>
      <c r="H39" s="94">
        <f>(E39-I39)/I39</f>
        <v>4.528427412732754E-3</v>
      </c>
      <c r="I39" s="95">
        <v>4292.8810000000003</v>
      </c>
      <c r="J39" s="108">
        <v>45719.344380000024</v>
      </c>
      <c r="K39" s="381">
        <f t="shared" ref="K39:K42" si="10">I39/$I$43</f>
        <v>6.0636528878470673E-2</v>
      </c>
    </row>
    <row r="40" spans="1:11" ht="11.1" customHeight="1">
      <c r="A40" s="694"/>
      <c r="B40" s="695"/>
      <c r="C40" s="334" t="s">
        <v>6</v>
      </c>
      <c r="D40" s="91">
        <v>18291</v>
      </c>
      <c r="E40" s="92">
        <v>7853.9979999999996</v>
      </c>
      <c r="F40" s="91">
        <v>83998.08342000001</v>
      </c>
      <c r="G40" s="94">
        <f>E40/$E$43</f>
        <v>0.10600765109809254</v>
      </c>
      <c r="H40" s="94">
        <f t="shared" ref="H40:H42" si="11">(E40-I40)/I40</f>
        <v>9.3054689211377481E-2</v>
      </c>
      <c r="I40" s="95">
        <v>7185.3660000000009</v>
      </c>
      <c r="J40" s="108">
        <v>76534.415500000003</v>
      </c>
      <c r="K40" s="381">
        <f t="shared" si="10"/>
        <v>0.10149259971599058</v>
      </c>
    </row>
    <row r="41" spans="1:11" ht="11.1" customHeight="1">
      <c r="A41" s="694"/>
      <c r="B41" s="695"/>
      <c r="C41" s="334" t="s">
        <v>7</v>
      </c>
      <c r="D41" s="91">
        <v>360065</v>
      </c>
      <c r="E41" s="92">
        <v>18477.7</v>
      </c>
      <c r="F41" s="91">
        <v>197617.6</v>
      </c>
      <c r="G41" s="94">
        <f>E41/$E$43</f>
        <v>0.24939878705026722</v>
      </c>
      <c r="H41" s="94">
        <f t="shared" si="11"/>
        <v>0.21008926174057119</v>
      </c>
      <c r="I41" s="95">
        <v>15269.7</v>
      </c>
      <c r="J41" s="108">
        <v>162645.70000000001</v>
      </c>
      <c r="K41" s="381">
        <f t="shared" si="10"/>
        <v>0.21568303547561268</v>
      </c>
    </row>
    <row r="42" spans="1:11" ht="11.1" customHeight="1">
      <c r="A42" s="694"/>
      <c r="B42" s="695"/>
      <c r="C42" s="334" t="s">
        <v>110</v>
      </c>
      <c r="D42" s="91">
        <v>29</v>
      </c>
      <c r="E42" s="92">
        <v>1881.0320000000002</v>
      </c>
      <c r="F42" s="91">
        <v>20108.726140000002</v>
      </c>
      <c r="G42" s="94">
        <f>E42/$E$43</f>
        <v>2.5388825405907568E-2</v>
      </c>
      <c r="H42" s="94">
        <f t="shared" si="11"/>
        <v>-4.8813416574130112E-3</v>
      </c>
      <c r="I42" s="95">
        <v>1890.259</v>
      </c>
      <c r="J42" s="108">
        <v>20125.692559999996</v>
      </c>
      <c r="K42" s="381">
        <f t="shared" si="10"/>
        <v>2.6699725531942088E-2</v>
      </c>
    </row>
    <row r="43" spans="1:11" ht="11.1" customHeight="1">
      <c r="A43" s="696"/>
      <c r="B43" s="697"/>
      <c r="C43" s="307" t="s">
        <v>0</v>
      </c>
      <c r="D43" s="308">
        <v>379037</v>
      </c>
      <c r="E43" s="309">
        <v>74088.973000000013</v>
      </c>
      <c r="F43" s="308">
        <v>792219.99727999989</v>
      </c>
      <c r="G43" s="312">
        <f>SUM(G38:G42)</f>
        <v>0.99999999999999989</v>
      </c>
      <c r="H43" s="312">
        <f>(E43-I43)/I43</f>
        <v>4.649957706508389E-2</v>
      </c>
      <c r="I43" s="313">
        <v>70796.945000000007</v>
      </c>
      <c r="J43" s="318">
        <v>753929.51928000001</v>
      </c>
      <c r="K43" s="382">
        <f>SUM(K38:K42)</f>
        <v>1</v>
      </c>
    </row>
    <row r="44" spans="1:11" ht="11.1" customHeight="1">
      <c r="A44" s="692" t="str">
        <f>'3.1'!E6</f>
        <v>Listopad</v>
      </c>
      <c r="B44" s="693"/>
      <c r="C44" s="334" t="s">
        <v>4</v>
      </c>
      <c r="D44" s="96">
        <v>175</v>
      </c>
      <c r="E44" s="92">
        <v>45182.203000000001</v>
      </c>
      <c r="F44" s="96">
        <v>482663.68020999996</v>
      </c>
      <c r="G44" s="98">
        <f>E44/$E$49</f>
        <v>0.4751036081255538</v>
      </c>
      <c r="H44" s="98">
        <f>(E44-I44)/I44</f>
        <v>0.11203124187798984</v>
      </c>
      <c r="I44" s="95">
        <v>40630.336000000003</v>
      </c>
      <c r="J44" s="109">
        <v>433036.20290999988</v>
      </c>
      <c r="K44" s="380">
        <f>I44/$I$49</f>
        <v>0.47954840345458</v>
      </c>
    </row>
    <row r="45" spans="1:11" ht="11.1" customHeight="1">
      <c r="A45" s="694"/>
      <c r="B45" s="695"/>
      <c r="C45" s="334" t="s">
        <v>5</v>
      </c>
      <c r="D45" s="91">
        <v>481</v>
      </c>
      <c r="E45" s="92">
        <v>6376.9529999999995</v>
      </c>
      <c r="F45" s="91">
        <v>68138.822300000029</v>
      </c>
      <c r="G45" s="94">
        <f t="shared" ref="G45:G48" si="12">E45/$E$49</f>
        <v>6.705545940615322E-2</v>
      </c>
      <c r="H45" s="94">
        <f>(E45-I45)/I45</f>
        <v>0.18856342683049324</v>
      </c>
      <c r="I45" s="95">
        <v>5365.2610000000004</v>
      </c>
      <c r="J45" s="108">
        <v>57196.221980000053</v>
      </c>
      <c r="K45" s="381">
        <f t="shared" ref="K45:K48" si="13">I45/$I$49</f>
        <v>6.3324663292647229E-2</v>
      </c>
    </row>
    <row r="46" spans="1:11" ht="11.1" customHeight="1">
      <c r="A46" s="694"/>
      <c r="B46" s="695"/>
      <c r="C46" s="334" t="s">
        <v>6</v>
      </c>
      <c r="D46" s="91">
        <v>18306</v>
      </c>
      <c r="E46" s="92">
        <v>12491.624000000002</v>
      </c>
      <c r="F46" s="91">
        <v>133501.16177999999</v>
      </c>
      <c r="G46" s="94">
        <f t="shared" si="12"/>
        <v>0.13135294960601551</v>
      </c>
      <c r="H46" s="94">
        <f t="shared" ref="H46:H48" si="14">(E46-I46)/I46</f>
        <v>4.7874596874485108E-2</v>
      </c>
      <c r="I46" s="95">
        <v>11920.914999999999</v>
      </c>
      <c r="J46" s="108">
        <v>127094.88513999998</v>
      </c>
      <c r="K46" s="381">
        <f t="shared" si="13"/>
        <v>0.1406991996317174</v>
      </c>
    </row>
    <row r="47" spans="1:11" ht="11.1" customHeight="1">
      <c r="A47" s="694"/>
      <c r="B47" s="695"/>
      <c r="C47" s="334" t="s">
        <v>7</v>
      </c>
      <c r="D47" s="91">
        <v>360143</v>
      </c>
      <c r="E47" s="92">
        <v>29221.024999999998</v>
      </c>
      <c r="F47" s="91">
        <v>312295.98200000002</v>
      </c>
      <c r="G47" s="94">
        <f t="shared" si="12"/>
        <v>0.30726731962642478</v>
      </c>
      <c r="H47" s="94">
        <f t="shared" si="14"/>
        <v>0.17215115486132823</v>
      </c>
      <c r="I47" s="95">
        <v>24929.4</v>
      </c>
      <c r="J47" s="108">
        <v>265782.5</v>
      </c>
      <c r="K47" s="381">
        <f t="shared" si="13"/>
        <v>0.29423468142327464</v>
      </c>
    </row>
    <row r="48" spans="1:11" ht="11.1" customHeight="1">
      <c r="A48" s="694"/>
      <c r="B48" s="695"/>
      <c r="C48" s="334" t="s">
        <v>110</v>
      </c>
      <c r="D48" s="91">
        <v>30</v>
      </c>
      <c r="E48" s="92">
        <v>1827.8789999999999</v>
      </c>
      <c r="F48" s="91">
        <v>19528.149709999998</v>
      </c>
      <c r="G48" s="94">
        <f t="shared" si="12"/>
        <v>1.92206632358526E-2</v>
      </c>
      <c r="H48" s="94">
        <f t="shared" si="14"/>
        <v>-2.789663963955348E-2</v>
      </c>
      <c r="I48" s="95">
        <v>1880.3340000000001</v>
      </c>
      <c r="J48" s="108">
        <v>20039.17784</v>
      </c>
      <c r="K48" s="381">
        <f t="shared" si="13"/>
        <v>2.2193052197780599E-2</v>
      </c>
    </row>
    <row r="49" spans="1:11" ht="11.1" customHeight="1">
      <c r="A49" s="696"/>
      <c r="B49" s="697"/>
      <c r="C49" s="307" t="s">
        <v>0</v>
      </c>
      <c r="D49" s="308">
        <v>379135</v>
      </c>
      <c r="E49" s="309">
        <v>95099.684000000008</v>
      </c>
      <c r="F49" s="308">
        <v>1016127.7960000001</v>
      </c>
      <c r="G49" s="312">
        <f>SUM(G44:G48)</f>
        <v>0.99999999999999989</v>
      </c>
      <c r="H49" s="312">
        <f t="shared" ref="H49" si="15">(E49-I49)/I49</f>
        <v>0.12243476478351221</v>
      </c>
      <c r="I49" s="313">
        <v>84726.246000000014</v>
      </c>
      <c r="J49" s="318">
        <v>903148.98786999995</v>
      </c>
      <c r="K49" s="382">
        <f>SUM(K44:K48)</f>
        <v>0.99999999999999989</v>
      </c>
    </row>
    <row r="50" spans="1:11" ht="11.1" customHeight="1">
      <c r="A50" s="698" t="str">
        <f>'3.1'!F6</f>
        <v>Prosinec</v>
      </c>
      <c r="B50" s="699"/>
      <c r="C50" s="333" t="s">
        <v>4</v>
      </c>
      <c r="D50" s="96">
        <v>175</v>
      </c>
      <c r="E50" s="240">
        <v>44505.566999999995</v>
      </c>
      <c r="F50" s="96">
        <v>475635.63006</v>
      </c>
      <c r="G50" s="98">
        <f>E50/$E$55</f>
        <v>0.41788431766754547</v>
      </c>
      <c r="H50" s="98">
        <f>(E50-I50)/I50</f>
        <v>7.4727470266011077E-3</v>
      </c>
      <c r="I50" s="446">
        <v>44175.454999999994</v>
      </c>
      <c r="J50" s="109">
        <v>471966.19014999998</v>
      </c>
      <c r="K50" s="380">
        <f>I50/$I$55</f>
        <v>0.40896702178525207</v>
      </c>
    </row>
    <row r="51" spans="1:11" ht="11.1" customHeight="1">
      <c r="A51" s="698"/>
      <c r="B51" s="699"/>
      <c r="C51" s="334" t="s">
        <v>5</v>
      </c>
      <c r="D51" s="91">
        <v>482</v>
      </c>
      <c r="E51" s="92">
        <v>6901.5370000000003</v>
      </c>
      <c r="F51" s="91">
        <v>73777.43730999995</v>
      </c>
      <c r="G51" s="94">
        <f t="shared" ref="G51:G54" si="16">E51/$E$55</f>
        <v>6.4801872541076014E-2</v>
      </c>
      <c r="H51" s="94">
        <f t="shared" ref="H51:H54" si="17">(E51-I51)/I51</f>
        <v>1.7375558086798758E-2</v>
      </c>
      <c r="I51" s="95">
        <v>6783.6670000000004</v>
      </c>
      <c r="J51" s="108">
        <v>72499.469500000007</v>
      </c>
      <c r="K51" s="381">
        <f t="shared" ref="K51:K54" si="18">I51/$I$55</f>
        <v>6.2801754724946146E-2</v>
      </c>
    </row>
    <row r="52" spans="1:11" ht="11.1" customHeight="1">
      <c r="A52" s="698"/>
      <c r="B52" s="699"/>
      <c r="C52" s="334" t="s">
        <v>6</v>
      </c>
      <c r="D52" s="91">
        <v>18348</v>
      </c>
      <c r="E52" s="92">
        <v>15919.940000000002</v>
      </c>
      <c r="F52" s="91">
        <v>170215.00784999999</v>
      </c>
      <c r="G52" s="94">
        <f t="shared" si="16"/>
        <v>0.1494800249193155</v>
      </c>
      <c r="H52" s="94">
        <f t="shared" si="17"/>
        <v>-8.1385988348445265E-2</v>
      </c>
      <c r="I52" s="95">
        <v>17330.391000000003</v>
      </c>
      <c r="J52" s="108">
        <v>185272.40337000001</v>
      </c>
      <c r="K52" s="381">
        <f t="shared" si="18"/>
        <v>0.1604410954826371</v>
      </c>
    </row>
    <row r="53" spans="1:11" ht="11.1" customHeight="1">
      <c r="A53" s="698"/>
      <c r="B53" s="699"/>
      <c r="C53" s="334" t="s">
        <v>7</v>
      </c>
      <c r="D53" s="91">
        <v>360314</v>
      </c>
      <c r="E53" s="92">
        <v>37210.468000000001</v>
      </c>
      <c r="F53" s="91">
        <v>397845.16</v>
      </c>
      <c r="G53" s="94">
        <f t="shared" si="16"/>
        <v>0.34938710095009096</v>
      </c>
      <c r="H53" s="94">
        <f t="shared" si="17"/>
        <v>-1.8540618587525527E-2</v>
      </c>
      <c r="I53" s="95">
        <v>37913.406000000003</v>
      </c>
      <c r="J53" s="108">
        <v>405312.29700000002</v>
      </c>
      <c r="K53" s="381">
        <f t="shared" si="18"/>
        <v>0.35099429621166572</v>
      </c>
    </row>
    <row r="54" spans="1:11" ht="11.1" customHeight="1">
      <c r="A54" s="698"/>
      <c r="B54" s="699"/>
      <c r="C54" s="334" t="s">
        <v>110</v>
      </c>
      <c r="D54" s="91">
        <v>30</v>
      </c>
      <c r="E54" s="92">
        <v>1964.6110000000001</v>
      </c>
      <c r="F54" s="91">
        <v>20995.513959999997</v>
      </c>
      <c r="G54" s="94">
        <f t="shared" si="16"/>
        <v>1.844668392197215E-2</v>
      </c>
      <c r="H54" s="94">
        <f t="shared" si="17"/>
        <v>8.2884935714057389E-2</v>
      </c>
      <c r="I54" s="95">
        <v>1814.2380000000001</v>
      </c>
      <c r="J54" s="108">
        <v>19385.549599999998</v>
      </c>
      <c r="K54" s="381">
        <f t="shared" si="18"/>
        <v>1.6795831795498931E-2</v>
      </c>
    </row>
    <row r="55" spans="1:11" ht="11.1" customHeight="1">
      <c r="A55" s="698"/>
      <c r="B55" s="699"/>
      <c r="C55" s="307" t="s">
        <v>0</v>
      </c>
      <c r="D55" s="308">
        <v>379349</v>
      </c>
      <c r="E55" s="309">
        <v>106502.12299999999</v>
      </c>
      <c r="F55" s="308">
        <v>1138468.7491799998</v>
      </c>
      <c r="G55" s="312">
        <f>SUM(G50:G54)</f>
        <v>1.0000000000000002</v>
      </c>
      <c r="H55" s="312">
        <f t="shared" ref="H55" si="19">(E55-I55)/I55</f>
        <v>-1.4025864428185368E-2</v>
      </c>
      <c r="I55" s="313">
        <v>108017.15700000001</v>
      </c>
      <c r="J55" s="318">
        <v>1154435.90962</v>
      </c>
      <c r="K55" s="382">
        <f>SUM(K50:K54)</f>
        <v>0.99999999999999989</v>
      </c>
    </row>
    <row r="56" spans="1:11" ht="11.1" customHeight="1">
      <c r="A56" s="700" t="str">
        <f>'3.1'!G6</f>
        <v>IV. čtvrtletí</v>
      </c>
      <c r="B56" s="701"/>
      <c r="C56" s="334" t="s">
        <v>4</v>
      </c>
      <c r="D56" s="91">
        <f>D50</f>
        <v>175</v>
      </c>
      <c r="E56" s="92">
        <f>E38+E44+E50</f>
        <v>131251.69199999998</v>
      </c>
      <c r="F56" s="91">
        <f>F38+F44+F50</f>
        <v>1402678.5757999998</v>
      </c>
      <c r="G56" s="94">
        <f>E56/$E$61</f>
        <v>0.4760829941429307</v>
      </c>
      <c r="H56" s="94">
        <f>(E56-I56)/I56</f>
        <v>3.376661182457795E-2</v>
      </c>
      <c r="I56" s="95">
        <f>I38+I44+I50</f>
        <v>126964.53</v>
      </c>
      <c r="J56" s="108">
        <f>J38+J44+J50</f>
        <v>1353906.7598999997</v>
      </c>
      <c r="K56" s="381">
        <f>I56/$I$61</f>
        <v>0.4817650540554041</v>
      </c>
    </row>
    <row r="57" spans="1:11" ht="11.1" customHeight="1">
      <c r="A57" s="698"/>
      <c r="B57" s="699"/>
      <c r="C57" s="334" t="s">
        <v>5</v>
      </c>
      <c r="D57" s="91">
        <f>D51</f>
        <v>482</v>
      </c>
      <c r="E57" s="92">
        <f t="shared" ref="E57:F58" si="20">E39+E45+E51</f>
        <v>17590.811000000002</v>
      </c>
      <c r="F57" s="91">
        <f t="shared" si="20"/>
        <v>188032.58179999996</v>
      </c>
      <c r="G57" s="94">
        <f t="shared" ref="G57:G60" si="21">E57/$E$61</f>
        <v>6.3806308647681304E-2</v>
      </c>
      <c r="H57" s="94">
        <f t="shared" ref="H57:H60" si="22">(E57-I57)/I57</f>
        <v>6.9882942929211767E-2</v>
      </c>
      <c r="I57" s="95">
        <f t="shared" ref="I57:J57" si="23">I39+I45+I51</f>
        <v>16441.809000000001</v>
      </c>
      <c r="J57" s="108">
        <f t="shared" si="23"/>
        <v>175415.03586000009</v>
      </c>
      <c r="K57" s="381">
        <f t="shared" ref="K57:K60" si="24">I57/$I$61</f>
        <v>6.2388204025593842E-2</v>
      </c>
    </row>
    <row r="58" spans="1:11" ht="11.1" customHeight="1">
      <c r="A58" s="698"/>
      <c r="B58" s="699"/>
      <c r="C58" s="334" t="s">
        <v>6</v>
      </c>
      <c r="D58" s="91">
        <f>D52</f>
        <v>18348</v>
      </c>
      <c r="E58" s="92">
        <f>E40+E46+E52</f>
        <v>36265.562000000005</v>
      </c>
      <c r="F58" s="91">
        <f t="shared" si="20"/>
        <v>387714.25305</v>
      </c>
      <c r="G58" s="94">
        <f t="shared" si="21"/>
        <v>0.13154434109113119</v>
      </c>
      <c r="H58" s="94">
        <f t="shared" si="22"/>
        <v>-4.6960929911491521E-3</v>
      </c>
      <c r="I58" s="95">
        <f>I40+I46+I52</f>
        <v>36436.672000000006</v>
      </c>
      <c r="J58" s="108">
        <f t="shared" ref="J58" si="25">J40+J46+J52</f>
        <v>388901.70400999999</v>
      </c>
      <c r="K58" s="381">
        <f t="shared" si="24"/>
        <v>0.13825841954189119</v>
      </c>
    </row>
    <row r="59" spans="1:11" ht="11.1" customHeight="1">
      <c r="A59" s="698"/>
      <c r="B59" s="699"/>
      <c r="C59" s="334" t="s">
        <v>7</v>
      </c>
      <c r="D59" s="91">
        <f>D53</f>
        <v>360314</v>
      </c>
      <c r="E59" s="92">
        <f t="shared" ref="E59:F60" si="26">E41+E47+E53</f>
        <v>84909.192999999999</v>
      </c>
      <c r="F59" s="91">
        <f t="shared" si="26"/>
        <v>907758.74200000009</v>
      </c>
      <c r="G59" s="94">
        <f t="shared" si="21"/>
        <v>0.30798706072071036</v>
      </c>
      <c r="H59" s="94">
        <f t="shared" si="22"/>
        <v>8.701150875891743E-2</v>
      </c>
      <c r="I59" s="95">
        <f t="shared" ref="I59:J59" si="27">I41+I47+I53</f>
        <v>78112.506000000008</v>
      </c>
      <c r="J59" s="108">
        <f t="shared" si="27"/>
        <v>833740.49699999997</v>
      </c>
      <c r="K59" s="381">
        <f t="shared" si="24"/>
        <v>0.29639676274541465</v>
      </c>
    </row>
    <row r="60" spans="1:11" ht="11.1" customHeight="1">
      <c r="A60" s="698"/>
      <c r="B60" s="699"/>
      <c r="C60" s="334" t="s">
        <v>110</v>
      </c>
      <c r="D60" s="91">
        <f>D54</f>
        <v>30</v>
      </c>
      <c r="E60" s="92">
        <f>E42+E48+E54</f>
        <v>5673.5219999999999</v>
      </c>
      <c r="F60" s="91">
        <f t="shared" si="26"/>
        <v>60632.389809999993</v>
      </c>
      <c r="G60" s="94">
        <f t="shared" si="21"/>
        <v>2.0579295397546486E-2</v>
      </c>
      <c r="H60" s="94">
        <f t="shared" si="22"/>
        <v>1.5880695405107118E-2</v>
      </c>
      <c r="I60" s="95">
        <f>I42+I48+I54</f>
        <v>5584.8310000000001</v>
      </c>
      <c r="J60" s="108">
        <f t="shared" ref="J60" si="28">J42+J48+J54</f>
        <v>59550.42</v>
      </c>
      <c r="K60" s="381">
        <f t="shared" si="24"/>
        <v>2.1191559631696319E-2</v>
      </c>
    </row>
    <row r="61" spans="1:11" ht="11.1" customHeight="1">
      <c r="A61" s="698"/>
      <c r="B61" s="699"/>
      <c r="C61" s="307" t="s">
        <v>0</v>
      </c>
      <c r="D61" s="308">
        <f>SUM(D56:D60)</f>
        <v>379349</v>
      </c>
      <c r="E61" s="309">
        <f>SUM(E56:E60)</f>
        <v>275690.77999999997</v>
      </c>
      <c r="F61" s="308">
        <f>SUM(F56:F60)</f>
        <v>2946816.5424599997</v>
      </c>
      <c r="G61" s="312">
        <f>SUM(G56:G60)</f>
        <v>1</v>
      </c>
      <c r="H61" s="312">
        <f>(E61-I61)/I61</f>
        <v>4.6104636698741749E-2</v>
      </c>
      <c r="I61" s="313">
        <f>SUM(I56:I60)</f>
        <v>263540.348</v>
      </c>
      <c r="J61" s="318">
        <f>SUM(J56:J60)</f>
        <v>2811514.41677</v>
      </c>
      <c r="K61" s="382">
        <f>SUM(K56:K60)</f>
        <v>1</v>
      </c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</row>
    <row r="81" spans="1:11" ht="1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1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</row>
    <row r="83" spans="1:11" ht="1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</row>
    <row r="85" spans="1:11" ht="1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1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</row>
    <row r="87" spans="1:11" ht="1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1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1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1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1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</row>
    <row r="92" spans="1:11" ht="1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1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1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1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</row>
    <row r="96" spans="1:11" ht="1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</row>
    <row r="97" spans="1:11" ht="1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</row>
    <row r="98" spans="1:11" ht="1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11" ht="1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1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1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19"/>
  <sheetViews>
    <sheetView showGridLines="0" topLeftCell="A10" zoomScaleNormal="100" zoomScaleSheetLayoutView="100" workbookViewId="0">
      <selection activeCell="E35" sqref="E35:K3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16" s="214" customFormat="1" ht="15.6">
      <c r="A1" s="717" t="s">
        <v>259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6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16" ht="12.9" customHeight="1">
      <c r="A3" s="722" t="s">
        <v>45</v>
      </c>
      <c r="B3" s="722"/>
      <c r="C3" s="722"/>
      <c r="D3" s="723"/>
      <c r="E3" s="376"/>
      <c r="F3" s="377"/>
      <c r="G3" s="279"/>
      <c r="H3" s="280"/>
      <c r="I3" s="377"/>
      <c r="J3" s="378"/>
      <c r="K3" s="378"/>
    </row>
    <row r="4" spans="1:16" ht="24.9" customHeight="1">
      <c r="A4" s="281"/>
      <c r="B4" s="281"/>
      <c r="C4" s="281"/>
      <c r="D4" s="270"/>
      <c r="E4" s="675">
        <f>'3.1'!D4</f>
        <v>2020</v>
      </c>
      <c r="F4" s="676"/>
      <c r="G4" s="677"/>
      <c r="H4" s="282"/>
      <c r="I4" s="678">
        <f>E4-1</f>
        <v>2019</v>
      </c>
      <c r="J4" s="679"/>
      <c r="K4" s="679"/>
    </row>
    <row r="5" spans="1:16" ht="24.9" customHeight="1">
      <c r="A5" s="379"/>
      <c r="B5" s="283"/>
      <c r="C5" s="284"/>
      <c r="D5" s="285"/>
      <c r="E5" s="672" t="s">
        <v>67</v>
      </c>
      <c r="F5" s="736"/>
      <c r="G5" s="728" t="s">
        <v>37</v>
      </c>
      <c r="H5" s="682" t="s">
        <v>275</v>
      </c>
      <c r="I5" s="671" t="s">
        <v>67</v>
      </c>
      <c r="J5" s="738"/>
      <c r="K5" s="733" t="s">
        <v>37</v>
      </c>
    </row>
    <row r="6" spans="1:16" ht="24.9" customHeight="1">
      <c r="A6" s="379"/>
      <c r="B6" s="286"/>
      <c r="C6" s="286"/>
      <c r="D6" s="680" t="s">
        <v>215</v>
      </c>
      <c r="E6" s="672"/>
      <c r="F6" s="737"/>
      <c r="G6" s="682"/>
      <c r="H6" s="682"/>
      <c r="I6" s="671"/>
      <c r="J6" s="739"/>
      <c r="K6" s="734"/>
    </row>
    <row r="7" spans="1:16" ht="15" customHeight="1">
      <c r="A7" s="740" t="s">
        <v>214</v>
      </c>
      <c r="B7" s="740"/>
      <c r="C7" s="337" t="s">
        <v>241</v>
      </c>
      <c r="D7" s="681"/>
      <c r="E7" s="336" t="s">
        <v>283</v>
      </c>
      <c r="F7" s="591" t="s">
        <v>278</v>
      </c>
      <c r="G7" s="683"/>
      <c r="H7" s="683"/>
      <c r="I7" s="287" t="s">
        <v>284</v>
      </c>
      <c r="J7" s="288" t="s">
        <v>278</v>
      </c>
      <c r="K7" s="735"/>
    </row>
    <row r="8" spans="1:16" ht="11.1" customHeight="1">
      <c r="A8" s="692" t="str">
        <f>'3.1'!D6</f>
        <v>Říjen</v>
      </c>
      <c r="B8" s="693"/>
      <c r="C8" s="334" t="s">
        <v>4</v>
      </c>
      <c r="D8" s="96">
        <v>118</v>
      </c>
      <c r="E8" s="92">
        <v>16636.780000000002</v>
      </c>
      <c r="F8" s="96">
        <v>177929.18164000002</v>
      </c>
      <c r="G8" s="98">
        <f>E8/$E$13</f>
        <v>0.43012769301967235</v>
      </c>
      <c r="H8" s="98">
        <f>(E8-I8)/I8</f>
        <v>1.2786715510616454E-2</v>
      </c>
      <c r="I8" s="95">
        <v>16426.736000000001</v>
      </c>
      <c r="J8" s="109">
        <v>174970.31822999998</v>
      </c>
      <c r="K8" s="380">
        <f>I8/$I$13</f>
        <v>0.45594486495188452</v>
      </c>
    </row>
    <row r="9" spans="1:16" ht="11.1" customHeight="1">
      <c r="A9" s="694"/>
      <c r="B9" s="695"/>
      <c r="C9" s="334" t="s">
        <v>5</v>
      </c>
      <c r="D9" s="91">
        <v>371</v>
      </c>
      <c r="E9" s="92">
        <v>3787.913</v>
      </c>
      <c r="F9" s="91">
        <v>40511.749179999984</v>
      </c>
      <c r="G9" s="94">
        <f>E9/$E$13</f>
        <v>9.7932789881769539E-2</v>
      </c>
      <c r="H9" s="94">
        <f>(E9-I9)/I9</f>
        <v>-4.3887770846842547E-2</v>
      </c>
      <c r="I9" s="95">
        <v>3961.7869999999998</v>
      </c>
      <c r="J9" s="108">
        <v>42199.036869999989</v>
      </c>
      <c r="K9" s="381">
        <f>I9/$I$13</f>
        <v>0.10996441646612763</v>
      </c>
      <c r="L9" s="208"/>
      <c r="N9" s="208"/>
      <c r="O9" s="208"/>
      <c r="P9" s="208"/>
    </row>
    <row r="10" spans="1:16" ht="11.1" customHeight="1">
      <c r="A10" s="694"/>
      <c r="B10" s="695"/>
      <c r="C10" s="334" t="s">
        <v>6</v>
      </c>
      <c r="D10" s="91">
        <v>13237</v>
      </c>
      <c r="E10" s="92">
        <v>5746.643</v>
      </c>
      <c r="F10" s="91">
        <v>61459.930390000001</v>
      </c>
      <c r="G10" s="94">
        <f>E10/$E$13</f>
        <v>0.14857384038243268</v>
      </c>
      <c r="H10" s="94">
        <f t="shared" ref="H10:H12" si="0">(E10-I10)/I10</f>
        <v>0.11233242359135161</v>
      </c>
      <c r="I10" s="95">
        <v>5166.3</v>
      </c>
      <c r="J10" s="108">
        <v>55029.1</v>
      </c>
      <c r="K10" s="381">
        <f>I10/$I$13</f>
        <v>0.14339720050294355</v>
      </c>
      <c r="L10" s="208"/>
      <c r="N10" s="208"/>
      <c r="O10" s="208"/>
      <c r="P10" s="208"/>
    </row>
    <row r="11" spans="1:16" ht="11.1" customHeight="1">
      <c r="A11" s="694"/>
      <c r="B11" s="695"/>
      <c r="C11" s="334" t="s">
        <v>7</v>
      </c>
      <c r="D11" s="91">
        <v>173668</v>
      </c>
      <c r="E11" s="92">
        <v>12138.4</v>
      </c>
      <c r="F11" s="91">
        <v>129819.3</v>
      </c>
      <c r="G11" s="94">
        <f>E11/$E$13</f>
        <v>0.31382647296832616</v>
      </c>
      <c r="H11" s="94">
        <f t="shared" si="0"/>
        <v>0.20700833283614734</v>
      </c>
      <c r="I11" s="95">
        <v>10056.6</v>
      </c>
      <c r="J11" s="108">
        <v>107118.3</v>
      </c>
      <c r="K11" s="381">
        <f>I11/$I$13</f>
        <v>0.27913367140466139</v>
      </c>
      <c r="L11" s="208"/>
      <c r="N11" s="208"/>
      <c r="O11" s="208"/>
      <c r="P11" s="208"/>
    </row>
    <row r="12" spans="1:16" ht="11.1" customHeight="1">
      <c r="A12" s="694"/>
      <c r="B12" s="695"/>
      <c r="C12" s="334" t="s">
        <v>110</v>
      </c>
      <c r="D12" s="91">
        <v>15</v>
      </c>
      <c r="E12" s="92">
        <v>368.964</v>
      </c>
      <c r="F12" s="91">
        <v>3946.0490300000001</v>
      </c>
      <c r="G12" s="94">
        <f>E12/$E$13</f>
        <v>9.5392037477991746E-3</v>
      </c>
      <c r="H12" s="94">
        <f t="shared" si="0"/>
        <v>-0.11408313064106776</v>
      </c>
      <c r="I12" s="95">
        <v>416.47699999999998</v>
      </c>
      <c r="J12" s="108">
        <v>4436.1180600000007</v>
      </c>
      <c r="K12" s="381">
        <f>I12/$I$13</f>
        <v>1.1559846674382908E-2</v>
      </c>
      <c r="L12" s="208"/>
      <c r="N12" s="208"/>
      <c r="O12" s="208"/>
      <c r="P12" s="208"/>
    </row>
    <row r="13" spans="1:16" ht="11.1" customHeight="1">
      <c r="A13" s="696"/>
      <c r="B13" s="697"/>
      <c r="C13" s="307" t="s">
        <v>0</v>
      </c>
      <c r="D13" s="308">
        <v>187409</v>
      </c>
      <c r="E13" s="309">
        <v>38678.700000000004</v>
      </c>
      <c r="F13" s="308">
        <v>413666.21023999999</v>
      </c>
      <c r="G13" s="312">
        <f>SUM(G8:G12)</f>
        <v>0.99999999999999989</v>
      </c>
      <c r="H13" s="312">
        <f>(E13-I13)/I13</f>
        <v>7.3576311691772284E-2</v>
      </c>
      <c r="I13" s="313">
        <v>36027.9</v>
      </c>
      <c r="J13" s="318">
        <v>383752.87315999996</v>
      </c>
      <c r="K13" s="382">
        <f>SUM(K8:K12)</f>
        <v>1</v>
      </c>
      <c r="L13" s="208"/>
    </row>
    <row r="14" spans="1:16" ht="11.1" customHeight="1">
      <c r="A14" s="698" t="str">
        <f>'3.1'!E6</f>
        <v>Listopad</v>
      </c>
      <c r="B14" s="699"/>
      <c r="C14" s="334" t="s">
        <v>4</v>
      </c>
      <c r="D14" s="96">
        <v>118</v>
      </c>
      <c r="E14" s="92">
        <v>20202.652999999998</v>
      </c>
      <c r="F14" s="96">
        <v>215914.35855000006</v>
      </c>
      <c r="G14" s="98">
        <f>E14/$E$19</f>
        <v>0.36935577819624471</v>
      </c>
      <c r="H14" s="98">
        <f>(E14-I14)/I14</f>
        <v>0.13066283455879391</v>
      </c>
      <c r="I14" s="95">
        <v>17867.973000000002</v>
      </c>
      <c r="J14" s="109">
        <v>190497.90341</v>
      </c>
      <c r="K14" s="380">
        <f>I14/$I$19</f>
        <v>0.37179089539567867</v>
      </c>
      <c r="L14" s="208"/>
      <c r="M14" s="208"/>
    </row>
    <row r="15" spans="1:16" ht="11.1" customHeight="1">
      <c r="A15" s="698"/>
      <c r="B15" s="699"/>
      <c r="C15" s="334" t="s">
        <v>5</v>
      </c>
      <c r="D15" s="91">
        <v>371</v>
      </c>
      <c r="E15" s="92">
        <v>5806.2449999999999</v>
      </c>
      <c r="F15" s="91">
        <v>62054.136259999992</v>
      </c>
      <c r="G15" s="94">
        <f>E15/$E$19</f>
        <v>0.10615289686820117</v>
      </c>
      <c r="H15" s="94">
        <f>(E15-I15)/I15</f>
        <v>0.2096610883490343</v>
      </c>
      <c r="I15" s="95">
        <v>4799.8940000000002</v>
      </c>
      <c r="J15" s="108">
        <v>51173.468019999971</v>
      </c>
      <c r="K15" s="381">
        <f>I15/$I$19</f>
        <v>9.9874612977327956E-2</v>
      </c>
      <c r="L15" s="209"/>
      <c r="M15" s="208"/>
    </row>
    <row r="16" spans="1:16" ht="11.1" customHeight="1">
      <c r="A16" s="698"/>
      <c r="B16" s="699"/>
      <c r="C16" s="334" t="s">
        <v>6</v>
      </c>
      <c r="D16" s="91">
        <v>13248</v>
      </c>
      <c r="E16" s="92">
        <v>9140.2000000000007</v>
      </c>
      <c r="F16" s="91">
        <v>97685.5</v>
      </c>
      <c r="G16" s="94">
        <f>E16/$E$19</f>
        <v>0.16710605700495459</v>
      </c>
      <c r="H16" s="94">
        <f t="shared" ref="H16:H19" si="1">(E16-I16)/I16</f>
        <v>6.6278739462124356E-2</v>
      </c>
      <c r="I16" s="95">
        <v>8572.0550000000003</v>
      </c>
      <c r="J16" s="108">
        <v>91389.863670000006</v>
      </c>
      <c r="K16" s="381">
        <f>I16/$I$19</f>
        <v>0.17836449628791157</v>
      </c>
      <c r="L16" s="208"/>
      <c r="M16" s="208"/>
      <c r="N16" s="208"/>
      <c r="O16" s="208"/>
    </row>
    <row r="17" spans="1:20" ht="11.1" customHeight="1">
      <c r="A17" s="698"/>
      <c r="B17" s="699"/>
      <c r="C17" s="334" t="s">
        <v>7</v>
      </c>
      <c r="D17" s="91">
        <v>173705</v>
      </c>
      <c r="E17" s="92">
        <v>19195.3</v>
      </c>
      <c r="F17" s="91">
        <v>205148.4</v>
      </c>
      <c r="G17" s="94">
        <f>E17/$E$19</f>
        <v>0.35093880834415048</v>
      </c>
      <c r="H17" s="94">
        <f t="shared" si="1"/>
        <v>0.16912629046502417</v>
      </c>
      <c r="I17" s="95">
        <v>16418.5</v>
      </c>
      <c r="J17" s="108">
        <v>175044.1</v>
      </c>
      <c r="K17" s="381">
        <f>I17/$I$19</f>
        <v>0.34163073875553479</v>
      </c>
      <c r="L17" s="208"/>
      <c r="M17" s="208"/>
      <c r="N17" s="208"/>
      <c r="O17" s="208"/>
    </row>
    <row r="18" spans="1:20" ht="11.1" customHeight="1">
      <c r="A18" s="698"/>
      <c r="B18" s="699"/>
      <c r="C18" s="334" t="s">
        <v>110</v>
      </c>
      <c r="D18" s="91">
        <v>15</v>
      </c>
      <c r="E18" s="92">
        <v>352.60199999999998</v>
      </c>
      <c r="F18" s="91">
        <v>3768.4064800000006</v>
      </c>
      <c r="G18" s="94">
        <f>E18/$E$19</f>
        <v>6.4464595864489821E-3</v>
      </c>
      <c r="H18" s="94">
        <f t="shared" si="1"/>
        <v>-0.12020619894305586</v>
      </c>
      <c r="I18" s="95">
        <v>400.77800000000002</v>
      </c>
      <c r="J18" s="108">
        <v>4272.85304</v>
      </c>
      <c r="K18" s="381">
        <f>I18/$I$19</f>
        <v>8.3392565835469588E-3</v>
      </c>
      <c r="L18" s="208"/>
      <c r="M18" s="208"/>
      <c r="N18" s="208"/>
      <c r="O18" s="208"/>
    </row>
    <row r="19" spans="1:20" ht="11.1" customHeight="1">
      <c r="A19" s="698"/>
      <c r="B19" s="699"/>
      <c r="C19" s="307" t="s">
        <v>0</v>
      </c>
      <c r="D19" s="308">
        <v>187457</v>
      </c>
      <c r="E19" s="309">
        <v>54697</v>
      </c>
      <c r="F19" s="308">
        <v>584570.80129000009</v>
      </c>
      <c r="G19" s="312">
        <f>SUM(G14:G18)</f>
        <v>0.99999999999999989</v>
      </c>
      <c r="H19" s="312">
        <f t="shared" si="1"/>
        <v>0.13811715550820644</v>
      </c>
      <c r="I19" s="313">
        <v>48059.200000000004</v>
      </c>
      <c r="J19" s="318">
        <v>512378.18814000004</v>
      </c>
      <c r="K19" s="382">
        <f>SUM(K14:K18)</f>
        <v>1</v>
      </c>
      <c r="L19" s="208"/>
      <c r="M19" s="208"/>
      <c r="N19" s="208"/>
      <c r="O19" s="208"/>
    </row>
    <row r="20" spans="1:20" ht="11.1" customHeight="1">
      <c r="A20" s="698" t="str">
        <f>'3.1'!F6</f>
        <v>Prosinec</v>
      </c>
      <c r="B20" s="699"/>
      <c r="C20" s="333" t="s">
        <v>4</v>
      </c>
      <c r="D20" s="96">
        <v>119</v>
      </c>
      <c r="E20" s="240">
        <v>20866.927</v>
      </c>
      <c r="F20" s="96">
        <v>223106.77655000004</v>
      </c>
      <c r="G20" s="98">
        <f>E20/$E$25</f>
        <v>0.32985348049041119</v>
      </c>
      <c r="H20" s="98">
        <f>(E20-I20)/I20</f>
        <v>0.15511166238404211</v>
      </c>
      <c r="I20" s="446">
        <v>18064.857</v>
      </c>
      <c r="J20" s="109">
        <v>193128.05254999996</v>
      </c>
      <c r="K20" s="380">
        <f>I20/$I$25</f>
        <v>0.29201486192024934</v>
      </c>
      <c r="L20" s="92"/>
      <c r="M20" s="92"/>
      <c r="N20" s="92"/>
      <c r="O20" s="92"/>
      <c r="P20" s="92"/>
      <c r="Q20" s="92"/>
      <c r="R20" s="92"/>
      <c r="S20" s="92"/>
      <c r="T20" s="92"/>
    </row>
    <row r="21" spans="1:20" ht="11.1" customHeight="1">
      <c r="A21" s="698"/>
      <c r="B21" s="699"/>
      <c r="C21" s="334" t="s">
        <v>5</v>
      </c>
      <c r="D21" s="91">
        <v>371</v>
      </c>
      <c r="E21" s="92">
        <v>6079.5720000000001</v>
      </c>
      <c r="F21" s="91">
        <v>65001.657200000016</v>
      </c>
      <c r="G21" s="94">
        <f>E21/$E$25</f>
        <v>9.6102698020271521E-2</v>
      </c>
      <c r="H21" s="94">
        <f t="shared" ref="H21:H25" si="2">(E21-I21)/I21</f>
        <v>-7.3540973119443241E-3</v>
      </c>
      <c r="I21" s="95">
        <v>6124.6129999999994</v>
      </c>
      <c r="J21" s="108">
        <v>65476.69795999999</v>
      </c>
      <c r="K21" s="381">
        <f>I21/$I$25</f>
        <v>9.9003165068506427E-2</v>
      </c>
      <c r="L21" s="92"/>
      <c r="M21" s="92"/>
      <c r="N21" s="92"/>
      <c r="O21" s="92"/>
      <c r="P21" s="92"/>
      <c r="Q21" s="92"/>
      <c r="R21" s="92"/>
      <c r="S21" s="92"/>
      <c r="T21" s="92"/>
    </row>
    <row r="22" spans="1:20" ht="11.1" customHeight="1">
      <c r="A22" s="698"/>
      <c r="B22" s="699"/>
      <c r="C22" s="334" t="s">
        <v>6</v>
      </c>
      <c r="D22" s="91">
        <v>13279</v>
      </c>
      <c r="E22" s="92">
        <v>11648</v>
      </c>
      <c r="F22" s="91">
        <v>124538.4</v>
      </c>
      <c r="G22" s="94">
        <f>E22/$E$25</f>
        <v>0.18412549872591732</v>
      </c>
      <c r="H22" s="94">
        <f t="shared" si="2"/>
        <v>-6.5045254362192384E-2</v>
      </c>
      <c r="I22" s="95">
        <v>12458.357</v>
      </c>
      <c r="J22" s="108">
        <v>133189.69543999998</v>
      </c>
      <c r="K22" s="381">
        <f>I22/$I$25</f>
        <v>0.20138689163762388</v>
      </c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11.1" customHeight="1">
      <c r="A23" s="698"/>
      <c r="B23" s="699"/>
      <c r="C23" s="334" t="s">
        <v>7</v>
      </c>
      <c r="D23" s="91">
        <v>173787</v>
      </c>
      <c r="E23" s="92">
        <v>24296.6</v>
      </c>
      <c r="F23" s="91">
        <v>259775.8</v>
      </c>
      <c r="G23" s="94">
        <f>E23/$E$25</f>
        <v>0.38406795950756545</v>
      </c>
      <c r="H23" s="94">
        <f t="shared" si="2"/>
        <v>-2.1411137335771508E-2</v>
      </c>
      <c r="I23" s="95">
        <v>24828.2</v>
      </c>
      <c r="J23" s="108">
        <v>265433.8</v>
      </c>
      <c r="K23" s="381">
        <f>I23/$I$25</f>
        <v>0.40134297186677614</v>
      </c>
      <c r="L23" s="92"/>
      <c r="M23" s="92"/>
      <c r="N23" s="92"/>
      <c r="O23" s="92"/>
      <c r="P23" s="92"/>
      <c r="Q23" s="92"/>
      <c r="R23" s="92"/>
      <c r="S23" s="92"/>
      <c r="T23" s="92"/>
    </row>
    <row r="24" spans="1:20" ht="11.1" customHeight="1">
      <c r="A24" s="698"/>
      <c r="B24" s="699"/>
      <c r="C24" s="334" t="s">
        <v>110</v>
      </c>
      <c r="D24" s="91">
        <v>15</v>
      </c>
      <c r="E24" s="92">
        <v>370.101</v>
      </c>
      <c r="F24" s="91">
        <v>3957.0690700000005</v>
      </c>
      <c r="G24" s="94">
        <f>E24/$E$25</f>
        <v>5.8503632558345401E-3</v>
      </c>
      <c r="H24" s="94">
        <f t="shared" si="2"/>
        <v>-4.3105387397776022E-2</v>
      </c>
      <c r="I24" s="95">
        <v>386.77300000000002</v>
      </c>
      <c r="J24" s="108">
        <v>4134.9271900000012</v>
      </c>
      <c r="K24" s="381">
        <f>I24/$I$25</f>
        <v>6.2521095068441782E-3</v>
      </c>
      <c r="L24" s="92"/>
      <c r="M24" s="92"/>
      <c r="N24" s="92"/>
      <c r="O24" s="92"/>
      <c r="P24" s="92"/>
      <c r="Q24" s="92"/>
      <c r="R24" s="92"/>
      <c r="S24" s="92"/>
      <c r="T24" s="92"/>
    </row>
    <row r="25" spans="1:20" ht="11.1" customHeight="1">
      <c r="A25" s="698"/>
      <c r="B25" s="699"/>
      <c r="C25" s="307" t="s">
        <v>0</v>
      </c>
      <c r="D25" s="308">
        <v>187571</v>
      </c>
      <c r="E25" s="309">
        <v>63261.2</v>
      </c>
      <c r="F25" s="308">
        <v>676379.70282000001</v>
      </c>
      <c r="G25" s="312">
        <f>SUM(G20:G24)</f>
        <v>1</v>
      </c>
      <c r="H25" s="312">
        <f t="shared" si="2"/>
        <v>2.2604861079679454E-2</v>
      </c>
      <c r="I25" s="313">
        <v>61862.8</v>
      </c>
      <c r="J25" s="318">
        <v>661363.17313999985</v>
      </c>
      <c r="K25" s="382">
        <f>SUM(K20:K24)</f>
        <v>1</v>
      </c>
    </row>
    <row r="26" spans="1:20" ht="11.1" customHeight="1">
      <c r="A26" s="700" t="str">
        <f>'3.1'!G6</f>
        <v>IV. čtvrtletí</v>
      </c>
      <c r="B26" s="701"/>
      <c r="C26" s="334" t="s">
        <v>4</v>
      </c>
      <c r="D26" s="91">
        <f>D20</f>
        <v>119</v>
      </c>
      <c r="E26" s="92">
        <f>E8+E14+E20</f>
        <v>57706.36</v>
      </c>
      <c r="F26" s="91">
        <f>F8+F14+F20</f>
        <v>616950.31674000015</v>
      </c>
      <c r="G26" s="94">
        <f>E26/$E$31</f>
        <v>0.36840846569358826</v>
      </c>
      <c r="H26" s="94">
        <f>(E26-I26)/I26</f>
        <v>0.10211685100674811</v>
      </c>
      <c r="I26" s="95">
        <f>I8+I14+I20</f>
        <v>52359.566000000006</v>
      </c>
      <c r="J26" s="108">
        <f>J8+J14+J20</f>
        <v>558596.27419000003</v>
      </c>
      <c r="K26" s="381">
        <f>I26/$I$31</f>
        <v>0.35875026978435759</v>
      </c>
    </row>
    <row r="27" spans="1:20" ht="11.1" customHeight="1">
      <c r="A27" s="698"/>
      <c r="B27" s="699"/>
      <c r="C27" s="334" t="s">
        <v>5</v>
      </c>
      <c r="D27" s="91">
        <f>D21</f>
        <v>371</v>
      </c>
      <c r="E27" s="92">
        <f t="shared" ref="E27:F30" si="3">E9+E15+E21</f>
        <v>15673.73</v>
      </c>
      <c r="F27" s="91">
        <f t="shared" si="3"/>
        <v>167567.54264</v>
      </c>
      <c r="G27" s="94">
        <f>E27/$E$31</f>
        <v>0.10006409728486712</v>
      </c>
      <c r="H27" s="94">
        <f t="shared" ref="H27:H30" si="4">(E27-I27)/I27</f>
        <v>5.2896711565685837E-2</v>
      </c>
      <c r="I27" s="95">
        <f t="shared" ref="I27:J27" si="5">I9+I15+I21</f>
        <v>14886.294</v>
      </c>
      <c r="J27" s="108">
        <f t="shared" si="5"/>
        <v>158849.20284999994</v>
      </c>
      <c r="K27" s="381">
        <f>I27/$I$31</f>
        <v>0.10199591777726466</v>
      </c>
    </row>
    <row r="28" spans="1:20" ht="11.1" customHeight="1">
      <c r="A28" s="698"/>
      <c r="B28" s="699"/>
      <c r="C28" s="334" t="s">
        <v>6</v>
      </c>
      <c r="D28" s="91">
        <f>D22</f>
        <v>13279</v>
      </c>
      <c r="E28" s="92">
        <f t="shared" si="3"/>
        <v>26534.843000000001</v>
      </c>
      <c r="F28" s="91">
        <f t="shared" si="3"/>
        <v>283683.83039000002</v>
      </c>
      <c r="G28" s="94">
        <f>E28/$E$31</f>
        <v>0.16940352496761624</v>
      </c>
      <c r="H28" s="94">
        <f t="shared" si="4"/>
        <v>1.2907383186103707E-2</v>
      </c>
      <c r="I28" s="95">
        <f t="shared" ref="I28:J28" si="6">I10+I16+I22</f>
        <v>26196.712</v>
      </c>
      <c r="J28" s="108">
        <f t="shared" si="6"/>
        <v>279608.65911000001</v>
      </c>
      <c r="K28" s="381">
        <f>I28/$I$31</f>
        <v>0.17949112674965861</v>
      </c>
    </row>
    <row r="29" spans="1:20" ht="11.1" customHeight="1">
      <c r="A29" s="698"/>
      <c r="B29" s="699"/>
      <c r="C29" s="334" t="s">
        <v>7</v>
      </c>
      <c r="D29" s="91">
        <f>D23</f>
        <v>173787</v>
      </c>
      <c r="E29" s="92">
        <f t="shared" si="3"/>
        <v>55630.299999999996</v>
      </c>
      <c r="F29" s="91">
        <f t="shared" si="3"/>
        <v>594743.5</v>
      </c>
      <c r="G29" s="94">
        <f>E29/$E$31</f>
        <v>0.35515450063171583</v>
      </c>
      <c r="H29" s="94">
        <f t="shared" si="4"/>
        <v>8.4341553077482201E-2</v>
      </c>
      <c r="I29" s="95">
        <f t="shared" ref="I29:J29" si="7">I11+I17+I23</f>
        <v>51303.3</v>
      </c>
      <c r="J29" s="108">
        <f t="shared" si="7"/>
        <v>547596.19999999995</v>
      </c>
      <c r="K29" s="381">
        <f>I29/$I$31</f>
        <v>0.35151308771023487</v>
      </c>
    </row>
    <row r="30" spans="1:20" ht="11.1" customHeight="1">
      <c r="A30" s="698"/>
      <c r="B30" s="699"/>
      <c r="C30" s="334" t="s">
        <v>110</v>
      </c>
      <c r="D30" s="91">
        <f>D24</f>
        <v>15</v>
      </c>
      <c r="E30" s="92">
        <f>E12+E18+E24</f>
        <v>1091.6669999999999</v>
      </c>
      <c r="F30" s="91">
        <f t="shared" si="3"/>
        <v>11671.524580000001</v>
      </c>
      <c r="G30" s="94">
        <f>E30/$E$31</f>
        <v>6.9694114222127743E-3</v>
      </c>
      <c r="H30" s="94">
        <f t="shared" si="4"/>
        <v>-9.332091944705613E-2</v>
      </c>
      <c r="I30" s="95">
        <f>I12+I18+I24</f>
        <v>1204.028</v>
      </c>
      <c r="J30" s="108">
        <f t="shared" ref="J30" si="8">J12+J18+J24</f>
        <v>12843.898290000001</v>
      </c>
      <c r="K30" s="381">
        <f>I30/$I$31</f>
        <v>8.2495979784843985E-3</v>
      </c>
    </row>
    <row r="31" spans="1:20" ht="11.1" customHeight="1">
      <c r="A31" s="698"/>
      <c r="B31" s="699"/>
      <c r="C31" s="307" t="s">
        <v>0</v>
      </c>
      <c r="D31" s="308">
        <f>SUM(D26:D30)</f>
        <v>187571</v>
      </c>
      <c r="E31" s="309">
        <f>SUM(E26:E30)</f>
        <v>156636.89999999997</v>
      </c>
      <c r="F31" s="308">
        <f>SUM(F26:F30)</f>
        <v>1674616.71435</v>
      </c>
      <c r="G31" s="312">
        <f>SUM(G26:G30)</f>
        <v>1.0000000000000002</v>
      </c>
      <c r="H31" s="312">
        <f>(E31-I31)/I31</f>
        <v>7.3223756919326227E-2</v>
      </c>
      <c r="I31" s="313">
        <f>SUM(I26:I30)</f>
        <v>145949.9</v>
      </c>
      <c r="J31" s="318">
        <f>SUM(J26:J30)</f>
        <v>1557494.2344399998</v>
      </c>
      <c r="K31" s="382">
        <f>SUM(K26:K30)</f>
        <v>1.0000000000000002</v>
      </c>
    </row>
    <row r="32" spans="1:20" ht="9.9" customHeight="1">
      <c r="A32" s="110"/>
      <c r="B32" s="111"/>
      <c r="C32" s="112"/>
      <c r="D32" s="84"/>
      <c r="E32" s="84"/>
      <c r="F32" s="84"/>
      <c r="G32" s="113"/>
      <c r="H32" s="114"/>
      <c r="I32" s="115"/>
      <c r="J32" s="115"/>
      <c r="K32" s="116"/>
    </row>
    <row r="33" spans="1:11" ht="12.9" customHeight="1">
      <c r="A33" s="741" t="s">
        <v>46</v>
      </c>
      <c r="B33" s="742"/>
      <c r="C33" s="742"/>
      <c r="D33" s="743"/>
      <c r="E33" s="289"/>
      <c r="F33" s="289"/>
      <c r="G33" s="290"/>
      <c r="H33" s="280"/>
      <c r="I33" s="291"/>
      <c r="J33" s="291"/>
      <c r="K33" s="383"/>
    </row>
    <row r="34" spans="1:11" ht="24.9" customHeight="1">
      <c r="A34" s="379"/>
      <c r="B34" s="283"/>
      <c r="C34" s="292"/>
      <c r="D34" s="293"/>
      <c r="E34" s="675">
        <f>'3.1'!D4</f>
        <v>2020</v>
      </c>
      <c r="F34" s="708"/>
      <c r="G34" s="709"/>
      <c r="H34" s="294"/>
      <c r="I34" s="678">
        <f>E34-1</f>
        <v>2019</v>
      </c>
      <c r="J34" s="710"/>
      <c r="K34" s="710"/>
    </row>
    <row r="35" spans="1:11" ht="24.9" customHeight="1">
      <c r="A35" s="379"/>
      <c r="B35" s="283"/>
      <c r="C35" s="284"/>
      <c r="D35" s="285"/>
      <c r="E35" s="672" t="s">
        <v>67</v>
      </c>
      <c r="F35" s="736"/>
      <c r="G35" s="728" t="s">
        <v>37</v>
      </c>
      <c r="H35" s="682" t="s">
        <v>275</v>
      </c>
      <c r="I35" s="671" t="s">
        <v>67</v>
      </c>
      <c r="J35" s="738"/>
      <c r="K35" s="733" t="s">
        <v>37</v>
      </c>
    </row>
    <row r="36" spans="1:11" ht="24.9" customHeight="1">
      <c r="A36" s="379"/>
      <c r="B36" s="286"/>
      <c r="C36" s="286"/>
      <c r="D36" s="680" t="s">
        <v>215</v>
      </c>
      <c r="E36" s="672"/>
      <c r="F36" s="737"/>
      <c r="G36" s="682"/>
      <c r="H36" s="682"/>
      <c r="I36" s="671"/>
      <c r="J36" s="739"/>
      <c r="K36" s="734"/>
    </row>
    <row r="37" spans="1:11" ht="15" customHeight="1">
      <c r="A37" s="740" t="s">
        <v>214</v>
      </c>
      <c r="B37" s="740"/>
      <c r="C37" s="337" t="s">
        <v>241</v>
      </c>
      <c r="D37" s="681"/>
      <c r="E37" s="336" t="s">
        <v>283</v>
      </c>
      <c r="F37" s="591" t="s">
        <v>278</v>
      </c>
      <c r="G37" s="683"/>
      <c r="H37" s="683"/>
      <c r="I37" s="287" t="s">
        <v>284</v>
      </c>
      <c r="J37" s="288" t="s">
        <v>278</v>
      </c>
      <c r="K37" s="735"/>
    </row>
    <row r="38" spans="1:11" ht="11.1" customHeight="1">
      <c r="A38" s="692" t="str">
        <f>'3.1'!D6</f>
        <v>Říjen</v>
      </c>
      <c r="B38" s="693"/>
      <c r="C38" s="334" t="s">
        <v>4</v>
      </c>
      <c r="D38" s="96">
        <v>74</v>
      </c>
      <c r="E38" s="92">
        <v>13038.286</v>
      </c>
      <c r="F38" s="96">
        <v>139443.28960000005</v>
      </c>
      <c r="G38" s="98">
        <f>E38/$E$43</f>
        <v>0.41747897921936533</v>
      </c>
      <c r="H38" s="98">
        <f>(E38-I38)/I38</f>
        <v>9.1207842999408317E-2</v>
      </c>
      <c r="I38" s="95">
        <v>11948.49</v>
      </c>
      <c r="J38" s="109">
        <v>127269.55325999999</v>
      </c>
      <c r="K38" s="380">
        <f>I38/$I$43</f>
        <v>0.42641197673173686</v>
      </c>
    </row>
    <row r="39" spans="1:11" ht="11.1" customHeight="1">
      <c r="A39" s="694"/>
      <c r="B39" s="695"/>
      <c r="C39" s="334" t="s">
        <v>5</v>
      </c>
      <c r="D39" s="91">
        <v>294</v>
      </c>
      <c r="E39" s="92">
        <v>3629.8070000000002</v>
      </c>
      <c r="F39" s="91">
        <v>38820.322180000017</v>
      </c>
      <c r="G39" s="94">
        <f t="shared" ref="G39" si="9">E39/$E$43</f>
        <v>0.11622448848900131</v>
      </c>
      <c r="H39" s="94">
        <f>(E39-I39)/I39</f>
        <v>2.938876862959533E-2</v>
      </c>
      <c r="I39" s="95">
        <v>3526.1769999999997</v>
      </c>
      <c r="J39" s="108">
        <v>37558.979499999958</v>
      </c>
      <c r="K39" s="381">
        <f t="shared" ref="K39:K42" si="10">I39/$I$43</f>
        <v>0.12584051247278824</v>
      </c>
    </row>
    <row r="40" spans="1:11" ht="11.1" customHeight="1">
      <c r="A40" s="694"/>
      <c r="B40" s="695"/>
      <c r="C40" s="334" t="s">
        <v>6</v>
      </c>
      <c r="D40" s="91">
        <v>11247</v>
      </c>
      <c r="E40" s="92">
        <v>4726.0200000000004</v>
      </c>
      <c r="F40" s="91">
        <v>50544.024980000002</v>
      </c>
      <c r="G40" s="94">
        <f>E40/$E$43</f>
        <v>0.15132464538439372</v>
      </c>
      <c r="H40" s="94">
        <f t="shared" ref="H40:H42" si="11">(E40-I40)/I40</f>
        <v>0.10268352743374477</v>
      </c>
      <c r="I40" s="95">
        <v>4285.9260000000004</v>
      </c>
      <c r="J40" s="108">
        <v>45651.637940000001</v>
      </c>
      <c r="K40" s="381">
        <f t="shared" si="10"/>
        <v>0.15295407016166446</v>
      </c>
    </row>
    <row r="41" spans="1:11" ht="11.1" customHeight="1">
      <c r="A41" s="694"/>
      <c r="B41" s="695"/>
      <c r="C41" s="334" t="s">
        <v>7</v>
      </c>
      <c r="D41" s="91">
        <v>125215</v>
      </c>
      <c r="E41" s="92">
        <v>9608.2000000000007</v>
      </c>
      <c r="F41" s="91">
        <v>102759.3</v>
      </c>
      <c r="G41" s="94">
        <f>E41/$E$43</f>
        <v>0.30764945086612661</v>
      </c>
      <c r="H41" s="94">
        <f t="shared" si="11"/>
        <v>0.19558508785028136</v>
      </c>
      <c r="I41" s="95">
        <v>8036.4</v>
      </c>
      <c r="J41" s="108">
        <v>85600.6</v>
      </c>
      <c r="K41" s="381">
        <f t="shared" si="10"/>
        <v>0.28679918632454227</v>
      </c>
    </row>
    <row r="42" spans="1:11" ht="11.1" customHeight="1">
      <c r="A42" s="694"/>
      <c r="B42" s="695"/>
      <c r="C42" s="334" t="s">
        <v>110</v>
      </c>
      <c r="D42" s="91">
        <v>12</v>
      </c>
      <c r="E42" s="92">
        <v>228.68700000000001</v>
      </c>
      <c r="F42" s="91">
        <v>2445.7863199999997</v>
      </c>
      <c r="G42" s="94">
        <f>E42/$E$43</f>
        <v>7.3224360411129966E-3</v>
      </c>
      <c r="H42" s="94">
        <f t="shared" si="11"/>
        <v>2.0892204261474003E-2</v>
      </c>
      <c r="I42" s="95">
        <v>224.00700000000001</v>
      </c>
      <c r="J42" s="108">
        <v>2386.0203500000002</v>
      </c>
      <c r="K42" s="381">
        <f t="shared" si="10"/>
        <v>7.9942543092680479E-3</v>
      </c>
    </row>
    <row r="43" spans="1:11" ht="11.1" customHeight="1">
      <c r="A43" s="696"/>
      <c r="B43" s="697"/>
      <c r="C43" s="307" t="s">
        <v>0</v>
      </c>
      <c r="D43" s="308">
        <v>136842</v>
      </c>
      <c r="E43" s="309">
        <v>31231.000000000004</v>
      </c>
      <c r="F43" s="308">
        <v>334012.72308000008</v>
      </c>
      <c r="G43" s="312">
        <f>SUM(G38:G42)</f>
        <v>1</v>
      </c>
      <c r="H43" s="312">
        <f>(E43-I43)/I43</f>
        <v>0.11455693943827842</v>
      </c>
      <c r="I43" s="313">
        <v>28021.000000000004</v>
      </c>
      <c r="J43" s="318">
        <v>298466.79105</v>
      </c>
      <c r="K43" s="382">
        <f>SUM(K38:K42)</f>
        <v>0.99999999999999989</v>
      </c>
    </row>
    <row r="44" spans="1:11" ht="11.1" customHeight="1">
      <c r="A44" s="692" t="str">
        <f>'3.1'!E6</f>
        <v>Listopad</v>
      </c>
      <c r="B44" s="693"/>
      <c r="C44" s="334" t="s">
        <v>4</v>
      </c>
      <c r="D44" s="96">
        <v>75</v>
      </c>
      <c r="E44" s="92">
        <v>13441.468999999999</v>
      </c>
      <c r="F44" s="96">
        <v>143654.32917999997</v>
      </c>
      <c r="G44" s="98">
        <f>E44/$E$49</f>
        <v>0.32353843524643033</v>
      </c>
      <c r="H44" s="98">
        <f>(E44-I44)/I44</f>
        <v>9.7311216128030016E-3</v>
      </c>
      <c r="I44" s="95">
        <v>13311.929</v>
      </c>
      <c r="J44" s="109">
        <v>141924.53214000005</v>
      </c>
      <c r="K44" s="380">
        <f>I44/$I$49</f>
        <v>0.34920931684513717</v>
      </c>
    </row>
    <row r="45" spans="1:11" ht="11.1" customHeight="1">
      <c r="A45" s="694"/>
      <c r="B45" s="695"/>
      <c r="C45" s="334" t="s">
        <v>5</v>
      </c>
      <c r="D45" s="91">
        <v>294</v>
      </c>
      <c r="E45" s="92">
        <v>5175.55</v>
      </c>
      <c r="F45" s="91">
        <v>55313.534810000026</v>
      </c>
      <c r="G45" s="94">
        <f t="shared" ref="G45:G48" si="12">E45/$E$49</f>
        <v>0.12457636501930426</v>
      </c>
      <c r="H45" s="94">
        <f>(E45-I45)/I45</f>
        <v>0.18914739725020233</v>
      </c>
      <c r="I45" s="95">
        <v>4352.32</v>
      </c>
      <c r="J45" s="108">
        <v>46401.488069999963</v>
      </c>
      <c r="K45" s="381">
        <f t="shared" ref="K45:K48" si="13">I45/$I$49</f>
        <v>0.11417358775662245</v>
      </c>
    </row>
    <row r="46" spans="1:11" ht="11.1" customHeight="1">
      <c r="A46" s="694"/>
      <c r="B46" s="695"/>
      <c r="C46" s="334" t="s">
        <v>6</v>
      </c>
      <c r="D46" s="91">
        <v>11256</v>
      </c>
      <c r="E46" s="92">
        <v>7518.2939999999999</v>
      </c>
      <c r="F46" s="91">
        <v>80351.444530000008</v>
      </c>
      <c r="G46" s="94">
        <f t="shared" si="12"/>
        <v>0.18096660986106697</v>
      </c>
      <c r="H46" s="94">
        <f t="shared" ref="H46:H48" si="14">(E46-I46)/I46</f>
        <v>5.6831201924881267E-2</v>
      </c>
      <c r="I46" s="95">
        <v>7113.9970000000003</v>
      </c>
      <c r="J46" s="108">
        <v>75844.807359999992</v>
      </c>
      <c r="K46" s="381">
        <f t="shared" si="13"/>
        <v>0.18662013840431055</v>
      </c>
    </row>
    <row r="47" spans="1:11" ht="11.1" customHeight="1">
      <c r="A47" s="694"/>
      <c r="B47" s="695"/>
      <c r="C47" s="334" t="s">
        <v>7</v>
      </c>
      <c r="D47" s="91">
        <v>125242</v>
      </c>
      <c r="E47" s="92">
        <v>15194.2</v>
      </c>
      <c r="F47" s="91">
        <v>162386.5</v>
      </c>
      <c r="G47" s="94">
        <f t="shared" si="12"/>
        <v>0.36572696725494158</v>
      </c>
      <c r="H47" s="94">
        <f t="shared" si="14"/>
        <v>0.15806803198097616</v>
      </c>
      <c r="I47" s="95">
        <v>13120.3</v>
      </c>
      <c r="J47" s="108">
        <v>139881.5</v>
      </c>
      <c r="K47" s="381">
        <f t="shared" si="13"/>
        <v>0.34418234951547994</v>
      </c>
    </row>
    <row r="48" spans="1:11" ht="11.1" customHeight="1">
      <c r="A48" s="694"/>
      <c r="B48" s="695"/>
      <c r="C48" s="334" t="s">
        <v>110</v>
      </c>
      <c r="D48" s="91">
        <v>12</v>
      </c>
      <c r="E48" s="92">
        <v>215.68700000000001</v>
      </c>
      <c r="F48" s="91">
        <v>2305.1436200000003</v>
      </c>
      <c r="G48" s="94">
        <f t="shared" si="12"/>
        <v>5.1916226182567417E-3</v>
      </c>
      <c r="H48" s="94">
        <f t="shared" si="14"/>
        <v>-2.6920335297355269E-2</v>
      </c>
      <c r="I48" s="95">
        <v>221.654</v>
      </c>
      <c r="J48" s="108">
        <v>2363.1466099999998</v>
      </c>
      <c r="K48" s="381">
        <f t="shared" si="13"/>
        <v>5.8146074784497454E-3</v>
      </c>
    </row>
    <row r="49" spans="1:11" ht="11.1" customHeight="1">
      <c r="A49" s="696"/>
      <c r="B49" s="697"/>
      <c r="C49" s="307" t="s">
        <v>0</v>
      </c>
      <c r="D49" s="308">
        <v>136879</v>
      </c>
      <c r="E49" s="309">
        <v>41545.200000000004</v>
      </c>
      <c r="F49" s="308">
        <v>444010.95213999995</v>
      </c>
      <c r="G49" s="312">
        <f>SUM(G44:G48)</f>
        <v>0.99999999999999989</v>
      </c>
      <c r="H49" s="312">
        <f t="shared" ref="H49" si="15">(E49-I49)/I49</f>
        <v>8.9847377505889253E-2</v>
      </c>
      <c r="I49" s="313">
        <v>38120.200000000004</v>
      </c>
      <c r="J49" s="318">
        <v>406415.47418000002</v>
      </c>
      <c r="K49" s="382">
        <f>SUM(K44:K48)</f>
        <v>0.99999999999999978</v>
      </c>
    </row>
    <row r="50" spans="1:11" ht="11.1" customHeight="1">
      <c r="A50" s="698" t="str">
        <f>'3.1'!F6</f>
        <v>Prosinec</v>
      </c>
      <c r="B50" s="699"/>
      <c r="C50" s="333" t="s">
        <v>4</v>
      </c>
      <c r="D50" s="96">
        <v>76</v>
      </c>
      <c r="E50" s="240">
        <v>13876.776</v>
      </c>
      <c r="F50" s="96">
        <v>148368.46941999992</v>
      </c>
      <c r="G50" s="98">
        <f>E50/$E$55</f>
        <v>0.28900918462980318</v>
      </c>
      <c r="H50" s="98">
        <f>(E50-I50)/I50</f>
        <v>0.12188688946846753</v>
      </c>
      <c r="I50" s="446">
        <v>12369.14</v>
      </c>
      <c r="J50" s="109">
        <v>132236.30528000003</v>
      </c>
      <c r="K50" s="380">
        <f>I50/$I$55</f>
        <v>0.26020957057176458</v>
      </c>
    </row>
    <row r="51" spans="1:11" ht="11.1" customHeight="1">
      <c r="A51" s="698"/>
      <c r="B51" s="699"/>
      <c r="C51" s="334" t="s">
        <v>5</v>
      </c>
      <c r="D51" s="91">
        <v>294</v>
      </c>
      <c r="E51" s="92">
        <v>5098.7069999999994</v>
      </c>
      <c r="F51" s="91">
        <v>54514.359909999956</v>
      </c>
      <c r="G51" s="94">
        <f t="shared" ref="G51:G54" si="16">E51/$E$55</f>
        <v>0.10618987816307403</v>
      </c>
      <c r="H51" s="94">
        <f t="shared" ref="H51:H54" si="17">(E51-I51)/I51</f>
        <v>6.780881375100116E-2</v>
      </c>
      <c r="I51" s="95">
        <v>4774.9250000000002</v>
      </c>
      <c r="J51" s="108">
        <v>51047.722019999987</v>
      </c>
      <c r="K51" s="381">
        <f t="shared" ref="K51:K54" si="18">I51/$I$55</f>
        <v>0.10045008656724583</v>
      </c>
    </row>
    <row r="52" spans="1:11" ht="11.1" customHeight="1">
      <c r="A52" s="698"/>
      <c r="B52" s="699"/>
      <c r="C52" s="334" t="s">
        <v>6</v>
      </c>
      <c r="D52" s="91">
        <v>11282</v>
      </c>
      <c r="E52" s="92">
        <v>9581.4560000000001</v>
      </c>
      <c r="F52" s="91">
        <v>102443.41876</v>
      </c>
      <c r="G52" s="94">
        <f t="shared" si="16"/>
        <v>0.19955130688326564</v>
      </c>
      <c r="H52" s="94">
        <f t="shared" si="17"/>
        <v>-7.3077864815890126E-2</v>
      </c>
      <c r="I52" s="95">
        <v>10336.850999999999</v>
      </c>
      <c r="J52" s="108">
        <v>110509.06765</v>
      </c>
      <c r="K52" s="381">
        <f t="shared" si="18"/>
        <v>0.21745631141488536</v>
      </c>
    </row>
    <row r="53" spans="1:11" ht="11.1" customHeight="1">
      <c r="A53" s="698"/>
      <c r="B53" s="699"/>
      <c r="C53" s="334" t="s">
        <v>7</v>
      </c>
      <c r="D53" s="91">
        <v>125302</v>
      </c>
      <c r="E53" s="92">
        <v>19232.099999999999</v>
      </c>
      <c r="F53" s="91">
        <v>205627.2</v>
      </c>
      <c r="G53" s="94">
        <f t="shared" si="16"/>
        <v>0.40054358013120894</v>
      </c>
      <c r="H53" s="94">
        <f t="shared" si="17"/>
        <v>-3.0674320966498268E-2</v>
      </c>
      <c r="I53" s="95">
        <v>19840.7</v>
      </c>
      <c r="J53" s="108">
        <v>212113.9</v>
      </c>
      <c r="K53" s="381">
        <f t="shared" si="18"/>
        <v>0.41738876161505245</v>
      </c>
    </row>
    <row r="54" spans="1:11" ht="11.1" customHeight="1">
      <c r="A54" s="698"/>
      <c r="B54" s="699"/>
      <c r="C54" s="334" t="s">
        <v>110</v>
      </c>
      <c r="D54" s="91">
        <v>12</v>
      </c>
      <c r="E54" s="92">
        <v>225.96100000000001</v>
      </c>
      <c r="F54" s="91">
        <v>2415.9460600000002</v>
      </c>
      <c r="G54" s="94">
        <f t="shared" si="16"/>
        <v>4.7060501926481308E-3</v>
      </c>
      <c r="H54" s="94">
        <f t="shared" si="17"/>
        <v>5.7453997491623214E-2</v>
      </c>
      <c r="I54" s="95">
        <v>213.684</v>
      </c>
      <c r="J54" s="108">
        <v>2284.45901</v>
      </c>
      <c r="K54" s="381">
        <f t="shared" si="18"/>
        <v>4.4952698310518711E-3</v>
      </c>
    </row>
    <row r="55" spans="1:11" ht="11.1" customHeight="1">
      <c r="A55" s="698"/>
      <c r="B55" s="699"/>
      <c r="C55" s="307" t="s">
        <v>0</v>
      </c>
      <c r="D55" s="308">
        <v>136966</v>
      </c>
      <c r="E55" s="309">
        <v>48015</v>
      </c>
      <c r="F55" s="308">
        <v>513369.39414999989</v>
      </c>
      <c r="G55" s="312">
        <f>SUM(G50:G54)</f>
        <v>0.99999999999999989</v>
      </c>
      <c r="H55" s="312">
        <f t="shared" ref="H55" si="19">(E55-I55)/I55</f>
        <v>1.0091447829297478E-2</v>
      </c>
      <c r="I55" s="313">
        <v>47535.299999999996</v>
      </c>
      <c r="J55" s="318">
        <v>508191.45395999996</v>
      </c>
      <c r="K55" s="382">
        <f>SUM(K50:K54)</f>
        <v>1</v>
      </c>
    </row>
    <row r="56" spans="1:11" ht="11.1" customHeight="1">
      <c r="A56" s="700" t="str">
        <f>'3.1'!G6</f>
        <v>IV. čtvrtletí</v>
      </c>
      <c r="B56" s="701"/>
      <c r="C56" s="334" t="s">
        <v>4</v>
      </c>
      <c r="D56" s="91">
        <f>D50</f>
        <v>76</v>
      </c>
      <c r="E56" s="92">
        <f>E38+E44+E50</f>
        <v>40356.530999999995</v>
      </c>
      <c r="F56" s="91">
        <f>F38+F44+F50</f>
        <v>431466.08819999994</v>
      </c>
      <c r="G56" s="94">
        <f>E56/$E$61</f>
        <v>0.33410158190331746</v>
      </c>
      <c r="H56" s="94">
        <f>(E56-I56)/I56</f>
        <v>7.246888011629353E-2</v>
      </c>
      <c r="I56" s="95">
        <f>I38+I44+I50</f>
        <v>37629.559000000001</v>
      </c>
      <c r="J56" s="108">
        <f>J38+J44+J50</f>
        <v>401430.39068000007</v>
      </c>
      <c r="K56" s="381">
        <f>I56/$I$61</f>
        <v>0.33102320180512246</v>
      </c>
    </row>
    <row r="57" spans="1:11" ht="11.1" customHeight="1">
      <c r="A57" s="698"/>
      <c r="B57" s="699"/>
      <c r="C57" s="334" t="s">
        <v>5</v>
      </c>
      <c r="D57" s="91">
        <f>D51</f>
        <v>294</v>
      </c>
      <c r="E57" s="92">
        <f t="shared" ref="E57:F58" si="20">E39+E45+E51</f>
        <v>13904.063999999998</v>
      </c>
      <c r="F57" s="91">
        <f t="shared" si="20"/>
        <v>148648.2169</v>
      </c>
      <c r="G57" s="94">
        <f t="shared" ref="G57:G60" si="21">E57/$E$61</f>
        <v>0.11510825291908681</v>
      </c>
      <c r="H57" s="94">
        <f t="shared" ref="H57:H60" si="22">(E57-I57)/I57</f>
        <v>9.8838243125061342E-2</v>
      </c>
      <c r="I57" s="95">
        <f t="shared" ref="I57:J57" si="23">I39+I45+I51</f>
        <v>12653.421999999999</v>
      </c>
      <c r="J57" s="108">
        <f t="shared" si="23"/>
        <v>135008.18958999991</v>
      </c>
      <c r="K57" s="381">
        <f t="shared" ref="K57:K60" si="24">I57/$I$61</f>
        <v>0.11131079862592531</v>
      </c>
    </row>
    <row r="58" spans="1:11" ht="11.1" customHeight="1">
      <c r="A58" s="698"/>
      <c r="B58" s="699"/>
      <c r="C58" s="334" t="s">
        <v>6</v>
      </c>
      <c r="D58" s="91">
        <f>D52</f>
        <v>11282</v>
      </c>
      <c r="E58" s="92">
        <f>E40+E46+E52</f>
        <v>21825.77</v>
      </c>
      <c r="F58" s="91">
        <f t="shared" si="20"/>
        <v>233338.88827</v>
      </c>
      <c r="G58" s="94">
        <f t="shared" si="21"/>
        <v>0.18069006682606017</v>
      </c>
      <c r="H58" s="94">
        <f t="shared" si="22"/>
        <v>4.0942598013855615E-3</v>
      </c>
      <c r="I58" s="95">
        <f>I40+I46+I52</f>
        <v>21736.773999999998</v>
      </c>
      <c r="J58" s="108">
        <f t="shared" ref="J58" si="25">J40+J46+J52</f>
        <v>232005.51295</v>
      </c>
      <c r="K58" s="381">
        <f t="shared" si="24"/>
        <v>0.19121607368277521</v>
      </c>
    </row>
    <row r="59" spans="1:11" ht="11.1" customHeight="1">
      <c r="A59" s="698"/>
      <c r="B59" s="699"/>
      <c r="C59" s="334" t="s">
        <v>7</v>
      </c>
      <c r="D59" s="91">
        <f>D53</f>
        <v>125302</v>
      </c>
      <c r="E59" s="92">
        <f t="shared" ref="E59:F60" si="26">E41+E47+E53</f>
        <v>44034.5</v>
      </c>
      <c r="F59" s="91">
        <f t="shared" si="26"/>
        <v>470773</v>
      </c>
      <c r="G59" s="94">
        <f t="shared" si="21"/>
        <v>0.36455056328606722</v>
      </c>
      <c r="H59" s="94">
        <f t="shared" si="22"/>
        <v>7.4080307531697281E-2</v>
      </c>
      <c r="I59" s="95">
        <f t="shared" ref="I59:J59" si="27">I41+I47+I53</f>
        <v>40997.399999999994</v>
      </c>
      <c r="J59" s="108">
        <f t="shared" si="27"/>
        <v>437596</v>
      </c>
      <c r="K59" s="381">
        <f t="shared" si="24"/>
        <v>0.36064973851235738</v>
      </c>
    </row>
    <row r="60" spans="1:11" ht="11.1" customHeight="1">
      <c r="A60" s="698"/>
      <c r="B60" s="699"/>
      <c r="C60" s="334" t="s">
        <v>110</v>
      </c>
      <c r="D60" s="91">
        <f>D54</f>
        <v>12</v>
      </c>
      <c r="E60" s="92">
        <f>E42+E48+E54</f>
        <v>670.33500000000004</v>
      </c>
      <c r="F60" s="91">
        <f t="shared" si="26"/>
        <v>7166.8760000000002</v>
      </c>
      <c r="G60" s="94">
        <f t="shared" si="21"/>
        <v>5.5495350654683456E-3</v>
      </c>
      <c r="H60" s="94">
        <f t="shared" si="22"/>
        <v>1.6668056935291855E-2</v>
      </c>
      <c r="I60" s="95">
        <f>I42+I48+I54</f>
        <v>659.34500000000003</v>
      </c>
      <c r="J60" s="108">
        <f t="shared" ref="J60" si="28">J42+J48+J54</f>
        <v>7033.625970000001</v>
      </c>
      <c r="K60" s="381">
        <f t="shared" si="24"/>
        <v>5.8001873738195674E-3</v>
      </c>
    </row>
    <row r="61" spans="1:11" ht="11.1" customHeight="1">
      <c r="A61" s="698"/>
      <c r="B61" s="699"/>
      <c r="C61" s="307" t="s">
        <v>0</v>
      </c>
      <c r="D61" s="308">
        <f>SUM(D56:D60)</f>
        <v>136966</v>
      </c>
      <c r="E61" s="309">
        <f>SUM(E56:E60)</f>
        <v>120791.2</v>
      </c>
      <c r="F61" s="308">
        <f>SUM(F56:F60)</f>
        <v>1291393.0693699999</v>
      </c>
      <c r="G61" s="312">
        <f>SUM(G56:G60)</f>
        <v>0.99999999999999989</v>
      </c>
      <c r="H61" s="312">
        <f>(E61-I61)/I61</f>
        <v>6.2587254181822954E-2</v>
      </c>
      <c r="I61" s="313">
        <f>SUM(I56:I60)</f>
        <v>113676.5</v>
      </c>
      <c r="J61" s="318">
        <f>SUM(J56:J60)</f>
        <v>1213073.7191900001</v>
      </c>
      <c r="K61" s="382">
        <f>SUM(K56:K60)</f>
        <v>0.99999999999999989</v>
      </c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</row>
    <row r="81" spans="1:11" ht="1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1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</row>
    <row r="83" spans="1:11" ht="1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</row>
    <row r="85" spans="1:11" ht="1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1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</row>
    <row r="87" spans="1:11" ht="1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1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1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1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1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</row>
    <row r="92" spans="1:11" ht="1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1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1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1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</row>
    <row r="96" spans="1:11" ht="1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</row>
    <row r="97" spans="1:11" ht="1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</row>
    <row r="98" spans="1:11" ht="1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11" ht="1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1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1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19"/>
  <sheetViews>
    <sheetView showGridLines="0" topLeftCell="A22" zoomScaleNormal="100" zoomScaleSheetLayoutView="100" workbookViewId="0">
      <selection activeCell="E35" sqref="E35:K3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16" s="214" customFormat="1" ht="15.6">
      <c r="A1" s="717" t="s">
        <v>276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6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16" ht="12.9" customHeight="1">
      <c r="A3" s="722" t="s">
        <v>47</v>
      </c>
      <c r="B3" s="722"/>
      <c r="C3" s="722"/>
      <c r="D3" s="723"/>
      <c r="E3" s="376"/>
      <c r="F3" s="377"/>
      <c r="G3" s="279"/>
      <c r="H3" s="280"/>
      <c r="I3" s="377"/>
      <c r="J3" s="378"/>
      <c r="K3" s="378"/>
    </row>
    <row r="4" spans="1:16" ht="24.9" customHeight="1">
      <c r="A4" s="281"/>
      <c r="B4" s="281"/>
      <c r="C4" s="281"/>
      <c r="D4" s="270"/>
      <c r="E4" s="675">
        <f>'3.1'!D4</f>
        <v>2020</v>
      </c>
      <c r="F4" s="676"/>
      <c r="G4" s="677"/>
      <c r="H4" s="282"/>
      <c r="I4" s="678">
        <f>E4-1</f>
        <v>2019</v>
      </c>
      <c r="J4" s="679"/>
      <c r="K4" s="679"/>
    </row>
    <row r="5" spans="1:16" ht="24.9" customHeight="1">
      <c r="A5" s="379"/>
      <c r="B5" s="283"/>
      <c r="C5" s="284"/>
      <c r="D5" s="285"/>
      <c r="E5" s="672" t="s">
        <v>67</v>
      </c>
      <c r="F5" s="736"/>
      <c r="G5" s="728" t="s">
        <v>37</v>
      </c>
      <c r="H5" s="682" t="s">
        <v>275</v>
      </c>
      <c r="I5" s="671" t="s">
        <v>67</v>
      </c>
      <c r="J5" s="738"/>
      <c r="K5" s="733" t="s">
        <v>37</v>
      </c>
    </row>
    <row r="6" spans="1:16" ht="24.9" customHeight="1">
      <c r="A6" s="379"/>
      <c r="B6" s="286"/>
      <c r="C6" s="286"/>
      <c r="D6" s="680" t="s">
        <v>215</v>
      </c>
      <c r="E6" s="672"/>
      <c r="F6" s="737"/>
      <c r="G6" s="682"/>
      <c r="H6" s="682"/>
      <c r="I6" s="671"/>
      <c r="J6" s="739"/>
      <c r="K6" s="734"/>
    </row>
    <row r="7" spans="1:16" ht="15" customHeight="1">
      <c r="A7" s="740" t="s">
        <v>214</v>
      </c>
      <c r="B7" s="740"/>
      <c r="C7" s="337" t="s">
        <v>241</v>
      </c>
      <c r="D7" s="681"/>
      <c r="E7" s="336" t="s">
        <v>283</v>
      </c>
      <c r="F7" s="591" t="s">
        <v>278</v>
      </c>
      <c r="G7" s="683"/>
      <c r="H7" s="683"/>
      <c r="I7" s="287" t="s">
        <v>284</v>
      </c>
      <c r="J7" s="288" t="s">
        <v>278</v>
      </c>
      <c r="K7" s="735"/>
    </row>
    <row r="8" spans="1:16" ht="11.1" customHeight="1">
      <c r="A8" s="692" t="str">
        <f>'3.1'!D6</f>
        <v>Říjen</v>
      </c>
      <c r="B8" s="693"/>
      <c r="C8" s="334" t="s">
        <v>4</v>
      </c>
      <c r="D8" s="96">
        <v>82</v>
      </c>
      <c r="E8" s="92">
        <v>12948.661</v>
      </c>
      <c r="F8" s="96">
        <v>138484.62242999996</v>
      </c>
      <c r="G8" s="98">
        <f>E8/$E$13</f>
        <v>0.42234866449001429</v>
      </c>
      <c r="H8" s="98">
        <f>(E8-I8)/I8</f>
        <v>1.2785173481838323E-2</v>
      </c>
      <c r="I8" s="95">
        <v>12785.2</v>
      </c>
      <c r="J8" s="109">
        <v>136181.85378000006</v>
      </c>
      <c r="K8" s="380">
        <f>I8/$I$13</f>
        <v>0.45507353673989498</v>
      </c>
    </row>
    <row r="9" spans="1:16" ht="11.1" customHeight="1">
      <c r="A9" s="694"/>
      <c r="B9" s="695"/>
      <c r="C9" s="334" t="s">
        <v>5</v>
      </c>
      <c r="D9" s="91">
        <v>336</v>
      </c>
      <c r="E9" s="92">
        <v>3560.3359999999998</v>
      </c>
      <c r="F9" s="91">
        <v>38077.342039999989</v>
      </c>
      <c r="G9" s="94">
        <f>E9/$E$13</f>
        <v>0.11612808109932907</v>
      </c>
      <c r="H9" s="94">
        <f>(E9-I9)/I9</f>
        <v>9.6642680385316426E-2</v>
      </c>
      <c r="I9" s="95">
        <v>3246.578</v>
      </c>
      <c r="J9" s="108">
        <v>34581.347539999988</v>
      </c>
      <c r="K9" s="381">
        <f>I9/$I$13</f>
        <v>0.11555796802255222</v>
      </c>
      <c r="L9" s="208"/>
      <c r="N9" s="208"/>
      <c r="O9" s="208"/>
      <c r="P9" s="208"/>
    </row>
    <row r="10" spans="1:16" ht="11.1" customHeight="1">
      <c r="A10" s="694"/>
      <c r="B10" s="695"/>
      <c r="C10" s="334" t="s">
        <v>6</v>
      </c>
      <c r="D10" s="91">
        <v>11919</v>
      </c>
      <c r="E10" s="92">
        <v>5066.402</v>
      </c>
      <c r="F10" s="91">
        <v>54184.885999999999</v>
      </c>
      <c r="G10" s="94">
        <f>E10/$E$13</f>
        <v>0.16525169038478477</v>
      </c>
      <c r="H10" s="94">
        <f t="shared" ref="H10:H12" si="0">(E10-I10)/I10</f>
        <v>0.1067365549059207</v>
      </c>
      <c r="I10" s="95">
        <v>4577.7849999999999</v>
      </c>
      <c r="J10" s="108">
        <v>48760.496250000004</v>
      </c>
      <c r="K10" s="381">
        <f>I10/$I$13</f>
        <v>0.16294065093896379</v>
      </c>
      <c r="L10" s="208"/>
      <c r="N10" s="208"/>
      <c r="O10" s="208"/>
      <c r="P10" s="208"/>
    </row>
    <row r="11" spans="1:16" ht="11.1" customHeight="1">
      <c r="A11" s="694"/>
      <c r="B11" s="695"/>
      <c r="C11" s="334" t="s">
        <v>7</v>
      </c>
      <c r="D11" s="91">
        <v>147581</v>
      </c>
      <c r="E11" s="92">
        <v>8922.1</v>
      </c>
      <c r="F11" s="91">
        <v>95421.7</v>
      </c>
      <c r="G11" s="94">
        <f>E11/$E$13</f>
        <v>0.29101364376180339</v>
      </c>
      <c r="H11" s="94">
        <f t="shared" si="0"/>
        <v>0.2222724532851115</v>
      </c>
      <c r="I11" s="95">
        <v>7299.6</v>
      </c>
      <c r="J11" s="108">
        <v>77752.399999999994</v>
      </c>
      <c r="K11" s="381">
        <f>I11/$I$13</f>
        <v>0.2598203226219799</v>
      </c>
      <c r="L11" s="208"/>
      <c r="N11" s="208"/>
      <c r="O11" s="208"/>
      <c r="P11" s="208"/>
    </row>
    <row r="12" spans="1:16" ht="11.1" customHeight="1">
      <c r="A12" s="694"/>
      <c r="B12" s="695"/>
      <c r="C12" s="334" t="s">
        <v>110</v>
      </c>
      <c r="D12" s="91">
        <v>14</v>
      </c>
      <c r="E12" s="92">
        <v>161.20099999999999</v>
      </c>
      <c r="F12" s="91">
        <v>1724.0342499999997</v>
      </c>
      <c r="G12" s="94">
        <f>E12/$E$13</f>
        <v>5.2579202640686004E-3</v>
      </c>
      <c r="H12" s="94">
        <f t="shared" si="0"/>
        <v>-0.13163324121807618</v>
      </c>
      <c r="I12" s="95">
        <v>185.637</v>
      </c>
      <c r="J12" s="108">
        <v>1977.3110800000004</v>
      </c>
      <c r="K12" s="381">
        <f>I12/$I$13</f>
        <v>6.6075216766091948E-3</v>
      </c>
      <c r="L12" s="208"/>
      <c r="N12" s="208"/>
      <c r="O12" s="208"/>
      <c r="P12" s="208"/>
    </row>
    <row r="13" spans="1:16" ht="11.1" customHeight="1">
      <c r="A13" s="696"/>
      <c r="B13" s="697"/>
      <c r="C13" s="307" t="s">
        <v>0</v>
      </c>
      <c r="D13" s="308">
        <v>159932</v>
      </c>
      <c r="E13" s="309">
        <v>30658.699999999997</v>
      </c>
      <c r="F13" s="308">
        <v>327892.58471999998</v>
      </c>
      <c r="G13" s="312">
        <f>SUM(G8:G12)</f>
        <v>1</v>
      </c>
      <c r="H13" s="312">
        <f>(E13-I13)/I13</f>
        <v>9.1258880646952381E-2</v>
      </c>
      <c r="I13" s="313">
        <v>28094.799999999999</v>
      </c>
      <c r="J13" s="318">
        <v>299253.40865000006</v>
      </c>
      <c r="K13" s="382">
        <f>SUM(K8:K12)</f>
        <v>1.0000000000000002</v>
      </c>
      <c r="L13" s="208"/>
    </row>
    <row r="14" spans="1:16" ht="11.1" customHeight="1">
      <c r="A14" s="698" t="str">
        <f>'3.1'!E6</f>
        <v>Listopad</v>
      </c>
      <c r="B14" s="699"/>
      <c r="C14" s="334" t="s">
        <v>4</v>
      </c>
      <c r="D14" s="96">
        <v>82</v>
      </c>
      <c r="E14" s="92">
        <v>14110.133</v>
      </c>
      <c r="F14" s="96">
        <v>150800.47069999995</v>
      </c>
      <c r="G14" s="98">
        <f>E14/$E$19</f>
        <v>0.34061795867722711</v>
      </c>
      <c r="H14" s="98">
        <f>(E14-I14)/I14</f>
        <v>3.8754757540287184E-2</v>
      </c>
      <c r="I14" s="95">
        <v>13583.7</v>
      </c>
      <c r="J14" s="109">
        <v>144820.95682999998</v>
      </c>
      <c r="K14" s="380">
        <f>I14/$I$19</f>
        <v>0.356900384128302</v>
      </c>
      <c r="L14" s="208"/>
      <c r="M14" s="208"/>
    </row>
    <row r="15" spans="1:16" ht="11.1" customHeight="1">
      <c r="A15" s="698"/>
      <c r="B15" s="699"/>
      <c r="C15" s="334" t="s">
        <v>5</v>
      </c>
      <c r="D15" s="91">
        <v>337</v>
      </c>
      <c r="E15" s="92">
        <v>4990.3549999999996</v>
      </c>
      <c r="F15" s="91">
        <v>53334.195849999989</v>
      </c>
      <c r="G15" s="94">
        <f>E15/$E$19</f>
        <v>0.12046693912627851</v>
      </c>
      <c r="H15" s="94">
        <f>(E15-I15)/I15</f>
        <v>4.5286814466829417E-2</v>
      </c>
      <c r="I15" s="95">
        <v>4774.1490000000003</v>
      </c>
      <c r="J15" s="108">
        <v>50898.85374999998</v>
      </c>
      <c r="K15" s="381">
        <f>I15/$I$19</f>
        <v>0.12543678172999617</v>
      </c>
      <c r="L15" s="209"/>
      <c r="M15" s="208"/>
    </row>
    <row r="16" spans="1:16" ht="11.1" customHeight="1">
      <c r="A16" s="698"/>
      <c r="B16" s="699"/>
      <c r="C16" s="334" t="s">
        <v>6</v>
      </c>
      <c r="D16" s="91">
        <v>11929</v>
      </c>
      <c r="E16" s="92">
        <v>8068.3589999999995</v>
      </c>
      <c r="F16" s="91">
        <v>86230.386870000002</v>
      </c>
      <c r="G16" s="94">
        <f>E16/$E$19</f>
        <v>0.19476981347057701</v>
      </c>
      <c r="H16" s="94">
        <f t="shared" ref="H16:H19" si="1">(E16-I16)/I16</f>
        <v>6.1428562971499318E-2</v>
      </c>
      <c r="I16" s="95">
        <v>7601.415</v>
      </c>
      <c r="J16" s="108">
        <v>81041.754509999999</v>
      </c>
      <c r="K16" s="381">
        <f>I16/$I$19</f>
        <v>0.19972083698982138</v>
      </c>
      <c r="L16" s="208"/>
      <c r="M16" s="208"/>
      <c r="N16" s="208"/>
      <c r="O16" s="208"/>
    </row>
    <row r="17" spans="1:20" ht="11.1" customHeight="1">
      <c r="A17" s="698"/>
      <c r="B17" s="699"/>
      <c r="C17" s="334" t="s">
        <v>7</v>
      </c>
      <c r="D17" s="91">
        <v>147613</v>
      </c>
      <c r="E17" s="92">
        <v>14109.2</v>
      </c>
      <c r="F17" s="91">
        <v>150791.20000000001</v>
      </c>
      <c r="G17" s="94">
        <f>E17/$E$19</f>
        <v>0.34059543610033532</v>
      </c>
      <c r="H17" s="94">
        <f t="shared" si="1"/>
        <v>0.18391595482236067</v>
      </c>
      <c r="I17" s="95">
        <v>11917.4</v>
      </c>
      <c r="J17" s="108">
        <v>127056.7</v>
      </c>
      <c r="K17" s="381">
        <f>I17/$I$19</f>
        <v>0.31311974188259645</v>
      </c>
      <c r="L17" s="208"/>
      <c r="M17" s="208"/>
      <c r="N17" s="208"/>
      <c r="O17" s="208"/>
    </row>
    <row r="18" spans="1:20" ht="11.1" customHeight="1">
      <c r="A18" s="698"/>
      <c r="B18" s="699"/>
      <c r="C18" s="334" t="s">
        <v>110</v>
      </c>
      <c r="D18" s="91">
        <v>14</v>
      </c>
      <c r="E18" s="92">
        <v>147.053</v>
      </c>
      <c r="F18" s="91">
        <v>1571.6226399999996</v>
      </c>
      <c r="G18" s="94">
        <f>E18/$E$19</f>
        <v>3.5498526255820749E-3</v>
      </c>
      <c r="H18" s="94">
        <f t="shared" si="1"/>
        <v>-0.19877844128672306</v>
      </c>
      <c r="I18" s="95">
        <v>183.536</v>
      </c>
      <c r="J18" s="108">
        <v>1956.7456599999998</v>
      </c>
      <c r="K18" s="381">
        <f>I18/$I$19</f>
        <v>4.8222552692839234E-3</v>
      </c>
      <c r="L18" s="208"/>
      <c r="M18" s="208"/>
      <c r="N18" s="208"/>
      <c r="O18" s="208"/>
    </row>
    <row r="19" spans="1:20" ht="11.1" customHeight="1">
      <c r="A19" s="698"/>
      <c r="B19" s="699"/>
      <c r="C19" s="307" t="s">
        <v>0</v>
      </c>
      <c r="D19" s="308">
        <v>159975</v>
      </c>
      <c r="E19" s="309">
        <v>41425.1</v>
      </c>
      <c r="F19" s="308">
        <v>442727.87605999998</v>
      </c>
      <c r="G19" s="312">
        <f>SUM(G14:G18)</f>
        <v>0.99999999999999989</v>
      </c>
      <c r="H19" s="312">
        <f t="shared" si="1"/>
        <v>8.8409940042353793E-2</v>
      </c>
      <c r="I19" s="313">
        <v>38060.200000000004</v>
      </c>
      <c r="J19" s="318">
        <v>405775.01074999996</v>
      </c>
      <c r="K19" s="382">
        <f>SUM(K14:K18)</f>
        <v>0.99999999999999989</v>
      </c>
      <c r="L19" s="208"/>
      <c r="M19" s="208"/>
      <c r="N19" s="208"/>
      <c r="O19" s="208"/>
    </row>
    <row r="20" spans="1:20" ht="11.1" customHeight="1">
      <c r="A20" s="698" t="str">
        <f>'3.1'!F6</f>
        <v>Prosinec</v>
      </c>
      <c r="B20" s="699"/>
      <c r="C20" s="333" t="s">
        <v>4</v>
      </c>
      <c r="D20" s="96">
        <v>82</v>
      </c>
      <c r="E20" s="240">
        <v>13529.53</v>
      </c>
      <c r="F20" s="96">
        <v>144655.99733999997</v>
      </c>
      <c r="G20" s="98">
        <f>E20/$E$25</f>
        <v>0.28506386242293735</v>
      </c>
      <c r="H20" s="98">
        <f>(E20-I20)/I20</f>
        <v>0.12039302069445248</v>
      </c>
      <c r="I20" s="446">
        <v>12075.7</v>
      </c>
      <c r="J20" s="109">
        <v>129099.34038999995</v>
      </c>
      <c r="K20" s="380">
        <f>I20/$I$25</f>
        <v>0.25880640902544405</v>
      </c>
      <c r="L20" s="92"/>
      <c r="M20" s="92"/>
      <c r="N20" s="92"/>
      <c r="O20" s="92"/>
      <c r="P20" s="92"/>
      <c r="Q20" s="92"/>
      <c r="R20" s="92"/>
      <c r="S20" s="92"/>
      <c r="T20" s="92"/>
    </row>
    <row r="21" spans="1:20" ht="11.1" customHeight="1">
      <c r="A21" s="698"/>
      <c r="B21" s="699"/>
      <c r="C21" s="334" t="s">
        <v>5</v>
      </c>
      <c r="D21" s="91">
        <v>338</v>
      </c>
      <c r="E21" s="92">
        <v>5645.48</v>
      </c>
      <c r="F21" s="91">
        <v>60360.264830000022</v>
      </c>
      <c r="G21" s="94">
        <f>E21/$E$25</f>
        <v>0.11894887213609372</v>
      </c>
      <c r="H21" s="94">
        <f t="shared" ref="H21:H25" si="2">(E21-I21)/I21</f>
        <v>5.5827287700910333E-2</v>
      </c>
      <c r="I21" s="95">
        <v>5346.973</v>
      </c>
      <c r="J21" s="108">
        <v>57163.390980000047</v>
      </c>
      <c r="K21" s="381">
        <f>I21/$I$25</f>
        <v>0.114596328269666</v>
      </c>
      <c r="L21" s="92"/>
      <c r="M21" s="92"/>
      <c r="N21" s="92"/>
      <c r="O21" s="92"/>
      <c r="P21" s="92"/>
      <c r="Q21" s="92"/>
      <c r="R21" s="92"/>
      <c r="S21" s="92"/>
      <c r="T21" s="92"/>
    </row>
    <row r="22" spans="1:20" ht="11.1" customHeight="1">
      <c r="A22" s="698"/>
      <c r="B22" s="699"/>
      <c r="C22" s="334" t="s">
        <v>6</v>
      </c>
      <c r="D22" s="91">
        <v>11957</v>
      </c>
      <c r="E22" s="92">
        <v>10281.396000000001</v>
      </c>
      <c r="F22" s="91">
        <v>109926.978</v>
      </c>
      <c r="G22" s="94">
        <f>E22/$E$25</f>
        <v>0.21662647962344134</v>
      </c>
      <c r="H22" s="94">
        <f t="shared" si="2"/>
        <v>-6.9281245023978449E-2</v>
      </c>
      <c r="I22" s="95">
        <v>11046.726999999999</v>
      </c>
      <c r="J22" s="108">
        <v>118098.83736</v>
      </c>
      <c r="K22" s="381">
        <f>I22/$I$25</f>
        <v>0.23675345912488852</v>
      </c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11.1" customHeight="1">
      <c r="A23" s="698"/>
      <c r="B23" s="699"/>
      <c r="C23" s="334" t="s">
        <v>7</v>
      </c>
      <c r="D23" s="91">
        <v>147683</v>
      </c>
      <c r="E23" s="92">
        <v>17858.8</v>
      </c>
      <c r="F23" s="91">
        <v>190944.3</v>
      </c>
      <c r="G23" s="94">
        <f>E23/$E$25</f>
        <v>0.37628051427054399</v>
      </c>
      <c r="H23" s="94">
        <f t="shared" si="2"/>
        <v>-9.0391028593307769E-3</v>
      </c>
      <c r="I23" s="95">
        <v>18021.7</v>
      </c>
      <c r="J23" s="108">
        <v>192666.6</v>
      </c>
      <c r="K23" s="381">
        <f>I23/$I$25</f>
        <v>0.38624108428777176</v>
      </c>
      <c r="L23" s="92"/>
      <c r="M23" s="92"/>
      <c r="N23" s="92"/>
      <c r="O23" s="92"/>
      <c r="P23" s="92"/>
      <c r="Q23" s="92"/>
      <c r="R23" s="92"/>
      <c r="S23" s="92"/>
      <c r="T23" s="92"/>
    </row>
    <row r="24" spans="1:20" ht="11.1" customHeight="1">
      <c r="A24" s="698"/>
      <c r="B24" s="699"/>
      <c r="C24" s="334" t="s">
        <v>110</v>
      </c>
      <c r="D24" s="91">
        <v>14</v>
      </c>
      <c r="E24" s="92">
        <v>146.19399999999999</v>
      </c>
      <c r="F24" s="91">
        <v>1563.0893999999998</v>
      </c>
      <c r="G24" s="94">
        <f>E24/$E$25</f>
        <v>3.0802715469834428E-3</v>
      </c>
      <c r="H24" s="94">
        <f t="shared" si="2"/>
        <v>-0.13031528851873889</v>
      </c>
      <c r="I24" s="95">
        <v>168.1</v>
      </c>
      <c r="J24" s="108">
        <v>1797.1244099999999</v>
      </c>
      <c r="K24" s="381">
        <f>I24/$I$25</f>
        <v>3.6027192922296132E-3</v>
      </c>
      <c r="L24" s="92"/>
      <c r="M24" s="92"/>
      <c r="N24" s="92"/>
      <c r="O24" s="92"/>
      <c r="P24" s="92"/>
      <c r="Q24" s="92"/>
      <c r="R24" s="92"/>
      <c r="S24" s="92"/>
      <c r="T24" s="92"/>
    </row>
    <row r="25" spans="1:20" ht="11.1" customHeight="1">
      <c r="A25" s="698"/>
      <c r="B25" s="699"/>
      <c r="C25" s="307" t="s">
        <v>0</v>
      </c>
      <c r="D25" s="308">
        <v>160074</v>
      </c>
      <c r="E25" s="309">
        <v>47461.400000000009</v>
      </c>
      <c r="F25" s="308">
        <v>507450.62956999999</v>
      </c>
      <c r="G25" s="312">
        <f>SUM(G20:G24)</f>
        <v>0.99999999999999978</v>
      </c>
      <c r="H25" s="312">
        <f t="shared" si="2"/>
        <v>1.7192750840134514E-2</v>
      </c>
      <c r="I25" s="313">
        <v>46659.200000000004</v>
      </c>
      <c r="J25" s="318">
        <v>498825.29314000002</v>
      </c>
      <c r="K25" s="382">
        <f>SUM(K20:K24)</f>
        <v>1</v>
      </c>
    </row>
    <row r="26" spans="1:20" ht="11.1" customHeight="1">
      <c r="A26" s="700" t="str">
        <f>'3.1'!G6</f>
        <v>IV. čtvrtletí</v>
      </c>
      <c r="B26" s="701"/>
      <c r="C26" s="334" t="s">
        <v>4</v>
      </c>
      <c r="D26" s="91">
        <f>D20</f>
        <v>82</v>
      </c>
      <c r="E26" s="92">
        <f>E8+E14+E20</f>
        <v>40588.324000000001</v>
      </c>
      <c r="F26" s="91">
        <f>F8+F14+F20</f>
        <v>433941.09046999994</v>
      </c>
      <c r="G26" s="94">
        <f>E26/$E$31</f>
        <v>0.33952282483947493</v>
      </c>
      <c r="H26" s="94">
        <f>(E26-I26)/I26</f>
        <v>5.5761381312329807E-2</v>
      </c>
      <c r="I26" s="95">
        <f>I8+I14+I20</f>
        <v>38444.600000000006</v>
      </c>
      <c r="J26" s="108">
        <f>J8+J14+J20</f>
        <v>410102.15100000001</v>
      </c>
      <c r="K26" s="381">
        <f>I26/$I$31</f>
        <v>0.34077802262481149</v>
      </c>
    </row>
    <row r="27" spans="1:20" ht="11.1" customHeight="1">
      <c r="A27" s="698"/>
      <c r="B27" s="699"/>
      <c r="C27" s="334" t="s">
        <v>5</v>
      </c>
      <c r="D27" s="91">
        <f>D21</f>
        <v>338</v>
      </c>
      <c r="E27" s="92">
        <f t="shared" ref="E27:F30" si="3">E9+E15+E21</f>
        <v>14196.170999999998</v>
      </c>
      <c r="F27" s="91">
        <f t="shared" si="3"/>
        <v>151771.80272000001</v>
      </c>
      <c r="G27" s="94">
        <f>E27/$E$31</f>
        <v>0.11875149315907287</v>
      </c>
      <c r="H27" s="94">
        <f t="shared" ref="H27:H30" si="4">(E27-I27)/I27</f>
        <v>6.1975582934984903E-2</v>
      </c>
      <c r="I27" s="95">
        <f t="shared" ref="I27:J27" si="5">I9+I15+I21</f>
        <v>13367.7</v>
      </c>
      <c r="J27" s="108">
        <f t="shared" si="5"/>
        <v>142643.59227000002</v>
      </c>
      <c r="K27" s="381">
        <f>I27/$I$31</f>
        <v>0.11849306204360799</v>
      </c>
    </row>
    <row r="28" spans="1:20" ht="11.1" customHeight="1">
      <c r="A28" s="698"/>
      <c r="B28" s="699"/>
      <c r="C28" s="334" t="s">
        <v>6</v>
      </c>
      <c r="D28" s="91">
        <f>D22</f>
        <v>11957</v>
      </c>
      <c r="E28" s="92">
        <f t="shared" si="3"/>
        <v>23416.156999999999</v>
      </c>
      <c r="F28" s="91">
        <f t="shared" si="3"/>
        <v>250342.25086999999</v>
      </c>
      <c r="G28" s="94">
        <f>E28/$E$31</f>
        <v>0.19587701555562245</v>
      </c>
      <c r="H28" s="94">
        <f t="shared" si="4"/>
        <v>8.1904158228000793E-3</v>
      </c>
      <c r="I28" s="95">
        <f t="shared" ref="I28:J28" si="6">I10+I16+I22</f>
        <v>23225.927</v>
      </c>
      <c r="J28" s="108">
        <f t="shared" si="6"/>
        <v>247901.08812</v>
      </c>
      <c r="K28" s="381">
        <f>I28/$I$31</f>
        <v>0.20587769092897881</v>
      </c>
    </row>
    <row r="29" spans="1:20" ht="11.1" customHeight="1">
      <c r="A29" s="698"/>
      <c r="B29" s="699"/>
      <c r="C29" s="334" t="s">
        <v>7</v>
      </c>
      <c r="D29" s="91">
        <f>D23</f>
        <v>147683</v>
      </c>
      <c r="E29" s="92">
        <f t="shared" si="3"/>
        <v>40890.100000000006</v>
      </c>
      <c r="F29" s="91">
        <f t="shared" si="3"/>
        <v>437157.2</v>
      </c>
      <c r="G29" s="94">
        <f>E29/$E$31</f>
        <v>0.34204719219174007</v>
      </c>
      <c r="H29" s="94">
        <f t="shared" si="4"/>
        <v>9.8053906285665418E-2</v>
      </c>
      <c r="I29" s="95">
        <f t="shared" ref="I29:J29" si="7">I11+I17+I23</f>
        <v>37238.699999999997</v>
      </c>
      <c r="J29" s="108">
        <f t="shared" si="7"/>
        <v>397475.69999999995</v>
      </c>
      <c r="K29" s="381">
        <f>I29/$I$31</f>
        <v>0.33008876542137422</v>
      </c>
    </row>
    <row r="30" spans="1:20" ht="11.1" customHeight="1">
      <c r="A30" s="698"/>
      <c r="B30" s="699"/>
      <c r="C30" s="334" t="s">
        <v>110</v>
      </c>
      <c r="D30" s="91">
        <f>D24</f>
        <v>14</v>
      </c>
      <c r="E30" s="92">
        <f>E12+E18+E24</f>
        <v>454.44799999999998</v>
      </c>
      <c r="F30" s="91">
        <f t="shared" si="3"/>
        <v>4858.7462899999991</v>
      </c>
      <c r="G30" s="94">
        <f>E30/$E$31</f>
        <v>3.801474254089666E-3</v>
      </c>
      <c r="H30" s="94">
        <f t="shared" si="4"/>
        <v>-0.15415812817692318</v>
      </c>
      <c r="I30" s="95">
        <f>I12+I18+I24</f>
        <v>537.27300000000002</v>
      </c>
      <c r="J30" s="108">
        <f t="shared" ref="J30" si="8">J12+J18+J24</f>
        <v>5731.1811500000003</v>
      </c>
      <c r="K30" s="381">
        <f>I30/$I$31</f>
        <v>4.7624589812275409E-3</v>
      </c>
    </row>
    <row r="31" spans="1:20" ht="11.1" customHeight="1">
      <c r="A31" s="698"/>
      <c r="B31" s="699"/>
      <c r="C31" s="307" t="s">
        <v>0</v>
      </c>
      <c r="D31" s="308">
        <f>SUM(D26:D30)</f>
        <v>160074</v>
      </c>
      <c r="E31" s="309">
        <f>SUM(E26:E30)</f>
        <v>119545.20000000001</v>
      </c>
      <c r="F31" s="308">
        <f>SUM(F26:F30)</f>
        <v>1278071.09035</v>
      </c>
      <c r="G31" s="312">
        <f>SUM(G26:G30)</f>
        <v>1</v>
      </c>
      <c r="H31" s="312">
        <f>(E31-I31)/I31</f>
        <v>5.966447486220719E-2</v>
      </c>
      <c r="I31" s="313">
        <f>SUM(I26:I30)</f>
        <v>112814.2</v>
      </c>
      <c r="J31" s="318">
        <f>SUM(J26:J30)</f>
        <v>1203853.71254</v>
      </c>
      <c r="K31" s="382">
        <f>SUM(K26:K30)</f>
        <v>1</v>
      </c>
    </row>
    <row r="32" spans="1:20" ht="9.9" customHeight="1">
      <c r="A32" s="110"/>
      <c r="B32" s="111"/>
      <c r="C32" s="112"/>
      <c r="D32" s="84"/>
      <c r="E32" s="84"/>
      <c r="F32" s="84"/>
      <c r="G32" s="113"/>
      <c r="H32" s="114"/>
      <c r="I32" s="115"/>
      <c r="J32" s="115"/>
      <c r="K32" s="116"/>
    </row>
    <row r="33" spans="1:11" ht="12.9" customHeight="1">
      <c r="A33" s="741" t="s">
        <v>107</v>
      </c>
      <c r="B33" s="742"/>
      <c r="C33" s="742"/>
      <c r="D33" s="743"/>
      <c r="E33" s="289"/>
      <c r="F33" s="289"/>
      <c r="G33" s="290"/>
      <c r="H33" s="280"/>
      <c r="I33" s="291"/>
      <c r="J33" s="291"/>
      <c r="K33" s="383"/>
    </row>
    <row r="34" spans="1:11" ht="24.9" customHeight="1">
      <c r="A34" s="379"/>
      <c r="B34" s="283"/>
      <c r="C34" s="292"/>
      <c r="D34" s="293"/>
      <c r="E34" s="675">
        <f>'3.1'!D4</f>
        <v>2020</v>
      </c>
      <c r="F34" s="708"/>
      <c r="G34" s="709"/>
      <c r="H34" s="294"/>
      <c r="I34" s="678">
        <f>E34-1</f>
        <v>2019</v>
      </c>
      <c r="J34" s="710"/>
      <c r="K34" s="710"/>
    </row>
    <row r="35" spans="1:11" ht="24.9" customHeight="1">
      <c r="A35" s="379"/>
      <c r="B35" s="283"/>
      <c r="C35" s="284"/>
      <c r="D35" s="285"/>
      <c r="E35" s="672" t="s">
        <v>67</v>
      </c>
      <c r="F35" s="736"/>
      <c r="G35" s="728" t="s">
        <v>37</v>
      </c>
      <c r="H35" s="682" t="s">
        <v>275</v>
      </c>
      <c r="I35" s="671" t="s">
        <v>67</v>
      </c>
      <c r="J35" s="738"/>
      <c r="K35" s="733" t="s">
        <v>37</v>
      </c>
    </row>
    <row r="36" spans="1:11" ht="24.9" customHeight="1">
      <c r="A36" s="379"/>
      <c r="B36" s="286"/>
      <c r="C36" s="286"/>
      <c r="D36" s="680" t="s">
        <v>215</v>
      </c>
      <c r="E36" s="672"/>
      <c r="F36" s="737"/>
      <c r="G36" s="682"/>
      <c r="H36" s="682"/>
      <c r="I36" s="671"/>
      <c r="J36" s="739"/>
      <c r="K36" s="734"/>
    </row>
    <row r="37" spans="1:11" ht="15" customHeight="1">
      <c r="A37" s="740" t="s">
        <v>214</v>
      </c>
      <c r="B37" s="740"/>
      <c r="C37" s="337" t="s">
        <v>241</v>
      </c>
      <c r="D37" s="681"/>
      <c r="E37" s="336" t="s">
        <v>283</v>
      </c>
      <c r="F37" s="591" t="s">
        <v>278</v>
      </c>
      <c r="G37" s="683"/>
      <c r="H37" s="683"/>
      <c r="I37" s="287" t="s">
        <v>284</v>
      </c>
      <c r="J37" s="288" t="s">
        <v>278</v>
      </c>
      <c r="K37" s="735"/>
    </row>
    <row r="38" spans="1:11" ht="11.1" customHeight="1">
      <c r="A38" s="692" t="str">
        <f>'3.1'!D6</f>
        <v>Říjen</v>
      </c>
      <c r="B38" s="693"/>
      <c r="C38" s="334" t="s">
        <v>4</v>
      </c>
      <c r="D38" s="96">
        <v>143</v>
      </c>
      <c r="E38" s="92">
        <v>15444.167273219733</v>
      </c>
      <c r="F38" s="96">
        <v>165060.47138999999</v>
      </c>
      <c r="G38" s="98">
        <f>E38/$E$43</f>
        <v>0.23137200910273054</v>
      </c>
      <c r="H38" s="98">
        <f>(E38-I38)/I38</f>
        <v>5.5017640629891687E-3</v>
      </c>
      <c r="I38" s="95">
        <v>15359.662036607069</v>
      </c>
      <c r="J38" s="109">
        <v>163215.29478</v>
      </c>
      <c r="K38" s="380">
        <f>I38/$I$43</f>
        <v>0.24181868436454201</v>
      </c>
    </row>
    <row r="39" spans="1:11" ht="11.1" customHeight="1">
      <c r="A39" s="694"/>
      <c r="B39" s="695"/>
      <c r="C39" s="334" t="s">
        <v>5</v>
      </c>
      <c r="D39" s="91">
        <v>1576</v>
      </c>
      <c r="E39" s="92">
        <v>12724.584606450611</v>
      </c>
      <c r="F39" s="91">
        <v>135994.76337999999</v>
      </c>
      <c r="G39" s="94">
        <f t="shared" ref="G39" si="9">E39/$E$43</f>
        <v>0.19062942360752999</v>
      </c>
      <c r="H39" s="94">
        <f>(E39-I39)/I39</f>
        <v>3.5586361310543636E-2</v>
      </c>
      <c r="I39" s="95">
        <v>12287.323473773387</v>
      </c>
      <c r="J39" s="108">
        <v>130567.98478</v>
      </c>
      <c r="K39" s="381">
        <f t="shared" ref="K39:K42" si="10">I39/$I$43</f>
        <v>0.19344855308065048</v>
      </c>
    </row>
    <row r="40" spans="1:11" ht="11.1" customHeight="1">
      <c r="A40" s="694"/>
      <c r="B40" s="695"/>
      <c r="C40" s="334" t="s">
        <v>6</v>
      </c>
      <c r="D40" s="91">
        <v>38851</v>
      </c>
      <c r="E40" s="92">
        <v>15717.960386581362</v>
      </c>
      <c r="F40" s="91">
        <v>167986.647085181</v>
      </c>
      <c r="G40" s="94">
        <f>E40/$E$43</f>
        <v>0.2354737558396244</v>
      </c>
      <c r="H40" s="94">
        <f t="shared" ref="H40:H42" si="11">(E40-I40)/I40</f>
        <v>7.0501325164365747E-2</v>
      </c>
      <c r="I40" s="95">
        <v>14682.803297014147</v>
      </c>
      <c r="J40" s="108">
        <v>156022.91593480299</v>
      </c>
      <c r="K40" s="381">
        <f t="shared" si="10"/>
        <v>0.23116238935499642</v>
      </c>
    </row>
    <row r="41" spans="1:11" ht="11.1" customHeight="1">
      <c r="A41" s="694"/>
      <c r="B41" s="695"/>
      <c r="C41" s="334" t="s">
        <v>7</v>
      </c>
      <c r="D41" s="91">
        <v>377333</v>
      </c>
      <c r="E41" s="92">
        <v>21765.81342538118</v>
      </c>
      <c r="F41" s="91">
        <v>232623.44022274623</v>
      </c>
      <c r="G41" s="94">
        <f>E41/$E$43</f>
        <v>0.32607779318203056</v>
      </c>
      <c r="H41" s="94">
        <f t="shared" si="11"/>
        <v>8.0057201411488074E-2</v>
      </c>
      <c r="I41" s="95">
        <v>20152.463588906419</v>
      </c>
      <c r="J41" s="108">
        <v>214144.81068819668</v>
      </c>
      <c r="K41" s="381">
        <f t="shared" si="10"/>
        <v>0.31727535541857405</v>
      </c>
    </row>
    <row r="42" spans="1:11" ht="11.1" customHeight="1">
      <c r="A42" s="694"/>
      <c r="B42" s="695"/>
      <c r="C42" s="334" t="s">
        <v>110</v>
      </c>
      <c r="D42" s="91">
        <v>34</v>
      </c>
      <c r="E42" s="92">
        <v>1097.8445589121222</v>
      </c>
      <c r="F42" s="91">
        <v>11733.279760000001</v>
      </c>
      <c r="G42" s="94">
        <f>E42/$E$43</f>
        <v>1.6447018268084566E-2</v>
      </c>
      <c r="H42" s="94">
        <f t="shared" si="11"/>
        <v>6.0704006362784231E-2</v>
      </c>
      <c r="I42" s="95">
        <v>1035.0150016654459</v>
      </c>
      <c r="J42" s="108">
        <v>10998.312470000003</v>
      </c>
      <c r="K42" s="381">
        <f t="shared" si="10"/>
        <v>1.6295017781236952E-2</v>
      </c>
    </row>
    <row r="43" spans="1:11" ht="11.1" customHeight="1">
      <c r="A43" s="696"/>
      <c r="B43" s="697"/>
      <c r="C43" s="307" t="s">
        <v>0</v>
      </c>
      <c r="D43" s="308">
        <v>417937</v>
      </c>
      <c r="E43" s="309">
        <v>66750.370250545006</v>
      </c>
      <c r="F43" s="308">
        <v>713398.60183792713</v>
      </c>
      <c r="G43" s="312">
        <f>SUM(G38:G42)</f>
        <v>1</v>
      </c>
      <c r="H43" s="312">
        <f>(E43-I43)/I43</f>
        <v>5.0901164124734347E-2</v>
      </c>
      <c r="I43" s="313">
        <v>63517.267397966476</v>
      </c>
      <c r="J43" s="318">
        <v>674949.3186529997</v>
      </c>
      <c r="K43" s="382">
        <f>SUM(K38:K42)</f>
        <v>0.99999999999999989</v>
      </c>
    </row>
    <row r="44" spans="1:11" ht="11.1" customHeight="1">
      <c r="A44" s="692" t="str">
        <f>'3.1'!E6</f>
        <v>Listopad</v>
      </c>
      <c r="B44" s="693"/>
      <c r="C44" s="334" t="s">
        <v>4</v>
      </c>
      <c r="D44" s="96">
        <v>143</v>
      </c>
      <c r="E44" s="92">
        <v>19965.212422824177</v>
      </c>
      <c r="F44" s="96">
        <v>213152.80445000003</v>
      </c>
      <c r="G44" s="98">
        <f>E44/$E$49</f>
        <v>0.20263722825524025</v>
      </c>
      <c r="H44" s="98">
        <f>(E44-I44)/I44</f>
        <v>-7.0479490235751271E-2</v>
      </c>
      <c r="I44" s="95">
        <v>21479.044532204985</v>
      </c>
      <c r="J44" s="109">
        <v>228429.61087</v>
      </c>
      <c r="K44" s="380">
        <f>I44/$I$49</f>
        <v>0.2205697348249874</v>
      </c>
    </row>
    <row r="45" spans="1:11" ht="11.1" customHeight="1">
      <c r="A45" s="694"/>
      <c r="B45" s="695"/>
      <c r="C45" s="334" t="s">
        <v>5</v>
      </c>
      <c r="D45" s="91">
        <v>1581</v>
      </c>
      <c r="E45" s="92">
        <v>18628.861419677149</v>
      </c>
      <c r="F45" s="91">
        <v>198885.64569999999</v>
      </c>
      <c r="G45" s="94">
        <f t="shared" ref="G45:G48" si="12">E45/$E$49</f>
        <v>0.18907391334934662</v>
      </c>
      <c r="H45" s="94">
        <f>(E45-I45)/I45</f>
        <v>1.003102248956373E-2</v>
      </c>
      <c r="I45" s="95">
        <v>18443.850738128822</v>
      </c>
      <c r="J45" s="108">
        <v>196150.35260000001</v>
      </c>
      <c r="K45" s="381">
        <f t="shared" ref="K45:K48" si="13">I45/$I$49</f>
        <v>0.18940112817220814</v>
      </c>
    </row>
    <row r="46" spans="1:11" ht="11.1" customHeight="1">
      <c r="A46" s="694"/>
      <c r="B46" s="695"/>
      <c r="C46" s="334" t="s">
        <v>6</v>
      </c>
      <c r="D46" s="91">
        <v>38902</v>
      </c>
      <c r="E46" s="92">
        <v>24797.245449314203</v>
      </c>
      <c r="F46" s="91">
        <v>264740.61198173399</v>
      </c>
      <c r="G46" s="94">
        <f t="shared" si="12"/>
        <v>0.25168002121878302</v>
      </c>
      <c r="H46" s="94">
        <f t="shared" ref="H46:H48" si="14">(E46-I46)/I46</f>
        <v>2.873079389160807E-2</v>
      </c>
      <c r="I46" s="95">
        <v>24104.698329781851</v>
      </c>
      <c r="J46" s="108">
        <v>256353.46673722999</v>
      </c>
      <c r="K46" s="381">
        <f t="shared" si="13"/>
        <v>0.24753274805424941</v>
      </c>
    </row>
    <row r="47" spans="1:11" ht="11.1" customHeight="1">
      <c r="A47" s="694"/>
      <c r="B47" s="695"/>
      <c r="C47" s="334" t="s">
        <v>7</v>
      </c>
      <c r="D47" s="91">
        <v>377148</v>
      </c>
      <c r="E47" s="92">
        <v>34020.252169202104</v>
      </c>
      <c r="F47" s="91">
        <v>363207.37307121203</v>
      </c>
      <c r="G47" s="94">
        <f t="shared" si="12"/>
        <v>0.34528906871186099</v>
      </c>
      <c r="H47" s="94">
        <f t="shared" si="14"/>
        <v>5.3004703255459903E-2</v>
      </c>
      <c r="I47" s="95">
        <v>32307.787480934698</v>
      </c>
      <c r="J47" s="108">
        <v>343593.3198597405</v>
      </c>
      <c r="K47" s="381">
        <f t="shared" si="13"/>
        <v>0.33177081535294273</v>
      </c>
    </row>
    <row r="48" spans="1:11" ht="11.1" customHeight="1">
      <c r="A48" s="694"/>
      <c r="B48" s="695"/>
      <c r="C48" s="334" t="s">
        <v>110</v>
      </c>
      <c r="D48" s="91">
        <v>34</v>
      </c>
      <c r="E48" s="92">
        <v>1115.3013882110231</v>
      </c>
      <c r="F48" s="91">
        <v>11907.192379999999</v>
      </c>
      <c r="G48" s="94">
        <f t="shared" si="12"/>
        <v>1.13197684647692E-2</v>
      </c>
      <c r="H48" s="94">
        <f t="shared" si="14"/>
        <v>6.7831377578179974E-2</v>
      </c>
      <c r="I48" s="95">
        <v>1044.4545942642219</v>
      </c>
      <c r="J48" s="108">
        <v>11107.774609999999</v>
      </c>
      <c r="K48" s="381">
        <f t="shared" si="13"/>
        <v>1.0725573595612332E-2</v>
      </c>
    </row>
    <row r="49" spans="1:11" ht="11.1" customHeight="1">
      <c r="A49" s="696"/>
      <c r="B49" s="697"/>
      <c r="C49" s="307" t="s">
        <v>0</v>
      </c>
      <c r="D49" s="308">
        <v>417808</v>
      </c>
      <c r="E49" s="309">
        <v>98526.872849228646</v>
      </c>
      <c r="F49" s="308">
        <v>1051893.6275829461</v>
      </c>
      <c r="G49" s="312">
        <f>SUM(G44:G48)</f>
        <v>1.0000000000000002</v>
      </c>
      <c r="H49" s="312">
        <f t="shared" ref="H49" si="15">(E49-I49)/I49</f>
        <v>1.1779000919025354E-2</v>
      </c>
      <c r="I49" s="313">
        <v>97379.835675314578</v>
      </c>
      <c r="J49" s="318">
        <v>1035634.5246769704</v>
      </c>
      <c r="K49" s="382">
        <f>SUM(K44:K48)</f>
        <v>1</v>
      </c>
    </row>
    <row r="50" spans="1:11" ht="11.1" customHeight="1">
      <c r="A50" s="698" t="str">
        <f>'3.1'!F6</f>
        <v>Prosinec</v>
      </c>
      <c r="B50" s="699"/>
      <c r="C50" s="333" t="s">
        <v>4</v>
      </c>
      <c r="D50" s="96">
        <v>144</v>
      </c>
      <c r="E50" s="240">
        <v>23035.813332903053</v>
      </c>
      <c r="F50" s="96">
        <v>245925.47047999999</v>
      </c>
      <c r="G50" s="98">
        <f>E50/$E$55</f>
        <v>0.19243132891262696</v>
      </c>
      <c r="H50" s="98">
        <f>(E50-I50)/I50</f>
        <v>-9.1155649782361375E-2</v>
      </c>
      <c r="I50" s="446">
        <v>25346.268948458255</v>
      </c>
      <c r="J50" s="109">
        <v>270327.1888999996</v>
      </c>
      <c r="K50" s="380">
        <f>I50/$I$55</f>
        <v>0.20845732275175988</v>
      </c>
    </row>
    <row r="51" spans="1:11" ht="11.1" customHeight="1">
      <c r="A51" s="698"/>
      <c r="B51" s="699"/>
      <c r="C51" s="334" t="s">
        <v>5</v>
      </c>
      <c r="D51" s="91">
        <v>1582</v>
      </c>
      <c r="E51" s="92">
        <v>23237.263769339348</v>
      </c>
      <c r="F51" s="91">
        <v>248076.12196999998</v>
      </c>
      <c r="G51" s="94">
        <f t="shared" ref="G51:G54" si="16">E51/$E$55</f>
        <v>0.19411415966981557</v>
      </c>
      <c r="H51" s="94">
        <f t="shared" ref="H51:H54" si="17">(E51-I51)/I51</f>
        <v>1.9843878331450557E-2</v>
      </c>
      <c r="I51" s="95">
        <v>22785.118647137879</v>
      </c>
      <c r="J51" s="108">
        <v>242916.26309000005</v>
      </c>
      <c r="K51" s="381">
        <f t="shared" ref="K51:K54" si="18">I51/$I$55</f>
        <v>0.18739345192865067</v>
      </c>
    </row>
    <row r="52" spans="1:11" ht="11.1" customHeight="1">
      <c r="A52" s="698"/>
      <c r="B52" s="699"/>
      <c r="C52" s="334" t="s">
        <v>6</v>
      </c>
      <c r="D52" s="91">
        <v>38909</v>
      </c>
      <c r="E52" s="92">
        <v>30584.231540651665</v>
      </c>
      <c r="F52" s="91">
        <v>326510.79874767602</v>
      </c>
      <c r="G52" s="94">
        <f t="shared" si="16"/>
        <v>0.25548758509571523</v>
      </c>
      <c r="H52" s="94">
        <f t="shared" si="17"/>
        <v>-9.7401428365796669E-3</v>
      </c>
      <c r="I52" s="95">
        <v>30885.056401518272</v>
      </c>
      <c r="J52" s="108">
        <v>329220.73251300305</v>
      </c>
      <c r="K52" s="381">
        <f t="shared" si="18"/>
        <v>0.25401041011557723</v>
      </c>
    </row>
    <row r="53" spans="1:11" ht="11.1" customHeight="1">
      <c r="A53" s="698"/>
      <c r="B53" s="699"/>
      <c r="C53" s="334" t="s">
        <v>7</v>
      </c>
      <c r="D53" s="91">
        <v>376986</v>
      </c>
      <c r="E53" s="92">
        <v>41667.860321886095</v>
      </c>
      <c r="F53" s="91">
        <v>444837.27955440863</v>
      </c>
      <c r="G53" s="94">
        <f t="shared" si="16"/>
        <v>0.34807547790090465</v>
      </c>
      <c r="H53" s="94">
        <f t="shared" si="17"/>
        <v>2.8735378512258322E-3</v>
      </c>
      <c r="I53" s="95">
        <v>41548.469222913562</v>
      </c>
      <c r="J53" s="108">
        <v>442892.86080507911</v>
      </c>
      <c r="K53" s="381">
        <f t="shared" si="18"/>
        <v>0.34171035887983364</v>
      </c>
    </row>
    <row r="54" spans="1:11" ht="11.1" customHeight="1">
      <c r="A54" s="698"/>
      <c r="B54" s="699"/>
      <c r="C54" s="334" t="s">
        <v>110</v>
      </c>
      <c r="D54" s="91">
        <v>34</v>
      </c>
      <c r="E54" s="92">
        <v>1184.0980400869032</v>
      </c>
      <c r="F54" s="91">
        <v>12641.180679999999</v>
      </c>
      <c r="G54" s="94">
        <f t="shared" si="16"/>
        <v>9.8914484209377124E-3</v>
      </c>
      <c r="H54" s="94">
        <f t="shared" si="17"/>
        <v>0.1554276028975663</v>
      </c>
      <c r="I54" s="95">
        <v>1024.8137028381852</v>
      </c>
      <c r="J54" s="108">
        <v>10971.769230000009</v>
      </c>
      <c r="K54" s="381">
        <f t="shared" si="18"/>
        <v>8.4284563241786414E-3</v>
      </c>
    </row>
    <row r="55" spans="1:11" ht="11.1" customHeight="1">
      <c r="A55" s="698"/>
      <c r="B55" s="699"/>
      <c r="C55" s="307" t="s">
        <v>0</v>
      </c>
      <c r="D55" s="308">
        <v>417655</v>
      </c>
      <c r="E55" s="309">
        <v>119709.26700486706</v>
      </c>
      <c r="F55" s="308">
        <v>1277990.8514320848</v>
      </c>
      <c r="G55" s="312">
        <f>SUM(G50:G54)</f>
        <v>1.0000000000000002</v>
      </c>
      <c r="H55" s="312">
        <f t="shared" ref="H55" si="19">(E55-I55)/I55</f>
        <v>-1.5465615110658268E-2</v>
      </c>
      <c r="I55" s="313">
        <v>121589.72692286615</v>
      </c>
      <c r="J55" s="318">
        <v>1296328.8145380819</v>
      </c>
      <c r="K55" s="382">
        <f>SUM(K50:K54)</f>
        <v>1</v>
      </c>
    </row>
    <row r="56" spans="1:11" ht="11.1" customHeight="1">
      <c r="A56" s="700" t="str">
        <f>'3.1'!G6</f>
        <v>IV. čtvrtletí</v>
      </c>
      <c r="B56" s="701"/>
      <c r="C56" s="334" t="s">
        <v>4</v>
      </c>
      <c r="D56" s="91">
        <f>D50</f>
        <v>144</v>
      </c>
      <c r="E56" s="92">
        <f>E38+E44+E50</f>
        <v>58445.19302894696</v>
      </c>
      <c r="F56" s="91">
        <f>F38+F44+F50</f>
        <v>624138.74632000003</v>
      </c>
      <c r="G56" s="94">
        <f>E56/$E$61</f>
        <v>0.2050805598043472</v>
      </c>
      <c r="H56" s="94">
        <f>(E56-I56)/I56</f>
        <v>-6.0139647193150771E-2</v>
      </c>
      <c r="I56" s="95">
        <f>I38+I44+I50</f>
        <v>62184.975517270315</v>
      </c>
      <c r="J56" s="108">
        <f>J38+J44+J50</f>
        <v>661972.09454999957</v>
      </c>
      <c r="K56" s="381">
        <f>I56/$I$61</f>
        <v>0.22013406967722512</v>
      </c>
    </row>
    <row r="57" spans="1:11" ht="11.1" customHeight="1">
      <c r="A57" s="698"/>
      <c r="B57" s="699"/>
      <c r="C57" s="334" t="s">
        <v>5</v>
      </c>
      <c r="D57" s="91">
        <f>D51</f>
        <v>1582</v>
      </c>
      <c r="E57" s="92">
        <f t="shared" ref="E57:F58" si="20">E39+E45+E51</f>
        <v>54590.709795467104</v>
      </c>
      <c r="F57" s="91">
        <f t="shared" si="20"/>
        <v>582956.53104999999</v>
      </c>
      <c r="G57" s="94">
        <f t="shared" ref="G57:G60" si="21">E57/$E$61</f>
        <v>0.19155541704560899</v>
      </c>
      <c r="H57" s="94">
        <f t="shared" ref="H57:H60" si="22">(E57-I57)/I57</f>
        <v>2.0076445490291979E-2</v>
      </c>
      <c r="I57" s="95">
        <f t="shared" ref="I57:J57" si="23">I39+I45+I51</f>
        <v>53516.292859040084</v>
      </c>
      <c r="J57" s="108">
        <f t="shared" si="23"/>
        <v>569634.60047000006</v>
      </c>
      <c r="K57" s="381">
        <f t="shared" ref="K57:K60" si="24">I57/$I$61</f>
        <v>0.18944703673360627</v>
      </c>
    </row>
    <row r="58" spans="1:11" ht="11.1" customHeight="1">
      <c r="A58" s="698"/>
      <c r="B58" s="699"/>
      <c r="C58" s="334" t="s">
        <v>6</v>
      </c>
      <c r="D58" s="91">
        <f>D52</f>
        <v>38909</v>
      </c>
      <c r="E58" s="92">
        <f>E40+E46+E52</f>
        <v>71099.437376547226</v>
      </c>
      <c r="F58" s="91">
        <f t="shared" si="20"/>
        <v>759238.0578145911</v>
      </c>
      <c r="G58" s="94">
        <f t="shared" si="21"/>
        <v>0.24948351888810844</v>
      </c>
      <c r="H58" s="94">
        <f t="shared" si="22"/>
        <v>2.0479789871545678E-2</v>
      </c>
      <c r="I58" s="95">
        <f>I40+I46+I52</f>
        <v>69672.558028314277</v>
      </c>
      <c r="J58" s="108">
        <f t="shared" ref="J58" si="25">J40+J46+J52</f>
        <v>741597.11518503609</v>
      </c>
      <c r="K58" s="381">
        <f t="shared" si="24"/>
        <v>0.24664002222427336</v>
      </c>
    </row>
    <row r="59" spans="1:11" ht="11.1" customHeight="1">
      <c r="A59" s="698"/>
      <c r="B59" s="699"/>
      <c r="C59" s="334" t="s">
        <v>7</v>
      </c>
      <c r="D59" s="91">
        <f>D53</f>
        <v>376986</v>
      </c>
      <c r="E59" s="92">
        <f t="shared" ref="E59:F60" si="26">E41+E47+E53</f>
        <v>97453.925916469379</v>
      </c>
      <c r="F59" s="91">
        <f t="shared" si="26"/>
        <v>1040668.0928483669</v>
      </c>
      <c r="G59" s="94">
        <f t="shared" si="21"/>
        <v>0.34195978567787816</v>
      </c>
      <c r="H59" s="94">
        <f t="shared" si="22"/>
        <v>3.6647723881209231E-2</v>
      </c>
      <c r="I59" s="95">
        <f t="shared" ref="I59:J59" si="27">I41+I47+I53</f>
        <v>94008.720292754675</v>
      </c>
      <c r="J59" s="108">
        <f t="shared" si="27"/>
        <v>1000630.9913530163</v>
      </c>
      <c r="K59" s="381">
        <f t="shared" si="24"/>
        <v>0.33278974561057184</v>
      </c>
    </row>
    <row r="60" spans="1:11" ht="11.1" customHeight="1">
      <c r="A60" s="698"/>
      <c r="B60" s="699"/>
      <c r="C60" s="334" t="s">
        <v>110</v>
      </c>
      <c r="D60" s="91">
        <f>D54</f>
        <v>34</v>
      </c>
      <c r="E60" s="92">
        <f>E42+E48+E54</f>
        <v>3397.2439872100485</v>
      </c>
      <c r="F60" s="91">
        <f t="shared" si="26"/>
        <v>36281.652819999996</v>
      </c>
      <c r="G60" s="94">
        <f t="shared" si="21"/>
        <v>1.1920718584057388E-2</v>
      </c>
      <c r="H60" s="94">
        <f t="shared" si="22"/>
        <v>9.4373051763180574E-2</v>
      </c>
      <c r="I60" s="95">
        <f>I42+I48+I54</f>
        <v>3104.283298767853</v>
      </c>
      <c r="J60" s="108">
        <f t="shared" ref="J60" si="28">J42+J48+J54</f>
        <v>33077.85631000001</v>
      </c>
      <c r="K60" s="381">
        <f t="shared" si="24"/>
        <v>1.0989125754323457E-2</v>
      </c>
    </row>
    <row r="61" spans="1:11" ht="11.1" customHeight="1">
      <c r="A61" s="698"/>
      <c r="B61" s="699"/>
      <c r="C61" s="307" t="s">
        <v>0</v>
      </c>
      <c r="D61" s="308">
        <f>SUM(D56:D60)</f>
        <v>417655</v>
      </c>
      <c r="E61" s="309">
        <f>SUM(E56:E60)</f>
        <v>284986.51010464068</v>
      </c>
      <c r="F61" s="308">
        <f>SUM(F56:F60)</f>
        <v>3043283.0808529579</v>
      </c>
      <c r="G61" s="312">
        <f>SUM(G56:G60)</f>
        <v>1.0000000000000002</v>
      </c>
      <c r="H61" s="312">
        <f>(E61-I61)/I61</f>
        <v>8.8488376910441386E-3</v>
      </c>
      <c r="I61" s="313">
        <f>SUM(I56:I60)</f>
        <v>282486.82999614719</v>
      </c>
      <c r="J61" s="318">
        <f>SUM(J56:J60)</f>
        <v>3006912.6578680524</v>
      </c>
      <c r="K61" s="382">
        <f>SUM(K56:K60)</f>
        <v>1</v>
      </c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</row>
    <row r="81" spans="1:11" ht="1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1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</row>
    <row r="83" spans="1:11" ht="1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</row>
    <row r="85" spans="1:11" ht="1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1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</row>
    <row r="87" spans="1:11" ht="1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1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1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1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1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</row>
    <row r="92" spans="1:11" ht="1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1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1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1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</row>
    <row r="96" spans="1:11" ht="1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</row>
    <row r="97" spans="1:11" ht="1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</row>
    <row r="98" spans="1:11" ht="1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11" ht="1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1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1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19"/>
  <sheetViews>
    <sheetView showGridLines="0" topLeftCell="A16" zoomScaleNormal="100" zoomScaleSheetLayoutView="100" workbookViewId="0">
      <selection activeCell="E35" sqref="E35:K3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16" s="214" customFormat="1" ht="15.6">
      <c r="A1" s="717" t="s">
        <v>260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6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16" ht="12.9" customHeight="1">
      <c r="A3" s="722" t="s">
        <v>48</v>
      </c>
      <c r="B3" s="722"/>
      <c r="C3" s="722"/>
      <c r="D3" s="723"/>
      <c r="E3" s="376"/>
      <c r="F3" s="377"/>
      <c r="G3" s="279"/>
      <c r="H3" s="280"/>
      <c r="I3" s="377"/>
      <c r="J3" s="378"/>
      <c r="K3" s="378"/>
    </row>
    <row r="4" spans="1:16" ht="24.9" customHeight="1">
      <c r="A4" s="281"/>
      <c r="B4" s="281"/>
      <c r="C4" s="281"/>
      <c r="D4" s="270"/>
      <c r="E4" s="675">
        <f>'3.1'!D4</f>
        <v>2020</v>
      </c>
      <c r="F4" s="676"/>
      <c r="G4" s="677"/>
      <c r="H4" s="282"/>
      <c r="I4" s="678">
        <f>E4-1</f>
        <v>2019</v>
      </c>
      <c r="J4" s="679"/>
      <c r="K4" s="679"/>
    </row>
    <row r="5" spans="1:16" ht="24.9" customHeight="1">
      <c r="A5" s="379"/>
      <c r="B5" s="283"/>
      <c r="C5" s="284"/>
      <c r="D5" s="285"/>
      <c r="E5" s="672" t="s">
        <v>67</v>
      </c>
      <c r="F5" s="736"/>
      <c r="G5" s="728" t="s">
        <v>37</v>
      </c>
      <c r="H5" s="682" t="s">
        <v>275</v>
      </c>
      <c r="I5" s="671" t="s">
        <v>67</v>
      </c>
      <c r="J5" s="738"/>
      <c r="K5" s="733" t="s">
        <v>37</v>
      </c>
    </row>
    <row r="6" spans="1:16" ht="24.9" customHeight="1">
      <c r="A6" s="379"/>
      <c r="B6" s="286"/>
      <c r="C6" s="286"/>
      <c r="D6" s="680" t="s">
        <v>215</v>
      </c>
      <c r="E6" s="672"/>
      <c r="F6" s="737"/>
      <c r="G6" s="682"/>
      <c r="H6" s="682"/>
      <c r="I6" s="671"/>
      <c r="J6" s="739"/>
      <c r="K6" s="734"/>
    </row>
    <row r="7" spans="1:16" ht="15" customHeight="1">
      <c r="A7" s="740" t="s">
        <v>214</v>
      </c>
      <c r="B7" s="740"/>
      <c r="C7" s="337" t="s">
        <v>241</v>
      </c>
      <c r="D7" s="681"/>
      <c r="E7" s="336" t="s">
        <v>283</v>
      </c>
      <c r="F7" s="591" t="s">
        <v>278</v>
      </c>
      <c r="G7" s="683"/>
      <c r="H7" s="683"/>
      <c r="I7" s="287" t="s">
        <v>284</v>
      </c>
      <c r="J7" s="288" t="s">
        <v>278</v>
      </c>
      <c r="K7" s="735"/>
    </row>
    <row r="8" spans="1:16" ht="11.1" customHeight="1">
      <c r="A8" s="692" t="str">
        <f>'3.1'!D6</f>
        <v>Říjen</v>
      </c>
      <c r="B8" s="693"/>
      <c r="C8" s="334" t="s">
        <v>4</v>
      </c>
      <c r="D8" s="96">
        <v>191</v>
      </c>
      <c r="E8" s="92">
        <v>60407.078000000001</v>
      </c>
      <c r="F8" s="96">
        <v>646032.90297300008</v>
      </c>
      <c r="G8" s="98">
        <f>E8/$E$13</f>
        <v>0.59481864952324481</v>
      </c>
      <c r="H8" s="98">
        <f>(E8-I8)/I8</f>
        <v>0.13395687646803453</v>
      </c>
      <c r="I8" s="95">
        <v>53271.054000000004</v>
      </c>
      <c r="J8" s="109">
        <v>567400.31621199963</v>
      </c>
      <c r="K8" s="380">
        <f>I8/$I$13</f>
        <v>0.60333436269252549</v>
      </c>
    </row>
    <row r="9" spans="1:16" ht="11.1" customHeight="1">
      <c r="A9" s="694"/>
      <c r="B9" s="695"/>
      <c r="C9" s="334" t="s">
        <v>5</v>
      </c>
      <c r="D9" s="91">
        <v>647</v>
      </c>
      <c r="E9" s="92">
        <v>9536.9959999999992</v>
      </c>
      <c r="F9" s="91">
        <v>101997.60691999995</v>
      </c>
      <c r="G9" s="94">
        <f>E9/$E$13</f>
        <v>9.3909244893927615E-2</v>
      </c>
      <c r="H9" s="94">
        <f>(E9-I9)/I9</f>
        <v>8.9306120733363664E-2</v>
      </c>
      <c r="I9" s="95">
        <v>8755.110999999999</v>
      </c>
      <c r="J9" s="108">
        <v>93255.439539999934</v>
      </c>
      <c r="K9" s="381">
        <f>I9/$I$13</f>
        <v>9.9158152858911303E-2</v>
      </c>
      <c r="L9" s="208"/>
      <c r="N9" s="208"/>
      <c r="O9" s="208"/>
      <c r="P9" s="208"/>
    </row>
    <row r="10" spans="1:16" ht="11.1" customHeight="1">
      <c r="A10" s="694"/>
      <c r="B10" s="695"/>
      <c r="C10" s="334" t="s">
        <v>6</v>
      </c>
      <c r="D10" s="91">
        <v>18931</v>
      </c>
      <c r="E10" s="92">
        <v>8855.7650000000012</v>
      </c>
      <c r="F10" s="91">
        <v>94711.653049999994</v>
      </c>
      <c r="G10" s="94">
        <f>E10/$E$13</f>
        <v>8.7201274290989853E-2</v>
      </c>
      <c r="H10" s="94">
        <f t="shared" ref="H10:H12" si="0">(E10-I10)/I10</f>
        <v>0.14852274215784328</v>
      </c>
      <c r="I10" s="95">
        <v>7710.57</v>
      </c>
      <c r="J10" s="108">
        <v>82129.860069999995</v>
      </c>
      <c r="K10" s="381">
        <f>I10/$I$13</f>
        <v>8.7327948062490113E-2</v>
      </c>
      <c r="L10" s="208"/>
      <c r="N10" s="208"/>
      <c r="O10" s="208"/>
      <c r="P10" s="208"/>
    </row>
    <row r="11" spans="1:16" ht="11.1" customHeight="1">
      <c r="A11" s="694"/>
      <c r="B11" s="695"/>
      <c r="C11" s="334" t="s">
        <v>7</v>
      </c>
      <c r="D11" s="91">
        <v>239906</v>
      </c>
      <c r="E11" s="92">
        <v>21786.7</v>
      </c>
      <c r="F11" s="91">
        <v>233006.7</v>
      </c>
      <c r="G11" s="94">
        <f>E11/$E$13</f>
        <v>0.21453008323905484</v>
      </c>
      <c r="H11" s="94">
        <f t="shared" si="0"/>
        <v>0.23131135589101323</v>
      </c>
      <c r="I11" s="95">
        <v>17693.900000000001</v>
      </c>
      <c r="J11" s="108">
        <v>188467.3</v>
      </c>
      <c r="K11" s="381">
        <f>I11/$I$13</f>
        <v>0.20039659587071953</v>
      </c>
      <c r="L11" s="208"/>
      <c r="N11" s="208"/>
      <c r="O11" s="208"/>
      <c r="P11" s="208"/>
    </row>
    <row r="12" spans="1:16" ht="11.1" customHeight="1">
      <c r="A12" s="694"/>
      <c r="B12" s="695"/>
      <c r="C12" s="334" t="s">
        <v>110</v>
      </c>
      <c r="D12" s="91">
        <v>33</v>
      </c>
      <c r="E12" s="92">
        <v>968.91499999999996</v>
      </c>
      <c r="F12" s="91">
        <v>10362.473620000001</v>
      </c>
      <c r="G12" s="94">
        <f>E12/$E$13</f>
        <v>9.5407480527830643E-3</v>
      </c>
      <c r="H12" s="94">
        <f t="shared" si="0"/>
        <v>0.12171631864168957</v>
      </c>
      <c r="I12" s="95">
        <v>863.779</v>
      </c>
      <c r="J12" s="108">
        <v>9200.5798599999998</v>
      </c>
      <c r="K12" s="381">
        <f>I12/$I$13</f>
        <v>9.7829405153535536E-3</v>
      </c>
      <c r="L12" s="208"/>
      <c r="N12" s="208"/>
      <c r="O12" s="208"/>
      <c r="P12" s="208"/>
    </row>
    <row r="13" spans="1:16" ht="11.1" customHeight="1">
      <c r="A13" s="696"/>
      <c r="B13" s="697"/>
      <c r="C13" s="307" t="s">
        <v>0</v>
      </c>
      <c r="D13" s="308">
        <v>259708</v>
      </c>
      <c r="E13" s="309">
        <v>101555.45399999998</v>
      </c>
      <c r="F13" s="308">
        <v>1086111.336563</v>
      </c>
      <c r="G13" s="312">
        <f>SUM(G8:G12)</f>
        <v>1.0000000000000002</v>
      </c>
      <c r="H13" s="312">
        <f>(E13-I13)/I13</f>
        <v>0.15019115478811579</v>
      </c>
      <c r="I13" s="313">
        <v>88294.414000000004</v>
      </c>
      <c r="J13" s="318">
        <v>940453.4956819996</v>
      </c>
      <c r="K13" s="382">
        <f>SUM(K8:K12)</f>
        <v>1</v>
      </c>
      <c r="L13" s="208"/>
    </row>
    <row r="14" spans="1:16" ht="11.1" customHeight="1">
      <c r="A14" s="698" t="str">
        <f>'3.1'!E6</f>
        <v>Listopad</v>
      </c>
      <c r="B14" s="699"/>
      <c r="C14" s="334" t="s">
        <v>4</v>
      </c>
      <c r="D14" s="96">
        <v>190</v>
      </c>
      <c r="E14" s="92">
        <v>63609.358000000007</v>
      </c>
      <c r="F14" s="96">
        <v>679623.25866000005</v>
      </c>
      <c r="G14" s="98">
        <f>E14/$E$19</f>
        <v>0.50541666569994792</v>
      </c>
      <c r="H14" s="98">
        <f>(E14-I14)/I14</f>
        <v>7.9257786199878028E-2</v>
      </c>
      <c r="I14" s="95">
        <v>58938.057999999997</v>
      </c>
      <c r="J14" s="109">
        <v>628346.22254500003</v>
      </c>
      <c r="K14" s="380">
        <f>I14/$I$19</f>
        <v>0.52288539120798949</v>
      </c>
      <c r="L14" s="208"/>
      <c r="M14" s="208"/>
    </row>
    <row r="15" spans="1:16" ht="11.1" customHeight="1">
      <c r="A15" s="698"/>
      <c r="B15" s="699"/>
      <c r="C15" s="334" t="s">
        <v>5</v>
      </c>
      <c r="D15" s="91">
        <v>643</v>
      </c>
      <c r="E15" s="92">
        <v>12800.165999999999</v>
      </c>
      <c r="F15" s="91">
        <v>136800.32326999994</v>
      </c>
      <c r="G15" s="94">
        <f>E15/$E$19</f>
        <v>0.10170543177193893</v>
      </c>
      <c r="H15" s="94">
        <f>(E15-I15)/I15</f>
        <v>0.13934741340782655</v>
      </c>
      <c r="I15" s="95">
        <v>11234.647000000001</v>
      </c>
      <c r="J15" s="108">
        <v>119777.12464000005</v>
      </c>
      <c r="K15" s="381">
        <f>I15/$I$19</f>
        <v>9.9671298835103561E-2</v>
      </c>
      <c r="L15" s="209"/>
      <c r="M15" s="208"/>
    </row>
    <row r="16" spans="1:16" ht="11.1" customHeight="1">
      <c r="A16" s="698"/>
      <c r="B16" s="699"/>
      <c r="C16" s="334" t="s">
        <v>6</v>
      </c>
      <c r="D16" s="91">
        <v>18946</v>
      </c>
      <c r="E16" s="92">
        <v>14083.352999999999</v>
      </c>
      <c r="F16" s="91">
        <v>150515.15794999999</v>
      </c>
      <c r="G16" s="94">
        <f>E16/$E$19</f>
        <v>0.11190116578657117</v>
      </c>
      <c r="H16" s="94">
        <f t="shared" ref="H16:H19" si="1">(E16-I16)/I16</f>
        <v>0.10085977158377164</v>
      </c>
      <c r="I16" s="95">
        <v>12793.049000000001</v>
      </c>
      <c r="J16" s="108">
        <v>136392.07503000001</v>
      </c>
      <c r="K16" s="381">
        <f>I16/$I$19</f>
        <v>0.11349709607174331</v>
      </c>
      <c r="L16" s="208"/>
      <c r="M16" s="208"/>
      <c r="N16" s="208"/>
      <c r="O16" s="208"/>
    </row>
    <row r="17" spans="1:20" ht="11.1" customHeight="1">
      <c r="A17" s="698"/>
      <c r="B17" s="699"/>
      <c r="C17" s="334" t="s">
        <v>7</v>
      </c>
      <c r="D17" s="91">
        <v>239958</v>
      </c>
      <c r="E17" s="92">
        <v>34452.800000000003</v>
      </c>
      <c r="F17" s="91">
        <v>368211.4</v>
      </c>
      <c r="G17" s="94">
        <f>E17/$E$19</f>
        <v>0.27374933260648793</v>
      </c>
      <c r="H17" s="94">
        <f t="shared" si="1"/>
        <v>0.19266664820404891</v>
      </c>
      <c r="I17" s="95">
        <v>28887.200000000001</v>
      </c>
      <c r="J17" s="108">
        <v>307978.09999999998</v>
      </c>
      <c r="K17" s="381">
        <f>I17/$I$19</f>
        <v>0.25628083763641202</v>
      </c>
      <c r="L17" s="208"/>
      <c r="M17" s="208"/>
      <c r="N17" s="208"/>
      <c r="O17" s="208"/>
    </row>
    <row r="18" spans="1:20" ht="11.1" customHeight="1">
      <c r="A18" s="698"/>
      <c r="B18" s="699"/>
      <c r="C18" s="334" t="s">
        <v>110</v>
      </c>
      <c r="D18" s="91">
        <v>33</v>
      </c>
      <c r="E18" s="92">
        <v>909.60699999999997</v>
      </c>
      <c r="F18" s="91">
        <v>9721.3577100000002</v>
      </c>
      <c r="G18" s="94">
        <f>E18/$E$19</f>
        <v>7.2274041350540346E-3</v>
      </c>
      <c r="H18" s="94">
        <f t="shared" si="1"/>
        <v>5.2763947047399409E-2</v>
      </c>
      <c r="I18" s="95">
        <v>864.01800000000003</v>
      </c>
      <c r="J18" s="108">
        <v>9211.6511499999979</v>
      </c>
      <c r="K18" s="381">
        <f>I18/$I$19</f>
        <v>7.6653762487516085E-3</v>
      </c>
      <c r="L18" s="208"/>
      <c r="M18" s="208"/>
      <c r="N18" s="208"/>
      <c r="O18" s="208"/>
    </row>
    <row r="19" spans="1:20" ht="11.1" customHeight="1">
      <c r="A19" s="698"/>
      <c r="B19" s="699"/>
      <c r="C19" s="307" t="s">
        <v>0</v>
      </c>
      <c r="D19" s="308">
        <v>259770</v>
      </c>
      <c r="E19" s="309">
        <v>125855.28400000001</v>
      </c>
      <c r="F19" s="308">
        <v>1344871.49759</v>
      </c>
      <c r="G19" s="312">
        <f>SUM(G14:G18)</f>
        <v>1</v>
      </c>
      <c r="H19" s="312">
        <f t="shared" si="1"/>
        <v>0.11656019290511123</v>
      </c>
      <c r="I19" s="313">
        <v>112716.97199999999</v>
      </c>
      <c r="J19" s="318">
        <v>1201705.1733649999</v>
      </c>
      <c r="K19" s="382">
        <f>SUM(K14:K18)</f>
        <v>0.99999999999999989</v>
      </c>
      <c r="L19" s="208"/>
      <c r="M19" s="208"/>
      <c r="N19" s="208"/>
      <c r="O19" s="208"/>
    </row>
    <row r="20" spans="1:20" ht="11.1" customHeight="1">
      <c r="A20" s="698" t="str">
        <f>'3.1'!F6</f>
        <v>Prosinec</v>
      </c>
      <c r="B20" s="699"/>
      <c r="C20" s="333" t="s">
        <v>4</v>
      </c>
      <c r="D20" s="96">
        <v>190</v>
      </c>
      <c r="E20" s="240">
        <v>65706.957999999984</v>
      </c>
      <c r="F20" s="96">
        <v>702463.30668899999</v>
      </c>
      <c r="G20" s="98">
        <f>E20/$E$25</f>
        <v>0.4661518303602688</v>
      </c>
      <c r="H20" s="98">
        <f>(E20-I20)/I20</f>
        <v>0.16534764287817305</v>
      </c>
      <c r="I20" s="446">
        <v>56383.997000000003</v>
      </c>
      <c r="J20" s="109">
        <v>602773.8899079999</v>
      </c>
      <c r="K20" s="380">
        <f>I20/$I$25</f>
        <v>0.42729802651338017</v>
      </c>
      <c r="L20" s="92"/>
      <c r="M20" s="92"/>
      <c r="N20" s="92"/>
      <c r="O20" s="92"/>
      <c r="P20" s="92"/>
      <c r="Q20" s="92"/>
      <c r="R20" s="92"/>
      <c r="S20" s="92"/>
      <c r="T20" s="92"/>
    </row>
    <row r="21" spans="1:20" ht="11.1" customHeight="1">
      <c r="A21" s="698"/>
      <c r="B21" s="699"/>
      <c r="C21" s="334" t="s">
        <v>5</v>
      </c>
      <c r="D21" s="91">
        <v>645</v>
      </c>
      <c r="E21" s="92">
        <v>12708.067999999999</v>
      </c>
      <c r="F21" s="91">
        <v>135873.48077999995</v>
      </c>
      <c r="G21" s="94">
        <f>E21/$E$25</f>
        <v>9.0156192568567273E-2</v>
      </c>
      <c r="H21" s="94">
        <f t="shared" ref="H21:H25" si="2">(E21-I21)/I21</f>
        <v>1.9499794745336245E-2</v>
      </c>
      <c r="I21" s="95">
        <v>12465.002999999999</v>
      </c>
      <c r="J21" s="108">
        <v>133260.92015999983</v>
      </c>
      <c r="K21" s="381">
        <f>I21/$I$25</f>
        <v>9.4464235701193056E-2</v>
      </c>
      <c r="L21" s="92"/>
      <c r="M21" s="92"/>
      <c r="N21" s="92"/>
      <c r="O21" s="92"/>
      <c r="P21" s="92"/>
      <c r="Q21" s="92"/>
      <c r="R21" s="92"/>
      <c r="S21" s="92"/>
      <c r="T21" s="92"/>
    </row>
    <row r="22" spans="1:20" ht="11.1" customHeight="1">
      <c r="A22" s="698"/>
      <c r="B22" s="699"/>
      <c r="C22" s="334" t="s">
        <v>6</v>
      </c>
      <c r="D22" s="91">
        <v>18991</v>
      </c>
      <c r="E22" s="92">
        <v>17947.448999999997</v>
      </c>
      <c r="F22" s="91">
        <v>191891.45220999999</v>
      </c>
      <c r="G22" s="94">
        <f>E22/$E$25</f>
        <v>0.12732648803567465</v>
      </c>
      <c r="H22" s="94">
        <f t="shared" si="2"/>
        <v>-3.4921243488489496E-2</v>
      </c>
      <c r="I22" s="95">
        <v>18596.875</v>
      </c>
      <c r="J22" s="108">
        <v>198815.67616999999</v>
      </c>
      <c r="K22" s="381">
        <f>I22/$I$25</f>
        <v>0.14093374733288269</v>
      </c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11.1" customHeight="1">
      <c r="A23" s="698"/>
      <c r="B23" s="699"/>
      <c r="C23" s="334" t="s">
        <v>7</v>
      </c>
      <c r="D23" s="91">
        <v>240072</v>
      </c>
      <c r="E23" s="92">
        <v>43608.800000000003</v>
      </c>
      <c r="F23" s="91">
        <v>466259.6</v>
      </c>
      <c r="G23" s="94">
        <f>E23/$E$25</f>
        <v>0.30937852791503295</v>
      </c>
      <c r="H23" s="94">
        <f t="shared" si="2"/>
        <v>-1.7100278137053371E-3</v>
      </c>
      <c r="I23" s="95">
        <v>43683.5</v>
      </c>
      <c r="J23" s="108">
        <v>467012.7</v>
      </c>
      <c r="K23" s="381">
        <f>I23/$I$25</f>
        <v>0.33104913334181046</v>
      </c>
      <c r="L23" s="92"/>
      <c r="M23" s="92"/>
      <c r="N23" s="92"/>
      <c r="O23" s="92"/>
      <c r="P23" s="92"/>
      <c r="Q23" s="92"/>
      <c r="R23" s="92"/>
      <c r="S23" s="92"/>
      <c r="T23" s="92"/>
    </row>
    <row r="24" spans="1:20" ht="11.1" customHeight="1">
      <c r="A24" s="698"/>
      <c r="B24" s="699"/>
      <c r="C24" s="334" t="s">
        <v>110</v>
      </c>
      <c r="D24" s="91">
        <v>34</v>
      </c>
      <c r="E24" s="92">
        <v>984.85500000000002</v>
      </c>
      <c r="F24" s="91">
        <v>10529.94355</v>
      </c>
      <c r="G24" s="94">
        <f>E24/$E$25</f>
        <v>6.9869611204564155E-3</v>
      </c>
      <c r="H24" s="94">
        <f t="shared" si="2"/>
        <v>0.19324583998701181</v>
      </c>
      <c r="I24" s="95">
        <v>825.35799999999995</v>
      </c>
      <c r="J24" s="108">
        <v>8823.7497600000006</v>
      </c>
      <c r="K24" s="381">
        <f>I24/$I$25</f>
        <v>6.2548571107335716E-3</v>
      </c>
      <c r="L24" s="92"/>
      <c r="M24" s="92"/>
      <c r="N24" s="92"/>
      <c r="O24" s="92"/>
      <c r="P24" s="92"/>
      <c r="Q24" s="92"/>
      <c r="R24" s="92"/>
      <c r="S24" s="92"/>
      <c r="T24" s="92"/>
    </row>
    <row r="25" spans="1:20" ht="11.1" customHeight="1">
      <c r="A25" s="698"/>
      <c r="B25" s="699"/>
      <c r="C25" s="307" t="s">
        <v>0</v>
      </c>
      <c r="D25" s="308">
        <v>259932</v>
      </c>
      <c r="E25" s="309">
        <v>140956.12999999998</v>
      </c>
      <c r="F25" s="308">
        <v>1507017.7832289999</v>
      </c>
      <c r="G25" s="312">
        <f>SUM(G20:G24)</f>
        <v>1.0000000000000002</v>
      </c>
      <c r="H25" s="312">
        <f t="shared" si="2"/>
        <v>6.8215794881718778E-2</v>
      </c>
      <c r="I25" s="313">
        <v>131954.73300000001</v>
      </c>
      <c r="J25" s="318">
        <v>1410686.9359979997</v>
      </c>
      <c r="K25" s="382">
        <f>SUM(K20:K24)</f>
        <v>0.99999999999999989</v>
      </c>
    </row>
    <row r="26" spans="1:20" ht="11.1" customHeight="1">
      <c r="A26" s="700" t="str">
        <f>'3.1'!G6</f>
        <v>IV. čtvrtletí</v>
      </c>
      <c r="B26" s="701"/>
      <c r="C26" s="334" t="s">
        <v>4</v>
      </c>
      <c r="D26" s="91">
        <f>D20</f>
        <v>190</v>
      </c>
      <c r="E26" s="92">
        <f>E8+E14+E20</f>
        <v>189723.394</v>
      </c>
      <c r="F26" s="91">
        <f>F8+F14+F20</f>
        <v>2028119.4683220002</v>
      </c>
      <c r="G26" s="94">
        <f>E26/$E$31</f>
        <v>0.51503924614631746</v>
      </c>
      <c r="H26" s="94">
        <f>(E26-I26)/I26</f>
        <v>0.12533302888435377</v>
      </c>
      <c r="I26" s="95">
        <f>I8+I14+I20</f>
        <v>168593.109</v>
      </c>
      <c r="J26" s="108">
        <f>J8+J14+J20</f>
        <v>1798520.4286649995</v>
      </c>
      <c r="K26" s="381">
        <f>I26/$I$31</f>
        <v>0.50633712975463419</v>
      </c>
    </row>
    <row r="27" spans="1:20" ht="11.1" customHeight="1">
      <c r="A27" s="698"/>
      <c r="B27" s="699"/>
      <c r="C27" s="334" t="s">
        <v>5</v>
      </c>
      <c r="D27" s="91">
        <f>D21</f>
        <v>645</v>
      </c>
      <c r="E27" s="92">
        <f t="shared" ref="E27:F30" si="3">E9+E15+E21</f>
        <v>35045.229999999996</v>
      </c>
      <c r="F27" s="91">
        <f t="shared" si="3"/>
        <v>374671.41096999985</v>
      </c>
      <c r="G27" s="94">
        <f>E27/$E$31</f>
        <v>9.5136759150662817E-2</v>
      </c>
      <c r="H27" s="94">
        <f t="shared" ref="H27:H30" si="4">(E27-I27)/I27</f>
        <v>7.9817842442284431E-2</v>
      </c>
      <c r="I27" s="95">
        <f t="shared" ref="I27:J27" si="5">I9+I15+I21</f>
        <v>32454.760999999999</v>
      </c>
      <c r="J27" s="108">
        <f t="shared" si="5"/>
        <v>346293.48433999985</v>
      </c>
      <c r="K27" s="381">
        <f>I27/$I$31</f>
        <v>9.7471661974112125E-2</v>
      </c>
    </row>
    <row r="28" spans="1:20" ht="11.1" customHeight="1">
      <c r="A28" s="698"/>
      <c r="B28" s="699"/>
      <c r="C28" s="334" t="s">
        <v>6</v>
      </c>
      <c r="D28" s="91">
        <f>D22</f>
        <v>18991</v>
      </c>
      <c r="E28" s="92">
        <f t="shared" si="3"/>
        <v>40886.566999999995</v>
      </c>
      <c r="F28" s="91">
        <f t="shared" si="3"/>
        <v>437118.26321</v>
      </c>
      <c r="G28" s="94">
        <f>E28/$E$31</f>
        <v>0.11099414890917932</v>
      </c>
      <c r="H28" s="94">
        <f t="shared" si="4"/>
        <v>4.567903924692094E-2</v>
      </c>
      <c r="I28" s="95">
        <f t="shared" ref="I28:J28" si="6">I10+I16+I22</f>
        <v>39100.493999999999</v>
      </c>
      <c r="J28" s="108">
        <f t="shared" si="6"/>
        <v>417337.61126999999</v>
      </c>
      <c r="K28" s="381">
        <f>I28/$I$31</f>
        <v>0.11743084887264459</v>
      </c>
    </row>
    <row r="29" spans="1:20" ht="11.1" customHeight="1">
      <c r="A29" s="698"/>
      <c r="B29" s="699"/>
      <c r="C29" s="334" t="s">
        <v>7</v>
      </c>
      <c r="D29" s="91">
        <f>D23</f>
        <v>240072</v>
      </c>
      <c r="E29" s="92">
        <f t="shared" si="3"/>
        <v>99848.3</v>
      </c>
      <c r="F29" s="91">
        <f t="shared" si="3"/>
        <v>1067477.7000000002</v>
      </c>
      <c r="G29" s="94">
        <f>E29/$E$31</f>
        <v>0.27105667928854016</v>
      </c>
      <c r="H29" s="94">
        <f t="shared" si="4"/>
        <v>0.10617340574267206</v>
      </c>
      <c r="I29" s="95">
        <f t="shared" ref="I29:J29" si="7">I11+I17+I23</f>
        <v>90264.6</v>
      </c>
      <c r="J29" s="108">
        <f t="shared" si="7"/>
        <v>963458.1</v>
      </c>
      <c r="K29" s="381">
        <f>I29/$I$31</f>
        <v>0.27109244709669689</v>
      </c>
    </row>
    <row r="30" spans="1:20" ht="11.1" customHeight="1">
      <c r="A30" s="698"/>
      <c r="B30" s="699"/>
      <c r="C30" s="334" t="s">
        <v>110</v>
      </c>
      <c r="D30" s="91">
        <f>D24</f>
        <v>34</v>
      </c>
      <c r="E30" s="92">
        <f>E12+E18+E24</f>
        <v>2863.377</v>
      </c>
      <c r="F30" s="91">
        <f t="shared" si="3"/>
        <v>30613.774880000001</v>
      </c>
      <c r="G30" s="94">
        <f>E30/$E$31</f>
        <v>7.7731665053003638E-3</v>
      </c>
      <c r="H30" s="94">
        <f t="shared" si="4"/>
        <v>0.12150535318067264</v>
      </c>
      <c r="I30" s="95">
        <f>I12+I18+I24</f>
        <v>2553.1549999999997</v>
      </c>
      <c r="J30" s="108">
        <f t="shared" ref="J30" si="8">J12+J18+J24</f>
        <v>27235.980769999995</v>
      </c>
      <c r="K30" s="381">
        <f>I30/$I$31</f>
        <v>7.6679123019120134E-3</v>
      </c>
    </row>
    <row r="31" spans="1:20" ht="11.1" customHeight="1">
      <c r="A31" s="698"/>
      <c r="B31" s="699"/>
      <c r="C31" s="307" t="s">
        <v>0</v>
      </c>
      <c r="D31" s="308">
        <f>SUM(D26:D30)</f>
        <v>259932</v>
      </c>
      <c r="E31" s="309">
        <f>SUM(E26:E30)</f>
        <v>368366.86799999996</v>
      </c>
      <c r="F31" s="308">
        <f>SUM(F26:F30)</f>
        <v>3938000.6173820002</v>
      </c>
      <c r="G31" s="312">
        <f>SUM(G26:G30)</f>
        <v>1.0000000000000002</v>
      </c>
      <c r="H31" s="312">
        <f>(E31-I31)/I31</f>
        <v>0.10631937299302181</v>
      </c>
      <c r="I31" s="313">
        <f>SUM(I26:I30)</f>
        <v>332966.11900000006</v>
      </c>
      <c r="J31" s="318">
        <f>SUM(J26:J30)</f>
        <v>3552845.6050449992</v>
      </c>
      <c r="K31" s="382">
        <f>SUM(K26:K30)</f>
        <v>0.99999999999999978</v>
      </c>
    </row>
    <row r="32" spans="1:20" ht="9.9" customHeight="1">
      <c r="A32" s="110"/>
      <c r="B32" s="111"/>
      <c r="C32" s="112"/>
      <c r="D32" s="84"/>
      <c r="E32" s="84"/>
      <c r="F32" s="84"/>
      <c r="G32" s="113"/>
      <c r="H32" s="114"/>
      <c r="I32" s="115"/>
      <c r="J32" s="115"/>
      <c r="K32" s="116"/>
    </row>
    <row r="33" spans="1:11" ht="12.9" customHeight="1">
      <c r="A33" s="741" t="s">
        <v>49</v>
      </c>
      <c r="B33" s="742"/>
      <c r="C33" s="742"/>
      <c r="D33" s="743"/>
      <c r="E33" s="289"/>
      <c r="F33" s="289"/>
      <c r="G33" s="290"/>
      <c r="H33" s="280"/>
      <c r="I33" s="291"/>
      <c r="J33" s="291"/>
      <c r="K33" s="383"/>
    </row>
    <row r="34" spans="1:11" ht="24.9" customHeight="1">
      <c r="A34" s="379"/>
      <c r="B34" s="283"/>
      <c r="C34" s="292"/>
      <c r="D34" s="293"/>
      <c r="E34" s="675">
        <f>'3.1'!D4</f>
        <v>2020</v>
      </c>
      <c r="F34" s="708"/>
      <c r="G34" s="709"/>
      <c r="H34" s="294"/>
      <c r="I34" s="678">
        <f>E34-1</f>
        <v>2019</v>
      </c>
      <c r="J34" s="710"/>
      <c r="K34" s="710"/>
    </row>
    <row r="35" spans="1:11" ht="24.9" customHeight="1">
      <c r="A35" s="379"/>
      <c r="B35" s="283"/>
      <c r="C35" s="284"/>
      <c r="D35" s="285"/>
      <c r="E35" s="672" t="s">
        <v>67</v>
      </c>
      <c r="F35" s="736"/>
      <c r="G35" s="728" t="s">
        <v>37</v>
      </c>
      <c r="H35" s="682" t="s">
        <v>275</v>
      </c>
      <c r="I35" s="671" t="s">
        <v>67</v>
      </c>
      <c r="J35" s="738"/>
      <c r="K35" s="733" t="s">
        <v>37</v>
      </c>
    </row>
    <row r="36" spans="1:11" ht="24.9" customHeight="1">
      <c r="A36" s="379"/>
      <c r="B36" s="286"/>
      <c r="C36" s="286"/>
      <c r="D36" s="680" t="s">
        <v>215</v>
      </c>
      <c r="E36" s="672"/>
      <c r="F36" s="737"/>
      <c r="G36" s="682"/>
      <c r="H36" s="682"/>
      <c r="I36" s="671"/>
      <c r="J36" s="739"/>
      <c r="K36" s="734"/>
    </row>
    <row r="37" spans="1:11" ht="15" customHeight="1">
      <c r="A37" s="740" t="s">
        <v>214</v>
      </c>
      <c r="B37" s="740"/>
      <c r="C37" s="337" t="s">
        <v>241</v>
      </c>
      <c r="D37" s="681"/>
      <c r="E37" s="336" t="s">
        <v>283</v>
      </c>
      <c r="F37" s="591" t="s">
        <v>278</v>
      </c>
      <c r="G37" s="683"/>
      <c r="H37" s="683"/>
      <c r="I37" s="287" t="s">
        <v>284</v>
      </c>
      <c r="J37" s="288" t="s">
        <v>278</v>
      </c>
      <c r="K37" s="735"/>
    </row>
    <row r="38" spans="1:11" ht="11.1" customHeight="1">
      <c r="A38" s="692" t="str">
        <f>'3.1'!D6</f>
        <v>Říjen</v>
      </c>
      <c r="B38" s="693"/>
      <c r="C38" s="334" t="s">
        <v>4</v>
      </c>
      <c r="D38" s="96">
        <v>136</v>
      </c>
      <c r="E38" s="92">
        <v>63202.585999999996</v>
      </c>
      <c r="F38" s="96">
        <v>675754.02622</v>
      </c>
      <c r="G38" s="98">
        <f>E38/$E$43</f>
        <v>0.75899476169734492</v>
      </c>
      <c r="H38" s="98">
        <f>(E38-I38)/I38</f>
        <v>-0.53502453244822501</v>
      </c>
      <c r="I38" s="95">
        <v>135926.71100000001</v>
      </c>
      <c r="J38" s="109">
        <v>1445678.1551099997</v>
      </c>
      <c r="K38" s="380">
        <f>I38/$I$43</f>
        <v>0.88698032441060959</v>
      </c>
    </row>
    <row r="39" spans="1:11" ht="11.1" customHeight="1">
      <c r="A39" s="694"/>
      <c r="B39" s="695"/>
      <c r="C39" s="334" t="s">
        <v>5</v>
      </c>
      <c r="D39" s="91">
        <v>323</v>
      </c>
      <c r="E39" s="92">
        <v>3303.2049999999999</v>
      </c>
      <c r="F39" s="91">
        <v>35327.665790000006</v>
      </c>
      <c r="G39" s="94">
        <f t="shared" ref="G39" si="9">E39/$E$43</f>
        <v>3.966792263551492E-2</v>
      </c>
      <c r="H39" s="94">
        <f>(E39-I39)/I39</f>
        <v>2.4258822792515011E-2</v>
      </c>
      <c r="I39" s="95">
        <v>3224.971</v>
      </c>
      <c r="J39" s="108">
        <v>34350.756819999995</v>
      </c>
      <c r="K39" s="381">
        <f t="shared" ref="K39:K42" si="10">I39/$I$43</f>
        <v>2.1044324568368373E-2</v>
      </c>
    </row>
    <row r="40" spans="1:11" ht="11.1" customHeight="1">
      <c r="A40" s="694"/>
      <c r="B40" s="695"/>
      <c r="C40" s="334" t="s">
        <v>6</v>
      </c>
      <c r="D40" s="91">
        <v>12752</v>
      </c>
      <c r="E40" s="92">
        <v>5177.3610000000008</v>
      </c>
      <c r="F40" s="91">
        <v>55358.048129999996</v>
      </c>
      <c r="G40" s="94">
        <f>E40/$E$43</f>
        <v>6.2174510998903247E-2</v>
      </c>
      <c r="H40" s="94">
        <f t="shared" ref="H40:H42" si="11">(E40-I40)/I40</f>
        <v>0.13320253275103447</v>
      </c>
      <c r="I40" s="95">
        <v>4568.7870000000003</v>
      </c>
      <c r="J40" s="108">
        <v>48655.628880000004</v>
      </c>
      <c r="K40" s="381">
        <f t="shared" si="10"/>
        <v>2.9813302665897472E-2</v>
      </c>
    </row>
    <row r="41" spans="1:11" ht="11.1" customHeight="1">
      <c r="A41" s="694"/>
      <c r="B41" s="695"/>
      <c r="C41" s="334" t="s">
        <v>7</v>
      </c>
      <c r="D41" s="91">
        <v>209450</v>
      </c>
      <c r="E41" s="92">
        <v>11192.8</v>
      </c>
      <c r="F41" s="91">
        <v>119706.4</v>
      </c>
      <c r="G41" s="94">
        <f>E41/$E$43</f>
        <v>0.13441343315803633</v>
      </c>
      <c r="H41" s="94">
        <f t="shared" si="11"/>
        <v>0.22968073652523549</v>
      </c>
      <c r="I41" s="95">
        <v>9102.2000000000007</v>
      </c>
      <c r="J41" s="108">
        <v>96952</v>
      </c>
      <c r="K41" s="381">
        <f t="shared" si="10"/>
        <v>5.9395774748424911E-2</v>
      </c>
    </row>
    <row r="42" spans="1:11" ht="11.1" customHeight="1">
      <c r="A42" s="694"/>
      <c r="B42" s="695"/>
      <c r="C42" s="334" t="s">
        <v>110</v>
      </c>
      <c r="D42" s="91">
        <v>17</v>
      </c>
      <c r="E42" s="92">
        <v>395.48700000000002</v>
      </c>
      <c r="F42" s="91">
        <v>4229.70802</v>
      </c>
      <c r="G42" s="94">
        <f>E42/$E$43</f>
        <v>4.7493715102005143E-3</v>
      </c>
      <c r="H42" s="94">
        <f t="shared" si="11"/>
        <v>-6.7076018701553594E-2</v>
      </c>
      <c r="I42" s="95">
        <v>423.92200000000003</v>
      </c>
      <c r="J42" s="108">
        <v>4515.4188999999997</v>
      </c>
      <c r="K42" s="381">
        <f t="shared" si="10"/>
        <v>2.7662736066996754E-3</v>
      </c>
    </row>
    <row r="43" spans="1:11" ht="11.1" customHeight="1">
      <c r="A43" s="696"/>
      <c r="B43" s="697"/>
      <c r="C43" s="307" t="s">
        <v>0</v>
      </c>
      <c r="D43" s="308">
        <v>222678</v>
      </c>
      <c r="E43" s="309">
        <v>83271.438999999998</v>
      </c>
      <c r="F43" s="308">
        <v>890375.84816000005</v>
      </c>
      <c r="G43" s="312">
        <f>SUM(G38:G42)</f>
        <v>0.99999999999999989</v>
      </c>
      <c r="H43" s="312">
        <f>(E43-I43)/I43</f>
        <v>-0.45661800072276981</v>
      </c>
      <c r="I43" s="313">
        <v>153246.59100000001</v>
      </c>
      <c r="J43" s="318">
        <v>1630151.9597099996</v>
      </c>
      <c r="K43" s="382">
        <f>SUM(K38:K42)</f>
        <v>1</v>
      </c>
    </row>
    <row r="44" spans="1:11" ht="11.1" customHeight="1">
      <c r="A44" s="692" t="str">
        <f>'3.1'!E6</f>
        <v>Listopad</v>
      </c>
      <c r="B44" s="693"/>
      <c r="C44" s="334" t="s">
        <v>4</v>
      </c>
      <c r="D44" s="96">
        <v>136</v>
      </c>
      <c r="E44" s="92">
        <v>113465.264</v>
      </c>
      <c r="F44" s="96">
        <v>1211911.1690000002</v>
      </c>
      <c r="G44" s="98">
        <f>E44/$E$49</f>
        <v>0.78542287334921757</v>
      </c>
      <c r="H44" s="98">
        <f>(E44-I44)/I44</f>
        <v>-6.4680030185709503E-2</v>
      </c>
      <c r="I44" s="95">
        <v>121311.709</v>
      </c>
      <c r="J44" s="109">
        <v>1291440.8128499999</v>
      </c>
      <c r="K44" s="380">
        <f>I44/$I$49</f>
        <v>0.8162647507025238</v>
      </c>
    </row>
    <row r="45" spans="1:11" ht="11.1" customHeight="1">
      <c r="A45" s="694"/>
      <c r="B45" s="695"/>
      <c r="C45" s="334" t="s">
        <v>5</v>
      </c>
      <c r="D45" s="91">
        <v>323</v>
      </c>
      <c r="E45" s="92">
        <v>4704.1459999999997</v>
      </c>
      <c r="F45" s="91">
        <v>50275.051620000035</v>
      </c>
      <c r="G45" s="94">
        <f t="shared" ref="G45:G48" si="12">E45/$E$49</f>
        <v>3.25627750531143E-2</v>
      </c>
      <c r="H45" s="94">
        <f>(E45-I45)/I45</f>
        <v>4.9090047446211857E-2</v>
      </c>
      <c r="I45" s="95">
        <v>4484.0249999999996</v>
      </c>
      <c r="J45" s="108">
        <v>47805.960389999986</v>
      </c>
      <c r="K45" s="381">
        <f t="shared" ref="K45:K48" si="13">I45/$I$49</f>
        <v>3.0171461427263246E-2</v>
      </c>
    </row>
    <row r="46" spans="1:11" ht="11.1" customHeight="1">
      <c r="A46" s="694"/>
      <c r="B46" s="695"/>
      <c r="C46" s="334" t="s">
        <v>6</v>
      </c>
      <c r="D46" s="91">
        <v>12762</v>
      </c>
      <c r="E46" s="92">
        <v>8212.2400000000016</v>
      </c>
      <c r="F46" s="91">
        <v>87751.04879999999</v>
      </c>
      <c r="G46" s="94">
        <f t="shared" si="12"/>
        <v>5.6846306173785305E-2</v>
      </c>
      <c r="H46" s="94">
        <f t="shared" ref="H46:H48" si="14">(E46-I46)/I46</f>
        <v>8.9641779455625167E-2</v>
      </c>
      <c r="I46" s="95">
        <v>7536.6419999999998</v>
      </c>
      <c r="J46" s="108">
        <v>80375.988020000004</v>
      </c>
      <c r="K46" s="381">
        <f t="shared" si="13"/>
        <v>5.0711470920454756E-2</v>
      </c>
    </row>
    <row r="47" spans="1:11" ht="11.1" customHeight="1">
      <c r="A47" s="694"/>
      <c r="B47" s="695"/>
      <c r="C47" s="334" t="s">
        <v>7</v>
      </c>
      <c r="D47" s="91">
        <v>209496</v>
      </c>
      <c r="E47" s="92">
        <v>17700</v>
      </c>
      <c r="F47" s="91">
        <v>189167.3</v>
      </c>
      <c r="G47" s="94">
        <f t="shared" si="12"/>
        <v>0.12252194520325754</v>
      </c>
      <c r="H47" s="94">
        <f t="shared" si="14"/>
        <v>0.19110106189687887</v>
      </c>
      <c r="I47" s="95">
        <v>14860.2</v>
      </c>
      <c r="J47" s="108">
        <v>158431.1</v>
      </c>
      <c r="K47" s="381">
        <f t="shared" si="13"/>
        <v>9.9989172919735594E-2</v>
      </c>
    </row>
    <row r="48" spans="1:11" ht="11.1" customHeight="1">
      <c r="A48" s="694"/>
      <c r="B48" s="695"/>
      <c r="C48" s="334" t="s">
        <v>110</v>
      </c>
      <c r="D48" s="91">
        <v>17</v>
      </c>
      <c r="E48" s="92">
        <v>382.26600000000002</v>
      </c>
      <c r="F48" s="91">
        <v>4085.4443400000005</v>
      </c>
      <c r="G48" s="94">
        <f t="shared" si="12"/>
        <v>2.6461002206253363E-3</v>
      </c>
      <c r="H48" s="94">
        <f t="shared" si="14"/>
        <v>-0.1016391901578087</v>
      </c>
      <c r="I48" s="95">
        <v>425.51499999999999</v>
      </c>
      <c r="J48" s="108">
        <v>4536.5857999999998</v>
      </c>
      <c r="K48" s="381">
        <f t="shared" si="13"/>
        <v>2.8631440300225628E-3</v>
      </c>
    </row>
    <row r="49" spans="1:11" ht="11.1" customHeight="1">
      <c r="A49" s="696"/>
      <c r="B49" s="697"/>
      <c r="C49" s="307" t="s">
        <v>0</v>
      </c>
      <c r="D49" s="308">
        <v>222734</v>
      </c>
      <c r="E49" s="309">
        <v>144463.916</v>
      </c>
      <c r="F49" s="308">
        <v>1543190.0137600002</v>
      </c>
      <c r="G49" s="312">
        <f>SUM(G44:G48)</f>
        <v>1</v>
      </c>
      <c r="H49" s="312">
        <f t="shared" ref="H49" si="15">(E49-I49)/I49</f>
        <v>-2.7952014267226842E-2</v>
      </c>
      <c r="I49" s="313">
        <v>148618.09100000001</v>
      </c>
      <c r="J49" s="318">
        <v>1582590.4470599999</v>
      </c>
      <c r="K49" s="382">
        <f>SUM(K44:K48)</f>
        <v>1</v>
      </c>
    </row>
    <row r="50" spans="1:11" ht="11.1" customHeight="1">
      <c r="A50" s="698" t="str">
        <f>'3.1'!F6</f>
        <v>Prosinec</v>
      </c>
      <c r="B50" s="699"/>
      <c r="C50" s="333" t="s">
        <v>4</v>
      </c>
      <c r="D50" s="96">
        <v>136</v>
      </c>
      <c r="E50" s="240">
        <v>115354.283</v>
      </c>
      <c r="F50" s="96">
        <v>1232121.7713299999</v>
      </c>
      <c r="G50" s="98">
        <f>E50/$E$55</f>
        <v>0.75084784888776623</v>
      </c>
      <c r="H50" s="98">
        <f>(E50-I50)/I50</f>
        <v>0.3327972340591121</v>
      </c>
      <c r="I50" s="446">
        <v>86550.512000000002</v>
      </c>
      <c r="J50" s="109">
        <v>924320.98301000008</v>
      </c>
      <c r="K50" s="380">
        <f>I50/$I$55</f>
        <v>0.69098869134837049</v>
      </c>
    </row>
    <row r="51" spans="1:11" ht="11.1" customHeight="1">
      <c r="A51" s="698"/>
      <c r="B51" s="699"/>
      <c r="C51" s="334" t="s">
        <v>5</v>
      </c>
      <c r="D51" s="91">
        <v>324</v>
      </c>
      <c r="E51" s="92">
        <v>5036.4390000000003</v>
      </c>
      <c r="F51" s="91">
        <v>53849.082609999998</v>
      </c>
      <c r="G51" s="94">
        <f t="shared" ref="G51:G54" si="16">E51/$E$55</f>
        <v>3.2782479253106303E-2</v>
      </c>
      <c r="H51" s="94">
        <f t="shared" ref="H51:H54" si="17">(E51-I51)/I51</f>
        <v>2.6962344597804798E-2</v>
      </c>
      <c r="I51" s="95">
        <v>4904.21</v>
      </c>
      <c r="J51" s="108">
        <v>52429.810149999998</v>
      </c>
      <c r="K51" s="381">
        <f t="shared" ref="K51:K54" si="18">I51/$I$55</f>
        <v>3.9153478953395354E-2</v>
      </c>
    </row>
    <row r="52" spans="1:11" ht="11.1" customHeight="1">
      <c r="A52" s="698"/>
      <c r="B52" s="699"/>
      <c r="C52" s="334" t="s">
        <v>6</v>
      </c>
      <c r="D52" s="91">
        <v>12792</v>
      </c>
      <c r="E52" s="92">
        <v>10433.07</v>
      </c>
      <c r="F52" s="91">
        <v>111631.09458</v>
      </c>
      <c r="G52" s="94">
        <f t="shared" si="16"/>
        <v>6.7909469532184491E-2</v>
      </c>
      <c r="H52" s="94">
        <f t="shared" si="17"/>
        <v>-4.5182261613362994E-2</v>
      </c>
      <c r="I52" s="95">
        <v>10926.766</v>
      </c>
      <c r="J52" s="108">
        <v>116842.29365000001</v>
      </c>
      <c r="K52" s="381">
        <f t="shared" si="18"/>
        <v>8.7235437024449594E-2</v>
      </c>
    </row>
    <row r="53" spans="1:11" ht="11.1" customHeight="1">
      <c r="A53" s="698"/>
      <c r="B53" s="699"/>
      <c r="C53" s="334" t="s">
        <v>7</v>
      </c>
      <c r="D53" s="91">
        <v>209595</v>
      </c>
      <c r="E53" s="92">
        <v>22403.9</v>
      </c>
      <c r="F53" s="91">
        <v>239539.3</v>
      </c>
      <c r="G53" s="94">
        <f t="shared" si="16"/>
        <v>0.14582830983134479</v>
      </c>
      <c r="H53" s="94">
        <f t="shared" si="17"/>
        <v>-3.0215648056674507E-3</v>
      </c>
      <c r="I53" s="95">
        <v>22471.8</v>
      </c>
      <c r="J53" s="108">
        <v>240242.2</v>
      </c>
      <c r="K53" s="381">
        <f t="shared" si="18"/>
        <v>0.17940690719706329</v>
      </c>
    </row>
    <row r="54" spans="1:11" ht="11.1" customHeight="1">
      <c r="A54" s="698"/>
      <c r="B54" s="699"/>
      <c r="C54" s="334" t="s">
        <v>110</v>
      </c>
      <c r="D54" s="91">
        <v>17</v>
      </c>
      <c r="E54" s="92">
        <v>404.34300000000002</v>
      </c>
      <c r="F54" s="91">
        <v>4323.1768700000002</v>
      </c>
      <c r="G54" s="94">
        <f t="shared" si="16"/>
        <v>2.6318924955983309E-3</v>
      </c>
      <c r="H54" s="94">
        <f t="shared" si="17"/>
        <v>3.9328730084244009E-3</v>
      </c>
      <c r="I54" s="95">
        <v>402.75900000000001</v>
      </c>
      <c r="J54" s="108">
        <v>4305.8244800000002</v>
      </c>
      <c r="K54" s="381">
        <f t="shared" si="18"/>
        <v>3.2154854767211354E-3</v>
      </c>
    </row>
    <row r="55" spans="1:11" ht="11.1" customHeight="1">
      <c r="A55" s="698"/>
      <c r="B55" s="699"/>
      <c r="C55" s="307" t="s">
        <v>0</v>
      </c>
      <c r="D55" s="308">
        <v>222864</v>
      </c>
      <c r="E55" s="309">
        <v>153632.03499999997</v>
      </c>
      <c r="F55" s="308">
        <v>1641464.42539</v>
      </c>
      <c r="G55" s="312">
        <f>SUM(G50:G54)</f>
        <v>1</v>
      </c>
      <c r="H55" s="312">
        <f t="shared" ref="H55" si="19">(E55-I55)/I55</f>
        <v>0.22654385700037261</v>
      </c>
      <c r="I55" s="313">
        <v>125256.04700000002</v>
      </c>
      <c r="J55" s="318">
        <v>1338141.1112900001</v>
      </c>
      <c r="K55" s="382">
        <f>SUM(K50:K54)</f>
        <v>0.99999999999999989</v>
      </c>
    </row>
    <row r="56" spans="1:11" ht="11.1" customHeight="1">
      <c r="A56" s="700" t="str">
        <f>'3.1'!G6</f>
        <v>IV. čtvrtletí</v>
      </c>
      <c r="B56" s="701"/>
      <c r="C56" s="334" t="s">
        <v>4</v>
      </c>
      <c r="D56" s="91">
        <f>D50</f>
        <v>136</v>
      </c>
      <c r="E56" s="92">
        <f>E38+E44+E50</f>
        <v>292022.13299999997</v>
      </c>
      <c r="F56" s="91">
        <f>F38+F44+F50</f>
        <v>3119786.96655</v>
      </c>
      <c r="G56" s="94">
        <f>E56/$E$61</f>
        <v>0.76572392044322402</v>
      </c>
      <c r="H56" s="94">
        <f>(E56-I56)/I56</f>
        <v>-0.15057727047478089</v>
      </c>
      <c r="I56" s="95">
        <f>I38+I44+I50</f>
        <v>343788.93200000003</v>
      </c>
      <c r="J56" s="108">
        <f>J38+J44+J50</f>
        <v>3661439.9509699997</v>
      </c>
      <c r="K56" s="381">
        <f>I56/$I$61</f>
        <v>0.80489872923025463</v>
      </c>
    </row>
    <row r="57" spans="1:11" ht="11.1" customHeight="1">
      <c r="A57" s="698"/>
      <c r="B57" s="699"/>
      <c r="C57" s="334" t="s">
        <v>5</v>
      </c>
      <c r="D57" s="91">
        <f>D51</f>
        <v>324</v>
      </c>
      <c r="E57" s="92">
        <f t="shared" ref="E57:F58" si="20">E39+E45+E51</f>
        <v>13043.79</v>
      </c>
      <c r="F57" s="91">
        <f t="shared" si="20"/>
        <v>139451.80002000002</v>
      </c>
      <c r="G57" s="94">
        <f t="shared" ref="G57:G60" si="21">E57/$E$61</f>
        <v>3.4202688384027805E-2</v>
      </c>
      <c r="H57" s="94">
        <f t="shared" ref="H57:H60" si="22">(E57-I57)/I57</f>
        <v>3.4137553925623877E-2</v>
      </c>
      <c r="I57" s="95">
        <f t="shared" ref="I57:J57" si="23">I39+I45+I51</f>
        <v>12613.205999999998</v>
      </c>
      <c r="J57" s="108">
        <f t="shared" si="23"/>
        <v>134586.52735999998</v>
      </c>
      <c r="K57" s="381">
        <f t="shared" ref="K57:K60" si="24">I57/$I$61</f>
        <v>2.9530774658328506E-2</v>
      </c>
    </row>
    <row r="58" spans="1:11" ht="11.1" customHeight="1">
      <c r="A58" s="698"/>
      <c r="B58" s="699"/>
      <c r="C58" s="334" t="s">
        <v>6</v>
      </c>
      <c r="D58" s="91">
        <f>D52</f>
        <v>12792</v>
      </c>
      <c r="E58" s="92">
        <f>E40+E46+E52</f>
        <v>23822.671000000002</v>
      </c>
      <c r="F58" s="91">
        <f t="shared" si="20"/>
        <v>254740.19151</v>
      </c>
      <c r="G58" s="94">
        <f t="shared" si="21"/>
        <v>6.2466460491024167E-2</v>
      </c>
      <c r="H58" s="94">
        <f t="shared" si="22"/>
        <v>3.4320480527366255E-2</v>
      </c>
      <c r="I58" s="95">
        <f>I40+I46+I52</f>
        <v>23032.195</v>
      </c>
      <c r="J58" s="108">
        <f t="shared" ref="J58" si="25">J40+J46+J52</f>
        <v>245873.91055000003</v>
      </c>
      <c r="K58" s="381">
        <f t="shared" si="24"/>
        <v>5.392432030616804E-2</v>
      </c>
    </row>
    <row r="59" spans="1:11" ht="11.1" customHeight="1">
      <c r="A59" s="698"/>
      <c r="B59" s="699"/>
      <c r="C59" s="334" t="s">
        <v>7</v>
      </c>
      <c r="D59" s="91">
        <f>D53</f>
        <v>209595</v>
      </c>
      <c r="E59" s="92">
        <f t="shared" ref="E59:F60" si="26">E41+E47+E53</f>
        <v>51296.7</v>
      </c>
      <c r="F59" s="91">
        <f t="shared" si="26"/>
        <v>548413</v>
      </c>
      <c r="G59" s="94">
        <f t="shared" si="21"/>
        <v>0.13450730540962089</v>
      </c>
      <c r="H59" s="94">
        <f t="shared" si="22"/>
        <v>0.10471807417808426</v>
      </c>
      <c r="I59" s="95">
        <f t="shared" ref="I59:J59" si="27">I41+I47+I53</f>
        <v>46434.2</v>
      </c>
      <c r="J59" s="108">
        <f t="shared" si="27"/>
        <v>495625.30000000005</v>
      </c>
      <c r="K59" s="381">
        <f t="shared" si="24"/>
        <v>0.10871446138592818</v>
      </c>
    </row>
    <row r="60" spans="1:11" ht="11.1" customHeight="1">
      <c r="A60" s="698"/>
      <c r="B60" s="699"/>
      <c r="C60" s="334" t="s">
        <v>110</v>
      </c>
      <c r="D60" s="91">
        <f>D54</f>
        <v>17</v>
      </c>
      <c r="E60" s="92">
        <f>E42+E48+E54</f>
        <v>1182.096</v>
      </c>
      <c r="F60" s="91">
        <f t="shared" si="26"/>
        <v>12638.329229999999</v>
      </c>
      <c r="G60" s="94">
        <f t="shared" si="21"/>
        <v>3.099625272103103E-3</v>
      </c>
      <c r="H60" s="94">
        <f t="shared" si="22"/>
        <v>-5.5981651434759347E-2</v>
      </c>
      <c r="I60" s="95">
        <f>I42+I48+I54</f>
        <v>1252.1959999999999</v>
      </c>
      <c r="J60" s="108">
        <f t="shared" ref="J60" si="28">J42+J48+J54</f>
        <v>13357.829180000001</v>
      </c>
      <c r="K60" s="381">
        <f t="shared" si="24"/>
        <v>2.9317144193205377E-3</v>
      </c>
    </row>
    <row r="61" spans="1:11" ht="11.1" customHeight="1">
      <c r="A61" s="698"/>
      <c r="B61" s="699"/>
      <c r="C61" s="307" t="s">
        <v>0</v>
      </c>
      <c r="D61" s="308">
        <f>SUM(D56:D60)</f>
        <v>222864</v>
      </c>
      <c r="E61" s="309">
        <f>SUM(E56:E60)</f>
        <v>381367.38999999996</v>
      </c>
      <c r="F61" s="308">
        <f>SUM(F56:F60)</f>
        <v>4075030.2873099996</v>
      </c>
      <c r="G61" s="312">
        <f>SUM(G56:G60)</f>
        <v>0.99999999999999989</v>
      </c>
      <c r="H61" s="312">
        <f>(E61-I61)/I61</f>
        <v>-0.1071203898418147</v>
      </c>
      <c r="I61" s="313">
        <f>SUM(I56:I60)</f>
        <v>427120.72900000005</v>
      </c>
      <c r="J61" s="318">
        <f>SUM(J56:J60)</f>
        <v>4550883.5180600006</v>
      </c>
      <c r="K61" s="382">
        <f>SUM(K56:K60)</f>
        <v>0.99999999999999989</v>
      </c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</row>
    <row r="81" spans="1:11" ht="1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1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</row>
    <row r="83" spans="1:11" ht="1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</row>
    <row r="85" spans="1:11" ht="1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1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</row>
    <row r="87" spans="1:11" ht="1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1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1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1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1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</row>
    <row r="92" spans="1:11" ht="1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1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1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1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</row>
    <row r="96" spans="1:11" ht="1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</row>
    <row r="97" spans="1:11" ht="1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</row>
    <row r="98" spans="1:11" ht="1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11" ht="1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1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1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19"/>
  <sheetViews>
    <sheetView showGridLines="0" topLeftCell="A16" zoomScaleNormal="100" zoomScaleSheetLayoutView="100" workbookViewId="0">
      <selection activeCell="E35" sqref="E35:K37"/>
    </sheetView>
  </sheetViews>
  <sheetFormatPr defaultColWidth="9.109375" defaultRowHeight="13.8"/>
  <cols>
    <col min="1" max="1" width="9.44140625" style="202" customWidth="1"/>
    <col min="2" max="2" width="3.88671875" style="202" customWidth="1"/>
    <col min="3" max="11" width="9.5546875" style="202" customWidth="1"/>
    <col min="12" max="13" width="9.109375" style="202"/>
    <col min="14" max="14" width="11.109375" style="202" customWidth="1"/>
    <col min="15" max="16384" width="9.109375" style="202"/>
  </cols>
  <sheetData>
    <row r="1" spans="1:16" s="214" customFormat="1" ht="15.6">
      <c r="A1" s="717" t="s">
        <v>257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6" ht="6" customHeight="1">
      <c r="A2" s="670"/>
      <c r="B2" s="670"/>
      <c r="C2" s="670"/>
      <c r="D2" s="204"/>
      <c r="E2" s="204"/>
      <c r="F2" s="205"/>
      <c r="G2" s="206"/>
      <c r="H2" s="206"/>
      <c r="I2" s="206"/>
      <c r="J2" s="79"/>
      <c r="K2" s="79"/>
    </row>
    <row r="3" spans="1:16" ht="12.9" customHeight="1">
      <c r="A3" s="722" t="s">
        <v>50</v>
      </c>
      <c r="B3" s="722"/>
      <c r="C3" s="722"/>
      <c r="D3" s="723"/>
      <c r="E3" s="376"/>
      <c r="F3" s="377"/>
      <c r="G3" s="279"/>
      <c r="H3" s="280"/>
      <c r="I3" s="377"/>
      <c r="J3" s="378"/>
      <c r="K3" s="378"/>
    </row>
    <row r="4" spans="1:16" ht="24.9" customHeight="1">
      <c r="A4" s="281"/>
      <c r="B4" s="281"/>
      <c r="C4" s="281"/>
      <c r="D4" s="270"/>
      <c r="E4" s="675">
        <f>'3.1'!D4</f>
        <v>2020</v>
      </c>
      <c r="F4" s="676"/>
      <c r="G4" s="677"/>
      <c r="H4" s="282"/>
      <c r="I4" s="678">
        <f>E4-1</f>
        <v>2019</v>
      </c>
      <c r="J4" s="679"/>
      <c r="K4" s="679"/>
    </row>
    <row r="5" spans="1:16" ht="24.9" customHeight="1">
      <c r="A5" s="379"/>
      <c r="B5" s="283"/>
      <c r="C5" s="284"/>
      <c r="D5" s="285"/>
      <c r="E5" s="672" t="s">
        <v>67</v>
      </c>
      <c r="F5" s="736"/>
      <c r="G5" s="728" t="s">
        <v>37</v>
      </c>
      <c r="H5" s="682" t="s">
        <v>275</v>
      </c>
      <c r="I5" s="671" t="s">
        <v>67</v>
      </c>
      <c r="J5" s="738"/>
      <c r="K5" s="733" t="s">
        <v>37</v>
      </c>
    </row>
    <row r="6" spans="1:16" ht="24.9" customHeight="1">
      <c r="A6" s="379"/>
      <c r="B6" s="286"/>
      <c r="C6" s="286"/>
      <c r="D6" s="680" t="s">
        <v>215</v>
      </c>
      <c r="E6" s="672"/>
      <c r="F6" s="737"/>
      <c r="G6" s="682"/>
      <c r="H6" s="682"/>
      <c r="I6" s="671"/>
      <c r="J6" s="739"/>
      <c r="K6" s="734"/>
    </row>
    <row r="7" spans="1:16" ht="15" customHeight="1">
      <c r="A7" s="740" t="s">
        <v>214</v>
      </c>
      <c r="B7" s="740"/>
      <c r="C7" s="337" t="s">
        <v>241</v>
      </c>
      <c r="D7" s="681"/>
      <c r="E7" s="336" t="s">
        <v>283</v>
      </c>
      <c r="F7" s="591" t="s">
        <v>278</v>
      </c>
      <c r="G7" s="683"/>
      <c r="H7" s="683"/>
      <c r="I7" s="287" t="s">
        <v>284</v>
      </c>
      <c r="J7" s="288" t="s">
        <v>278</v>
      </c>
      <c r="K7" s="735"/>
    </row>
    <row r="8" spans="1:16" ht="11.1" customHeight="1">
      <c r="A8" s="692" t="str">
        <f>'3.1'!D6</f>
        <v>Říjen</v>
      </c>
      <c r="B8" s="693"/>
      <c r="C8" s="334" t="s">
        <v>4</v>
      </c>
      <c r="D8" s="96">
        <v>97</v>
      </c>
      <c r="E8" s="92">
        <v>10141.93519</v>
      </c>
      <c r="F8" s="96">
        <v>108456.59478000003</v>
      </c>
      <c r="G8" s="98">
        <f>E8/$E$13</f>
        <v>0.37847296171118366</v>
      </c>
      <c r="H8" s="98">
        <f>(E8-I8)/I8</f>
        <v>-4.0880240573966137E-2</v>
      </c>
      <c r="I8" s="95">
        <v>10574.211499999999</v>
      </c>
      <c r="J8" s="109">
        <v>112673.64796000002</v>
      </c>
      <c r="K8" s="380">
        <f>I8/$I$13</f>
        <v>0.42356041617795864</v>
      </c>
    </row>
    <row r="9" spans="1:16" ht="11.1" customHeight="1">
      <c r="A9" s="694"/>
      <c r="B9" s="695"/>
      <c r="C9" s="334" t="s">
        <v>5</v>
      </c>
      <c r="D9" s="91">
        <v>327</v>
      </c>
      <c r="E9" s="92">
        <v>3382.2402299999999</v>
      </c>
      <c r="F9" s="91">
        <v>36167.348100000017</v>
      </c>
      <c r="G9" s="94">
        <f>E9/$E$13</f>
        <v>0.12621718173953494</v>
      </c>
      <c r="H9" s="94">
        <f>(E9-I9)/I9</f>
        <v>9.7697509009892186E-2</v>
      </c>
      <c r="I9" s="95">
        <v>3081.2133599999997</v>
      </c>
      <c r="J9" s="108">
        <v>32834.103029999998</v>
      </c>
      <c r="K9" s="381">
        <f>I9/$I$13</f>
        <v>0.12342102416758795</v>
      </c>
      <c r="L9" s="208"/>
      <c r="N9" s="208"/>
      <c r="O9" s="208"/>
      <c r="P9" s="208"/>
    </row>
    <row r="10" spans="1:16" ht="11.1" customHeight="1">
      <c r="A10" s="694"/>
      <c r="B10" s="695"/>
      <c r="C10" s="334" t="s">
        <v>6</v>
      </c>
      <c r="D10" s="91">
        <v>10886</v>
      </c>
      <c r="E10" s="92">
        <v>4799.0970500000003</v>
      </c>
      <c r="F10" s="91">
        <v>51320.117760000001</v>
      </c>
      <c r="G10" s="94">
        <f>E10/$E$13</f>
        <v>0.17909091707111419</v>
      </c>
      <c r="H10" s="94">
        <f t="shared" ref="H10:H12" si="0">(E10-I10)/I10</f>
        <v>0.15214110278430654</v>
      </c>
      <c r="I10" s="95">
        <v>4165.37266</v>
      </c>
      <c r="J10" s="108">
        <v>44383.98674</v>
      </c>
      <c r="K10" s="381">
        <f>I10/$I$13</f>
        <v>0.16684808861690451</v>
      </c>
      <c r="L10" s="208"/>
      <c r="N10" s="208"/>
      <c r="O10" s="208"/>
      <c r="P10" s="208"/>
    </row>
    <row r="11" spans="1:16" ht="11.1" customHeight="1">
      <c r="A11" s="694"/>
      <c r="B11" s="695"/>
      <c r="C11" s="334" t="s">
        <v>7</v>
      </c>
      <c r="D11" s="91">
        <v>108683</v>
      </c>
      <c r="E11" s="92">
        <v>8295.6159399999997</v>
      </c>
      <c r="F11" s="91">
        <v>88714.560399999988</v>
      </c>
      <c r="G11" s="94">
        <f>E11/$E$13</f>
        <v>0.30957270730008529</v>
      </c>
      <c r="H11" s="94">
        <f t="shared" si="0"/>
        <v>0.19784051296816388</v>
      </c>
      <c r="I11" s="95">
        <v>6925.4761799999997</v>
      </c>
      <c r="J11" s="108">
        <v>73785.341279999993</v>
      </c>
      <c r="K11" s="381">
        <f>I11/$I$13</f>
        <v>0.27740674309676322</v>
      </c>
      <c r="L11" s="208"/>
      <c r="N11" s="208"/>
      <c r="O11" s="208"/>
      <c r="P11" s="208"/>
    </row>
    <row r="12" spans="1:16" ht="11.1" customHeight="1">
      <c r="A12" s="694"/>
      <c r="B12" s="695"/>
      <c r="C12" s="334" t="s">
        <v>110</v>
      </c>
      <c r="D12" s="91">
        <v>14</v>
      </c>
      <c r="E12" s="92">
        <v>178.09900000000002</v>
      </c>
      <c r="F12" s="91">
        <v>1904.42479</v>
      </c>
      <c r="G12" s="94">
        <f>E12/$E$13</f>
        <v>6.6462321780819929E-3</v>
      </c>
      <c r="H12" s="94">
        <f t="shared" si="0"/>
        <v>-0.18597083007674126</v>
      </c>
      <c r="I12" s="95">
        <v>218.78700000000001</v>
      </c>
      <c r="J12" s="108">
        <v>2332.20399</v>
      </c>
      <c r="K12" s="381">
        <f>I12/$I$13</f>
        <v>8.7637279407856601E-3</v>
      </c>
      <c r="L12" s="208"/>
      <c r="N12" s="208"/>
      <c r="O12" s="208"/>
      <c r="P12" s="208"/>
    </row>
    <row r="13" spans="1:16" ht="11.1" customHeight="1">
      <c r="A13" s="696"/>
      <c r="B13" s="697"/>
      <c r="C13" s="307" t="s">
        <v>0</v>
      </c>
      <c r="D13" s="308">
        <v>120007</v>
      </c>
      <c r="E13" s="309">
        <v>26796.987409999998</v>
      </c>
      <c r="F13" s="308">
        <v>286563.04583000002</v>
      </c>
      <c r="G13" s="312">
        <f>SUM(G8:G12)</f>
        <v>1.0000000000000002</v>
      </c>
      <c r="H13" s="312">
        <f>(E13-I13)/I13</f>
        <v>7.3379621704665027E-2</v>
      </c>
      <c r="I13" s="313">
        <v>24965.060699999998</v>
      </c>
      <c r="J13" s="318">
        <v>266009.283</v>
      </c>
      <c r="K13" s="382">
        <f>SUM(K8:K12)</f>
        <v>0.99999999999999989</v>
      </c>
      <c r="L13" s="208"/>
    </row>
    <row r="14" spans="1:16" ht="11.1" customHeight="1">
      <c r="A14" s="698" t="str">
        <f>'3.1'!E6</f>
        <v>Listopad</v>
      </c>
      <c r="B14" s="699"/>
      <c r="C14" s="334" t="s">
        <v>4</v>
      </c>
      <c r="D14" s="96">
        <v>97</v>
      </c>
      <c r="E14" s="92">
        <v>12036.52663</v>
      </c>
      <c r="F14" s="96">
        <v>128625.69846</v>
      </c>
      <c r="G14" s="98">
        <f>E14/$E$19</f>
        <v>0.32100371816318651</v>
      </c>
      <c r="H14" s="98">
        <f>(E14-I14)/I14</f>
        <v>4.8908457025217997E-2</v>
      </c>
      <c r="I14" s="95">
        <v>11475.288</v>
      </c>
      <c r="J14" s="109">
        <v>122413.08565999998</v>
      </c>
      <c r="K14" s="380">
        <f>I14/$I$19</f>
        <v>0.33270621018914032</v>
      </c>
      <c r="L14" s="208"/>
      <c r="M14" s="208"/>
    </row>
    <row r="15" spans="1:16" ht="11.1" customHeight="1">
      <c r="A15" s="698"/>
      <c r="B15" s="699"/>
      <c r="C15" s="334" t="s">
        <v>5</v>
      </c>
      <c r="D15" s="91">
        <v>329</v>
      </c>
      <c r="E15" s="92">
        <v>4548.7744899999998</v>
      </c>
      <c r="F15" s="91">
        <v>48607.69231999998</v>
      </c>
      <c r="G15" s="94">
        <f>E15/$E$19</f>
        <v>0.12131186755625135</v>
      </c>
      <c r="H15" s="94">
        <f>(E15-I15)/I15</f>
        <v>2.1970996611403781E-2</v>
      </c>
      <c r="I15" s="95">
        <v>4450.9819800000005</v>
      </c>
      <c r="J15" s="108">
        <v>47491.247789999972</v>
      </c>
      <c r="K15" s="381">
        <f>I15/$I$19</f>
        <v>0.12904855600887369</v>
      </c>
      <c r="L15" s="209"/>
      <c r="M15" s="208"/>
    </row>
    <row r="16" spans="1:16" ht="11.1" customHeight="1">
      <c r="A16" s="698"/>
      <c r="B16" s="699"/>
      <c r="C16" s="334" t="s">
        <v>6</v>
      </c>
      <c r="D16" s="91">
        <v>10904</v>
      </c>
      <c r="E16" s="92">
        <v>7617.7202300000008</v>
      </c>
      <c r="F16" s="91">
        <v>81404.996530000004</v>
      </c>
      <c r="G16" s="94">
        <f>E16/$E$19</f>
        <v>0.20315798676191063</v>
      </c>
      <c r="H16" s="94">
        <f t="shared" ref="H16:H19" si="1">(E16-I16)/I16</f>
        <v>9.2701034240783367E-2</v>
      </c>
      <c r="I16" s="95">
        <v>6971.4587900000006</v>
      </c>
      <c r="J16" s="108">
        <v>74372.111099999995</v>
      </c>
      <c r="K16" s="381">
        <f>I16/$I$19</f>
        <v>0.20212543977202749</v>
      </c>
      <c r="L16" s="208"/>
      <c r="M16" s="208"/>
      <c r="N16" s="208"/>
      <c r="O16" s="208"/>
    </row>
    <row r="17" spans="1:20" ht="11.1" customHeight="1">
      <c r="A17" s="698"/>
      <c r="B17" s="699"/>
      <c r="C17" s="334" t="s">
        <v>7</v>
      </c>
      <c r="D17" s="91">
        <v>108709</v>
      </c>
      <c r="E17" s="92">
        <v>13116.67302</v>
      </c>
      <c r="F17" s="91">
        <v>140173.51099000001</v>
      </c>
      <c r="G17" s="94">
        <f>E17/$E$19</f>
        <v>0.34981028487540949</v>
      </c>
      <c r="H17" s="94">
        <f t="shared" si="1"/>
        <v>0.15268646952823492</v>
      </c>
      <c r="I17" s="95">
        <v>11379.220080000001</v>
      </c>
      <c r="J17" s="108">
        <v>121369.92095</v>
      </c>
      <c r="K17" s="381">
        <f>I17/$I$19</f>
        <v>0.32992088631892863</v>
      </c>
      <c r="L17" s="208"/>
      <c r="M17" s="208"/>
      <c r="N17" s="208"/>
      <c r="O17" s="208"/>
    </row>
    <row r="18" spans="1:20" ht="11.1" customHeight="1">
      <c r="A18" s="698"/>
      <c r="B18" s="699"/>
      <c r="C18" s="334" t="s">
        <v>110</v>
      </c>
      <c r="D18" s="91">
        <v>14</v>
      </c>
      <c r="E18" s="92">
        <v>176.839</v>
      </c>
      <c r="F18" s="91">
        <v>1889.5650599999999</v>
      </c>
      <c r="G18" s="94">
        <f>E18/$E$19</f>
        <v>4.716142643241902E-3</v>
      </c>
      <c r="H18" s="94">
        <f t="shared" si="1"/>
        <v>-0.17289586305278176</v>
      </c>
      <c r="I18" s="95">
        <v>213.80500000000001</v>
      </c>
      <c r="J18" s="108">
        <v>2282.25443</v>
      </c>
      <c r="K18" s="381">
        <f>I18/$I$19</f>
        <v>6.1989077110299233E-3</v>
      </c>
      <c r="L18" s="208"/>
      <c r="M18" s="208"/>
      <c r="N18" s="208"/>
      <c r="O18" s="208"/>
    </row>
    <row r="19" spans="1:20" ht="11.1" customHeight="1">
      <c r="A19" s="698"/>
      <c r="B19" s="699"/>
      <c r="C19" s="307" t="s">
        <v>0</v>
      </c>
      <c r="D19" s="308">
        <v>120053</v>
      </c>
      <c r="E19" s="309">
        <v>37496.533370000005</v>
      </c>
      <c r="F19" s="308">
        <v>400701.46335999999</v>
      </c>
      <c r="G19" s="312">
        <f>SUM(G14:G18)</f>
        <v>0.99999999999999989</v>
      </c>
      <c r="H19" s="312">
        <f t="shared" si="1"/>
        <v>8.7147399940056797E-2</v>
      </c>
      <c r="I19" s="313">
        <v>34490.753850000001</v>
      </c>
      <c r="J19" s="318">
        <v>367928.61992999993</v>
      </c>
      <c r="K19" s="382">
        <f>SUM(K14:K18)</f>
        <v>1</v>
      </c>
      <c r="L19" s="208"/>
      <c r="M19" s="208"/>
      <c r="N19" s="208"/>
      <c r="O19" s="208"/>
    </row>
    <row r="20" spans="1:20" ht="11.1" customHeight="1">
      <c r="A20" s="698" t="str">
        <f>'3.1'!F6</f>
        <v>Prosinec</v>
      </c>
      <c r="B20" s="699"/>
      <c r="C20" s="333" t="s">
        <v>4</v>
      </c>
      <c r="D20" s="96">
        <v>97</v>
      </c>
      <c r="E20" s="240">
        <v>12113.554169999999</v>
      </c>
      <c r="F20" s="96">
        <v>129504.85758999999</v>
      </c>
      <c r="G20" s="98">
        <f>E20/$E$25</f>
        <v>0.27481147329274314</v>
      </c>
      <c r="H20" s="98">
        <f>(E20-I20)/I20</f>
        <v>4.6570034648497044E-2</v>
      </c>
      <c r="I20" s="446">
        <v>11574.528</v>
      </c>
      <c r="J20" s="109">
        <v>123777.22652999996</v>
      </c>
      <c r="K20" s="380">
        <f>I20/$I$25</f>
        <v>0.2632316324039507</v>
      </c>
      <c r="L20" s="92"/>
      <c r="M20" s="92"/>
      <c r="N20" s="92"/>
      <c r="O20" s="92"/>
      <c r="P20" s="92"/>
      <c r="Q20" s="92"/>
      <c r="R20" s="92"/>
      <c r="S20" s="92"/>
      <c r="T20" s="92"/>
    </row>
    <row r="21" spans="1:20" ht="11.1" customHeight="1">
      <c r="A21" s="698"/>
      <c r="B21" s="699"/>
      <c r="C21" s="334" t="s">
        <v>5</v>
      </c>
      <c r="D21" s="91">
        <v>328</v>
      </c>
      <c r="E21" s="92">
        <v>5397.7145500000006</v>
      </c>
      <c r="F21" s="91">
        <v>57703.947080000005</v>
      </c>
      <c r="G21" s="94">
        <f>E21/$E$25</f>
        <v>0.12245405989703649</v>
      </c>
      <c r="H21" s="94">
        <f t="shared" ref="H21:H25" si="2">(E21-I21)/I21</f>
        <v>3.7446525337118029E-2</v>
      </c>
      <c r="I21" s="95">
        <v>5202.8845999999994</v>
      </c>
      <c r="J21" s="108">
        <v>55646.293909999993</v>
      </c>
      <c r="K21" s="381">
        <f>I21/$I$25</f>
        <v>0.11832567224057654</v>
      </c>
      <c r="L21" s="92"/>
      <c r="M21" s="92"/>
      <c r="N21" s="92"/>
      <c r="O21" s="92"/>
      <c r="P21" s="92"/>
      <c r="Q21" s="92"/>
      <c r="R21" s="92"/>
      <c r="S21" s="92"/>
      <c r="T21" s="92"/>
    </row>
    <row r="22" spans="1:20" ht="11.1" customHeight="1">
      <c r="A22" s="698"/>
      <c r="B22" s="699"/>
      <c r="C22" s="334" t="s">
        <v>6</v>
      </c>
      <c r="D22" s="91">
        <v>10943</v>
      </c>
      <c r="E22" s="92">
        <v>9739.0777300000009</v>
      </c>
      <c r="F22" s="91">
        <v>104117.46434000001</v>
      </c>
      <c r="G22" s="94">
        <f>E22/$E$25</f>
        <v>0.22094343756864915</v>
      </c>
      <c r="H22" s="94">
        <f t="shared" si="2"/>
        <v>-2.6303273818006415E-2</v>
      </c>
      <c r="I22" s="95">
        <v>10002.16748</v>
      </c>
      <c r="J22" s="108">
        <v>106964.21052000001</v>
      </c>
      <c r="K22" s="381">
        <f>I22/$I$25</f>
        <v>0.2274725045667616</v>
      </c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11.1" customHeight="1">
      <c r="A23" s="698"/>
      <c r="B23" s="699"/>
      <c r="C23" s="334" t="s">
        <v>7</v>
      </c>
      <c r="D23" s="91">
        <v>108967</v>
      </c>
      <c r="E23" s="92">
        <v>16646.324220000002</v>
      </c>
      <c r="F23" s="91">
        <v>177967.83055000001</v>
      </c>
      <c r="G23" s="94">
        <f>E23/$E$25</f>
        <v>0.37764316067832249</v>
      </c>
      <c r="H23" s="94">
        <f t="shared" si="2"/>
        <v>-2.1038805984558338E-2</v>
      </c>
      <c r="I23" s="95">
        <v>17004.06954</v>
      </c>
      <c r="J23" s="108">
        <v>181823.58036000002</v>
      </c>
      <c r="K23" s="381">
        <f>I23/$I$25</f>
        <v>0.38671200955447127</v>
      </c>
      <c r="L23" s="92"/>
      <c r="M23" s="92"/>
      <c r="N23" s="92"/>
      <c r="O23" s="92"/>
      <c r="P23" s="92"/>
      <c r="Q23" s="92"/>
      <c r="R23" s="92"/>
      <c r="S23" s="92"/>
      <c r="T23" s="92"/>
    </row>
    <row r="24" spans="1:20" ht="11.1" customHeight="1">
      <c r="A24" s="698"/>
      <c r="B24" s="699"/>
      <c r="C24" s="334" t="s">
        <v>110</v>
      </c>
      <c r="D24" s="91">
        <v>14</v>
      </c>
      <c r="E24" s="92">
        <v>182.83599999999998</v>
      </c>
      <c r="F24" s="91">
        <v>1954.4873300000002</v>
      </c>
      <c r="G24" s="94">
        <f>E24/$E$25</f>
        <v>4.1478685632485995E-3</v>
      </c>
      <c r="H24" s="94">
        <f t="shared" si="2"/>
        <v>-2.3499754320750316E-2</v>
      </c>
      <c r="I24" s="95">
        <v>187.23599999999999</v>
      </c>
      <c r="J24" s="108">
        <v>2002.67572</v>
      </c>
      <c r="K24" s="381">
        <f>I24/$I$25</f>
        <v>4.2581812342400577E-3</v>
      </c>
      <c r="L24" s="92"/>
      <c r="M24" s="92"/>
      <c r="N24" s="92"/>
      <c r="O24" s="92"/>
      <c r="P24" s="92"/>
      <c r="Q24" s="92"/>
      <c r="R24" s="92"/>
      <c r="S24" s="92"/>
      <c r="T24" s="92"/>
    </row>
    <row r="25" spans="1:20" ht="11.1" customHeight="1">
      <c r="A25" s="698"/>
      <c r="B25" s="699"/>
      <c r="C25" s="307" t="s">
        <v>0</v>
      </c>
      <c r="D25" s="308">
        <v>120349</v>
      </c>
      <c r="E25" s="309">
        <v>44079.50667000001</v>
      </c>
      <c r="F25" s="308">
        <v>471248.58688999998</v>
      </c>
      <c r="G25" s="312">
        <f>SUM(G20:G24)</f>
        <v>0.99999999999999989</v>
      </c>
      <c r="H25" s="312">
        <f t="shared" si="2"/>
        <v>2.4702947977606853E-3</v>
      </c>
      <c r="I25" s="313">
        <v>43970.885619999994</v>
      </c>
      <c r="J25" s="318">
        <v>470213.98703999998</v>
      </c>
      <c r="K25" s="382">
        <f>SUM(K20:K24)</f>
        <v>1.0000000000000002</v>
      </c>
    </row>
    <row r="26" spans="1:20" ht="11.1" customHeight="1">
      <c r="A26" s="700" t="str">
        <f>'3.1'!G6</f>
        <v>IV. čtvrtletí</v>
      </c>
      <c r="B26" s="701"/>
      <c r="C26" s="334" t="s">
        <v>4</v>
      </c>
      <c r="D26" s="91">
        <f>D20</f>
        <v>97</v>
      </c>
      <c r="E26" s="92">
        <f>E8+E14+E20</f>
        <v>34292.01599</v>
      </c>
      <c r="F26" s="91">
        <f>F8+F14+F20</f>
        <v>366587.15083</v>
      </c>
      <c r="G26" s="94">
        <f>E26/$E$31</f>
        <v>0.3164257453804295</v>
      </c>
      <c r="H26" s="94">
        <f>(E26-I26)/I26</f>
        <v>1.986640327367099E-2</v>
      </c>
      <c r="I26" s="95">
        <f>I8+I14+I20</f>
        <v>33624.027499999997</v>
      </c>
      <c r="J26" s="108">
        <f>J8+J14+J20</f>
        <v>358863.96014999994</v>
      </c>
      <c r="K26" s="381">
        <f>I26/$I$31</f>
        <v>0.32510007033708888</v>
      </c>
    </row>
    <row r="27" spans="1:20" ht="11.1" customHeight="1">
      <c r="A27" s="698"/>
      <c r="B27" s="699"/>
      <c r="C27" s="334" t="s">
        <v>5</v>
      </c>
      <c r="D27" s="91">
        <f>D21</f>
        <v>328</v>
      </c>
      <c r="E27" s="92">
        <f t="shared" ref="E27:F30" si="3">E9+E15+E21</f>
        <v>13328.72927</v>
      </c>
      <c r="F27" s="91">
        <f t="shared" si="3"/>
        <v>142478.98750000002</v>
      </c>
      <c r="G27" s="94">
        <f>E27/$E$31</f>
        <v>0.12298935984001616</v>
      </c>
      <c r="H27" s="94">
        <f t="shared" ref="H27:H30" si="4">(E27-I27)/I27</f>
        <v>4.6615281003096726E-2</v>
      </c>
      <c r="I27" s="95">
        <f t="shared" ref="I27:J27" si="5">I9+I15+I21</f>
        <v>12735.07994</v>
      </c>
      <c r="J27" s="108">
        <f t="shared" si="5"/>
        <v>135971.64472999994</v>
      </c>
      <c r="K27" s="381">
        <f>I27/$I$31</f>
        <v>0.12313145366784065</v>
      </c>
    </row>
    <row r="28" spans="1:20" ht="11.1" customHeight="1">
      <c r="A28" s="698"/>
      <c r="B28" s="699"/>
      <c r="C28" s="334" t="s">
        <v>6</v>
      </c>
      <c r="D28" s="91">
        <f>D22</f>
        <v>10943</v>
      </c>
      <c r="E28" s="92">
        <f t="shared" si="3"/>
        <v>22155.89501</v>
      </c>
      <c r="F28" s="91">
        <f t="shared" si="3"/>
        <v>236842.57863</v>
      </c>
      <c r="G28" s="94">
        <f>E28/$E$31</f>
        <v>0.20444104526121179</v>
      </c>
      <c r="H28" s="94">
        <f t="shared" si="4"/>
        <v>4.8105214602042583E-2</v>
      </c>
      <c r="I28" s="95">
        <f t="shared" ref="I28:J28" si="6">I10+I16+I22</f>
        <v>21138.998930000002</v>
      </c>
      <c r="J28" s="108">
        <f t="shared" si="6"/>
        <v>225720.30836000002</v>
      </c>
      <c r="K28" s="381">
        <f>I28/$I$31</f>
        <v>0.20438628415345686</v>
      </c>
    </row>
    <row r="29" spans="1:20" ht="11.1" customHeight="1">
      <c r="A29" s="698"/>
      <c r="B29" s="699"/>
      <c r="C29" s="334" t="s">
        <v>7</v>
      </c>
      <c r="D29" s="91">
        <f>D23</f>
        <v>108967</v>
      </c>
      <c r="E29" s="92">
        <f t="shared" si="3"/>
        <v>38058.61318</v>
      </c>
      <c r="F29" s="91">
        <f t="shared" si="3"/>
        <v>406855.90194000001</v>
      </c>
      <c r="G29" s="94">
        <f>E29/$E$31</f>
        <v>0.35118160003012816</v>
      </c>
      <c r="H29" s="94">
        <f t="shared" si="4"/>
        <v>7.7880019810831203E-2</v>
      </c>
      <c r="I29" s="95">
        <f t="shared" ref="I29:J29" si="7">I11+I17+I23</f>
        <v>35308.765800000001</v>
      </c>
      <c r="J29" s="108">
        <f t="shared" si="7"/>
        <v>376978.84259000001</v>
      </c>
      <c r="K29" s="381">
        <f>I29/$I$31</f>
        <v>0.34138927126132645</v>
      </c>
    </row>
    <row r="30" spans="1:20" ht="11.1" customHeight="1">
      <c r="A30" s="698"/>
      <c r="B30" s="699"/>
      <c r="C30" s="334" t="s">
        <v>110</v>
      </c>
      <c r="D30" s="91">
        <f>D24</f>
        <v>14</v>
      </c>
      <c r="E30" s="92">
        <f>E12+E18+E24</f>
        <v>537.774</v>
      </c>
      <c r="F30" s="91">
        <f t="shared" si="3"/>
        <v>5748.4771799999999</v>
      </c>
      <c r="G30" s="94">
        <f>E30/$E$31</f>
        <v>4.9622494882143294E-3</v>
      </c>
      <c r="H30" s="94">
        <f t="shared" si="4"/>
        <v>-0.1323818865878921</v>
      </c>
      <c r="I30" s="95">
        <f>I12+I18+I24</f>
        <v>619.82799999999997</v>
      </c>
      <c r="J30" s="108">
        <f t="shared" ref="J30" si="8">J12+J18+J24</f>
        <v>6617.1341400000001</v>
      </c>
      <c r="K30" s="381">
        <f>I30/$I$31</f>
        <v>5.99292058028733E-3</v>
      </c>
    </row>
    <row r="31" spans="1:20" ht="11.1" customHeight="1">
      <c r="A31" s="698"/>
      <c r="B31" s="699"/>
      <c r="C31" s="307" t="s">
        <v>0</v>
      </c>
      <c r="D31" s="308">
        <f>SUM(D26:D30)</f>
        <v>120349</v>
      </c>
      <c r="E31" s="309">
        <f>SUM(E26:E30)</f>
        <v>108373.02745000001</v>
      </c>
      <c r="F31" s="308">
        <f>SUM(F26:F30)</f>
        <v>1158513.09608</v>
      </c>
      <c r="G31" s="312">
        <f>SUM(G26:G30)</f>
        <v>0.99999999999999989</v>
      </c>
      <c r="H31" s="312">
        <f>(E31-I31)/I31</f>
        <v>4.7824471552025419E-2</v>
      </c>
      <c r="I31" s="313">
        <f>SUM(I26:I30)</f>
        <v>103426.70016999998</v>
      </c>
      <c r="J31" s="318">
        <f>SUM(J26:J30)</f>
        <v>1104151.8899699999</v>
      </c>
      <c r="K31" s="382">
        <f>SUM(K26:K30)</f>
        <v>1</v>
      </c>
    </row>
    <row r="32" spans="1:20" ht="9.9" customHeight="1">
      <c r="A32" s="110"/>
      <c r="B32" s="111"/>
      <c r="C32" s="112"/>
      <c r="D32" s="84"/>
      <c r="E32" s="84"/>
      <c r="F32" s="84"/>
      <c r="G32" s="113"/>
      <c r="H32" s="114"/>
      <c r="I32" s="115"/>
      <c r="J32" s="115"/>
      <c r="K32" s="116"/>
    </row>
    <row r="33" spans="1:11" ht="12.9" customHeight="1">
      <c r="A33" s="741" t="s">
        <v>51</v>
      </c>
      <c r="B33" s="742"/>
      <c r="C33" s="742"/>
      <c r="D33" s="743"/>
      <c r="E33" s="289"/>
      <c r="F33" s="289"/>
      <c r="G33" s="290"/>
      <c r="H33" s="280"/>
      <c r="I33" s="291"/>
      <c r="J33" s="291"/>
      <c r="K33" s="383"/>
    </row>
    <row r="34" spans="1:11" ht="24.9" customHeight="1">
      <c r="A34" s="379"/>
      <c r="B34" s="283"/>
      <c r="C34" s="292"/>
      <c r="D34" s="293"/>
      <c r="E34" s="675">
        <f>'3.1'!D4</f>
        <v>2020</v>
      </c>
      <c r="F34" s="708"/>
      <c r="G34" s="709"/>
      <c r="H34" s="294"/>
      <c r="I34" s="678">
        <f>E34-1</f>
        <v>2019</v>
      </c>
      <c r="J34" s="710"/>
      <c r="K34" s="710"/>
    </row>
    <row r="35" spans="1:11" ht="24.9" customHeight="1">
      <c r="A35" s="379"/>
      <c r="B35" s="283"/>
      <c r="C35" s="284"/>
      <c r="D35" s="285"/>
      <c r="E35" s="672" t="s">
        <v>67</v>
      </c>
      <c r="F35" s="736"/>
      <c r="G35" s="728" t="s">
        <v>37</v>
      </c>
      <c r="H35" s="682" t="s">
        <v>275</v>
      </c>
      <c r="I35" s="671" t="s">
        <v>67</v>
      </c>
      <c r="J35" s="738"/>
      <c r="K35" s="733" t="s">
        <v>37</v>
      </c>
    </row>
    <row r="36" spans="1:11" ht="24.9" customHeight="1">
      <c r="A36" s="379"/>
      <c r="B36" s="286"/>
      <c r="C36" s="286"/>
      <c r="D36" s="680" t="s">
        <v>215</v>
      </c>
      <c r="E36" s="672"/>
      <c r="F36" s="737"/>
      <c r="G36" s="682"/>
      <c r="H36" s="682"/>
      <c r="I36" s="671"/>
      <c r="J36" s="739"/>
      <c r="K36" s="734"/>
    </row>
    <row r="37" spans="1:11" ht="15" customHeight="1">
      <c r="A37" s="740" t="s">
        <v>214</v>
      </c>
      <c r="B37" s="740"/>
      <c r="C37" s="337" t="s">
        <v>241</v>
      </c>
      <c r="D37" s="681"/>
      <c r="E37" s="336" t="s">
        <v>283</v>
      </c>
      <c r="F37" s="591" t="s">
        <v>278</v>
      </c>
      <c r="G37" s="683"/>
      <c r="H37" s="683"/>
      <c r="I37" s="287" t="s">
        <v>284</v>
      </c>
      <c r="J37" s="288" t="s">
        <v>278</v>
      </c>
      <c r="K37" s="735"/>
    </row>
    <row r="38" spans="1:11" ht="11.1" customHeight="1">
      <c r="A38" s="692" t="str">
        <f>'3.1'!D6</f>
        <v>Říjen</v>
      </c>
      <c r="B38" s="693"/>
      <c r="C38" s="334" t="s">
        <v>4</v>
      </c>
      <c r="D38" s="96">
        <v>73</v>
      </c>
      <c r="E38" s="92">
        <v>15091.828</v>
      </c>
      <c r="F38" s="96">
        <v>161406.13165000002</v>
      </c>
      <c r="G38" s="98">
        <f>E38/$E$43</f>
        <v>0.42278409807178902</v>
      </c>
      <c r="H38" s="98">
        <f>(E38-I38)/I38</f>
        <v>0.17202824704139486</v>
      </c>
      <c r="I38" s="95">
        <v>12876.675999999999</v>
      </c>
      <c r="J38" s="109">
        <v>137156.21421000001</v>
      </c>
      <c r="K38" s="380">
        <f>I38/$I$43</f>
        <v>0.4143141298926945</v>
      </c>
    </row>
    <row r="39" spans="1:11" ht="11.1" customHeight="1">
      <c r="A39" s="694"/>
      <c r="B39" s="695"/>
      <c r="C39" s="334" t="s">
        <v>5</v>
      </c>
      <c r="D39" s="91">
        <v>323</v>
      </c>
      <c r="E39" s="92">
        <v>3115.82</v>
      </c>
      <c r="F39" s="91">
        <v>33323.017789999998</v>
      </c>
      <c r="G39" s="94">
        <f t="shared" ref="G39" si="9">E39/$E$43</f>
        <v>8.728691769174958E-2</v>
      </c>
      <c r="H39" s="94">
        <f>(E39-I39)/I39</f>
        <v>-1.094624518776584E-2</v>
      </c>
      <c r="I39" s="95">
        <v>3150.3039999999996</v>
      </c>
      <c r="J39" s="108">
        <v>33555.972639999993</v>
      </c>
      <c r="K39" s="381">
        <f t="shared" ref="K39:K42" si="10">I39/$I$43</f>
        <v>0.10136276323621679</v>
      </c>
    </row>
    <row r="40" spans="1:11" ht="11.1" customHeight="1">
      <c r="A40" s="694"/>
      <c r="B40" s="695"/>
      <c r="C40" s="334" t="s">
        <v>6</v>
      </c>
      <c r="D40" s="91">
        <v>10805</v>
      </c>
      <c r="E40" s="92">
        <v>5438.0319999999992</v>
      </c>
      <c r="F40" s="91">
        <v>58158.878649999999</v>
      </c>
      <c r="G40" s="94">
        <f>E40/$E$43</f>
        <v>0.15234161523743356</v>
      </c>
      <c r="H40" s="94">
        <f t="shared" ref="H40:H42" si="11">(E40-I40)/I40</f>
        <v>0.12835607703734181</v>
      </c>
      <c r="I40" s="95">
        <v>4819.4290000000001</v>
      </c>
      <c r="J40" s="108">
        <v>51333.995750000002</v>
      </c>
      <c r="K40" s="381">
        <f t="shared" si="10"/>
        <v>0.15506777779565309</v>
      </c>
    </row>
    <row r="41" spans="1:11" ht="11.1" customHeight="1">
      <c r="A41" s="694"/>
      <c r="B41" s="695"/>
      <c r="C41" s="334" t="s">
        <v>7</v>
      </c>
      <c r="D41" s="91">
        <v>146047</v>
      </c>
      <c r="E41" s="92">
        <v>11873.6</v>
      </c>
      <c r="F41" s="91">
        <v>126987.3</v>
      </c>
      <c r="G41" s="94">
        <f>E41/$E$43</f>
        <v>0.33262831161773077</v>
      </c>
      <c r="H41" s="94">
        <f t="shared" si="11"/>
        <v>0.1831008369868474</v>
      </c>
      <c r="I41" s="95">
        <v>10036</v>
      </c>
      <c r="J41" s="108">
        <v>106899.4</v>
      </c>
      <c r="K41" s="381">
        <f t="shared" si="10"/>
        <v>0.3229138177898615</v>
      </c>
    </row>
    <row r="42" spans="1:11" ht="11.1" customHeight="1">
      <c r="A42" s="694"/>
      <c r="B42" s="695"/>
      <c r="C42" s="334" t="s">
        <v>110</v>
      </c>
      <c r="D42" s="91">
        <v>11</v>
      </c>
      <c r="E42" s="92">
        <v>177.02</v>
      </c>
      <c r="F42" s="91">
        <v>1893.2123799999999</v>
      </c>
      <c r="G42" s="94">
        <f>E42/$E$43</f>
        <v>4.9590573812972223E-3</v>
      </c>
      <c r="H42" s="94">
        <f t="shared" si="11"/>
        <v>-0.10183620764012562</v>
      </c>
      <c r="I42" s="95">
        <v>197.09100000000001</v>
      </c>
      <c r="J42" s="108">
        <v>2099.3151499999999</v>
      </c>
      <c r="K42" s="381">
        <f t="shared" si="10"/>
        <v>6.3415112855740923E-3</v>
      </c>
    </row>
    <row r="43" spans="1:11" ht="11.1" customHeight="1">
      <c r="A43" s="696"/>
      <c r="B43" s="697"/>
      <c r="C43" s="307" t="s">
        <v>0</v>
      </c>
      <c r="D43" s="308">
        <v>157259</v>
      </c>
      <c r="E43" s="309">
        <v>35696.299999999996</v>
      </c>
      <c r="F43" s="308">
        <v>381768.54047000001</v>
      </c>
      <c r="G43" s="312">
        <f>SUM(G38:G42)</f>
        <v>1.0000000000000002</v>
      </c>
      <c r="H43" s="312">
        <f>(E43-I43)/I43</f>
        <v>0.14854807831528807</v>
      </c>
      <c r="I43" s="313">
        <v>31079.5</v>
      </c>
      <c r="J43" s="318">
        <v>331044.89774999995</v>
      </c>
      <c r="K43" s="382">
        <f>SUM(K38:K42)</f>
        <v>1</v>
      </c>
    </row>
    <row r="44" spans="1:11" ht="11.1" customHeight="1">
      <c r="A44" s="692" t="str">
        <f>'3.1'!E6</f>
        <v>Listopad</v>
      </c>
      <c r="B44" s="693"/>
      <c r="C44" s="334" t="s">
        <v>4</v>
      </c>
      <c r="D44" s="96">
        <v>74</v>
      </c>
      <c r="E44" s="92">
        <v>15274.070000000002</v>
      </c>
      <c r="F44" s="96">
        <v>163240.57518999997</v>
      </c>
      <c r="G44" s="98">
        <f>E44/$E$49</f>
        <v>0.32148424262961711</v>
      </c>
      <c r="H44" s="98">
        <f>(E44-I44)/I44</f>
        <v>0.12654699439981709</v>
      </c>
      <c r="I44" s="95">
        <v>13558.307000000001</v>
      </c>
      <c r="J44" s="109">
        <v>144550.86442</v>
      </c>
      <c r="K44" s="380">
        <f>I44/$I$49</f>
        <v>0.32372171259663918</v>
      </c>
    </row>
    <row r="45" spans="1:11" ht="11.1" customHeight="1">
      <c r="A45" s="694"/>
      <c r="B45" s="695"/>
      <c r="C45" s="334" t="s">
        <v>5</v>
      </c>
      <c r="D45" s="91">
        <v>324</v>
      </c>
      <c r="E45" s="92">
        <v>4652.3140000000003</v>
      </c>
      <c r="F45" s="91">
        <v>49721.112410000016</v>
      </c>
      <c r="G45" s="94">
        <f t="shared" ref="G45:G48" si="12">E45/$E$49</f>
        <v>9.7920570140451399E-2</v>
      </c>
      <c r="H45" s="94">
        <f>(E45-I45)/I45</f>
        <v>0.23962668758506542</v>
      </c>
      <c r="I45" s="95">
        <v>3752.9960000000001</v>
      </c>
      <c r="J45" s="108">
        <v>40012.510549999992</v>
      </c>
      <c r="K45" s="381">
        <f t="shared" ref="K45:K48" si="13">I45/$I$49</f>
        <v>8.9607521978100693E-2</v>
      </c>
    </row>
    <row r="46" spans="1:11" ht="11.1" customHeight="1">
      <c r="A46" s="694"/>
      <c r="B46" s="695"/>
      <c r="C46" s="334" t="s">
        <v>6</v>
      </c>
      <c r="D46" s="91">
        <v>10814</v>
      </c>
      <c r="E46" s="92">
        <v>8635.1280000000006</v>
      </c>
      <c r="F46" s="91">
        <v>92286.894610000003</v>
      </c>
      <c r="G46" s="94">
        <f t="shared" si="12"/>
        <v>0.18174969638673913</v>
      </c>
      <c r="H46" s="94">
        <f t="shared" ref="H46:H48" si="14">(E46-I46)/I46</f>
        <v>7.9708704286236332E-2</v>
      </c>
      <c r="I46" s="95">
        <v>7997.6459999999997</v>
      </c>
      <c r="J46" s="108">
        <v>85266.030240000007</v>
      </c>
      <c r="K46" s="381">
        <f t="shared" si="13"/>
        <v>0.1909539044853949</v>
      </c>
    </row>
    <row r="47" spans="1:11" ht="11.1" customHeight="1">
      <c r="A47" s="694"/>
      <c r="B47" s="695"/>
      <c r="C47" s="334" t="s">
        <v>7</v>
      </c>
      <c r="D47" s="91">
        <v>146079</v>
      </c>
      <c r="E47" s="92">
        <v>18776.599999999999</v>
      </c>
      <c r="F47" s="91">
        <v>200673.1</v>
      </c>
      <c r="G47" s="94">
        <f t="shared" si="12"/>
        <v>0.39520448905624156</v>
      </c>
      <c r="H47" s="94">
        <f t="shared" si="14"/>
        <v>0.14596976484446025</v>
      </c>
      <c r="I47" s="95">
        <v>16384.900000000001</v>
      </c>
      <c r="J47" s="108">
        <v>174686.4</v>
      </c>
      <c r="K47" s="381">
        <f t="shared" si="13"/>
        <v>0.39121019229942749</v>
      </c>
    </row>
    <row r="48" spans="1:11" ht="11.1" customHeight="1">
      <c r="A48" s="694"/>
      <c r="B48" s="695"/>
      <c r="C48" s="334" t="s">
        <v>110</v>
      </c>
      <c r="D48" s="91">
        <v>12</v>
      </c>
      <c r="E48" s="92">
        <v>172.988</v>
      </c>
      <c r="F48" s="91">
        <v>1848.8000599999998</v>
      </c>
      <c r="G48" s="94">
        <f t="shared" si="12"/>
        <v>3.6410017869508392E-3</v>
      </c>
      <c r="H48" s="94">
        <f t="shared" si="14"/>
        <v>-8.3512140333031379E-2</v>
      </c>
      <c r="I48" s="95">
        <v>188.751</v>
      </c>
      <c r="J48" s="108">
        <v>2012.35167</v>
      </c>
      <c r="K48" s="381">
        <f t="shared" si="13"/>
        <v>4.5066686404377958E-3</v>
      </c>
    </row>
    <row r="49" spans="1:11" ht="11.1" customHeight="1">
      <c r="A49" s="696"/>
      <c r="B49" s="697"/>
      <c r="C49" s="307" t="s">
        <v>0</v>
      </c>
      <c r="D49" s="308">
        <v>157303</v>
      </c>
      <c r="E49" s="309">
        <v>47511.1</v>
      </c>
      <c r="F49" s="308">
        <v>507770.48226999998</v>
      </c>
      <c r="G49" s="312">
        <f>SUM(G44:G48)</f>
        <v>1</v>
      </c>
      <c r="H49" s="312">
        <f t="shared" ref="H49" si="15">(E49-I49)/I49</f>
        <v>0.13438754996108168</v>
      </c>
      <c r="I49" s="313">
        <v>41882.6</v>
      </c>
      <c r="J49" s="318">
        <v>446528.15688000002</v>
      </c>
      <c r="K49" s="382">
        <f>SUM(K44:K48)</f>
        <v>1</v>
      </c>
    </row>
    <row r="50" spans="1:11" ht="11.1" customHeight="1">
      <c r="A50" s="698" t="str">
        <f>'3.1'!F6</f>
        <v>Prosinec</v>
      </c>
      <c r="B50" s="699"/>
      <c r="C50" s="333" t="s">
        <v>4</v>
      </c>
      <c r="D50" s="96">
        <v>74</v>
      </c>
      <c r="E50" s="240">
        <v>15656.141</v>
      </c>
      <c r="F50" s="96">
        <v>167393.23501999999</v>
      </c>
      <c r="G50" s="98">
        <f>E50/$E$55</f>
        <v>0.28384685534021065</v>
      </c>
      <c r="H50" s="98">
        <f>(E50-I50)/I50</f>
        <v>3.2363472545089325E-2</v>
      </c>
      <c r="I50" s="446">
        <v>15165.338</v>
      </c>
      <c r="J50" s="109">
        <v>162129.62398999999</v>
      </c>
      <c r="K50" s="380">
        <f>I50/$I$55</f>
        <v>0.26996980820376615</v>
      </c>
    </row>
    <row r="51" spans="1:11" ht="11.1" customHeight="1">
      <c r="A51" s="698"/>
      <c r="B51" s="699"/>
      <c r="C51" s="334" t="s">
        <v>5</v>
      </c>
      <c r="D51" s="91">
        <v>324</v>
      </c>
      <c r="E51" s="92">
        <v>4558.66</v>
      </c>
      <c r="F51" s="91">
        <v>48740.231520000008</v>
      </c>
      <c r="G51" s="94">
        <f t="shared" ref="G51:G54" si="16">E51/$E$55</f>
        <v>8.2648802509201008E-2</v>
      </c>
      <c r="H51" s="94">
        <f t="shared" ref="H51:H54" si="17">(E51-I51)/I51</f>
        <v>2.6825363824895501E-2</v>
      </c>
      <c r="I51" s="95">
        <v>4439.567</v>
      </c>
      <c r="J51" s="108">
        <v>47463.018850000051</v>
      </c>
      <c r="K51" s="381">
        <f t="shared" ref="K51:K54" si="18">I51/$I$55</f>
        <v>7.9032135749151744E-2</v>
      </c>
    </row>
    <row r="52" spans="1:11" ht="11.1" customHeight="1">
      <c r="A52" s="698"/>
      <c r="B52" s="699"/>
      <c r="C52" s="334" t="s">
        <v>6</v>
      </c>
      <c r="D52" s="91">
        <v>10840</v>
      </c>
      <c r="E52" s="92">
        <v>11004.246000000001</v>
      </c>
      <c r="F52" s="91">
        <v>117656.30463</v>
      </c>
      <c r="G52" s="94">
        <f t="shared" si="16"/>
        <v>0.19950769621262943</v>
      </c>
      <c r="H52" s="94">
        <f t="shared" si="17"/>
        <v>-5.3302668733799984E-2</v>
      </c>
      <c r="I52" s="95">
        <v>11623.827000000001</v>
      </c>
      <c r="J52" s="108">
        <v>124268.09494</v>
      </c>
      <c r="K52" s="381">
        <f t="shared" si="18"/>
        <v>0.20692465580284192</v>
      </c>
    </row>
    <row r="53" spans="1:11" ht="10.5" customHeight="1">
      <c r="A53" s="698"/>
      <c r="B53" s="699"/>
      <c r="C53" s="334" t="s">
        <v>7</v>
      </c>
      <c r="D53" s="91">
        <v>146148</v>
      </c>
      <c r="E53" s="92">
        <v>23766.5</v>
      </c>
      <c r="F53" s="91">
        <v>254108.79999999999</v>
      </c>
      <c r="G53" s="94">
        <f t="shared" si="16"/>
        <v>0.43088819188860888</v>
      </c>
      <c r="H53" s="94">
        <f t="shared" si="17"/>
        <v>-4.0799276760273534E-2</v>
      </c>
      <c r="I53" s="95">
        <v>24777.4</v>
      </c>
      <c r="J53" s="108">
        <v>264891.40000000002</v>
      </c>
      <c r="K53" s="381">
        <f t="shared" si="18"/>
        <v>0.44108149292735815</v>
      </c>
    </row>
    <row r="54" spans="1:11" ht="11.1" customHeight="1">
      <c r="A54" s="698"/>
      <c r="B54" s="699"/>
      <c r="C54" s="334" t="s">
        <v>110</v>
      </c>
      <c r="D54" s="91">
        <v>12</v>
      </c>
      <c r="E54" s="92">
        <v>171.453</v>
      </c>
      <c r="F54" s="91">
        <v>1833.15381</v>
      </c>
      <c r="G54" s="94">
        <f t="shared" si="16"/>
        <v>3.1084540493500372E-3</v>
      </c>
      <c r="H54" s="94">
        <f t="shared" si="17"/>
        <v>2.014065735297612E-2</v>
      </c>
      <c r="I54" s="95">
        <v>168.06800000000001</v>
      </c>
      <c r="J54" s="108">
        <v>1796.7980700000001</v>
      </c>
      <c r="K54" s="381">
        <f t="shared" si="18"/>
        <v>2.9919073168821276E-3</v>
      </c>
    </row>
    <row r="55" spans="1:11" ht="11.1" customHeight="1">
      <c r="A55" s="698"/>
      <c r="B55" s="699"/>
      <c r="C55" s="307" t="s">
        <v>0</v>
      </c>
      <c r="D55" s="308">
        <v>157398</v>
      </c>
      <c r="E55" s="309">
        <v>55157</v>
      </c>
      <c r="F55" s="308">
        <v>589731.72497999994</v>
      </c>
      <c r="G55" s="312">
        <f>SUM(G50:G54)</f>
        <v>1</v>
      </c>
      <c r="H55" s="312">
        <f>(E55-I55)/I55</f>
        <v>-1.8107957033655968E-2</v>
      </c>
      <c r="I55" s="313">
        <v>56174.2</v>
      </c>
      <c r="J55" s="318">
        <v>600548.93585000001</v>
      </c>
      <c r="K55" s="382">
        <f>SUM(K50:K54)</f>
        <v>1</v>
      </c>
    </row>
    <row r="56" spans="1:11" ht="11.1" customHeight="1">
      <c r="A56" s="700" t="str">
        <f>'3.1'!G6</f>
        <v>IV. čtvrtletí</v>
      </c>
      <c r="B56" s="701"/>
      <c r="C56" s="334" t="s">
        <v>4</v>
      </c>
      <c r="D56" s="91">
        <f>D50</f>
        <v>74</v>
      </c>
      <c r="E56" s="92">
        <f>E38+E44+E50</f>
        <v>46022.039000000004</v>
      </c>
      <c r="F56" s="91">
        <f>F38+F44+F50</f>
        <v>492039.94186000002</v>
      </c>
      <c r="G56" s="94">
        <f>E56/$E$61</f>
        <v>0.33261474049683298</v>
      </c>
      <c r="H56" s="94">
        <f>(E56-I56)/I56</f>
        <v>0.10629047790280292</v>
      </c>
      <c r="I56" s="95">
        <f>I38+I44+I50</f>
        <v>41600.320999999996</v>
      </c>
      <c r="J56" s="108">
        <f>J38+J44+J50</f>
        <v>443836.70262</v>
      </c>
      <c r="K56" s="381">
        <f>I56/$I$61</f>
        <v>0.322142736008388</v>
      </c>
    </row>
    <row r="57" spans="1:11" ht="11.1" customHeight="1">
      <c r="A57" s="698"/>
      <c r="B57" s="699"/>
      <c r="C57" s="334" t="s">
        <v>5</v>
      </c>
      <c r="D57" s="91">
        <f>D51</f>
        <v>324</v>
      </c>
      <c r="E57" s="92">
        <f t="shared" ref="E57:F58" si="19">E39+E45+E51</f>
        <v>12326.794</v>
      </c>
      <c r="F57" s="91">
        <f t="shared" si="19"/>
        <v>131784.36172000002</v>
      </c>
      <c r="G57" s="94">
        <f t="shared" ref="G57:G60" si="20">E57/$E$61</f>
        <v>8.908934668166088E-2</v>
      </c>
      <c r="H57" s="94">
        <f t="shared" ref="H57:H60" si="21">(E57-I57)/I57</f>
        <v>8.6744118572491563E-2</v>
      </c>
      <c r="I57" s="95">
        <f t="shared" ref="I57:J57" si="22">I39+I45+I51</f>
        <v>11342.866999999998</v>
      </c>
      <c r="J57" s="108">
        <f t="shared" si="22"/>
        <v>121031.50204000004</v>
      </c>
      <c r="K57" s="381">
        <f t="shared" ref="K57:K60" si="23">I57/$I$61</f>
        <v>8.7836394569149018E-2</v>
      </c>
    </row>
    <row r="58" spans="1:11" ht="11.1" customHeight="1">
      <c r="A58" s="698"/>
      <c r="B58" s="699"/>
      <c r="C58" s="334" t="s">
        <v>6</v>
      </c>
      <c r="D58" s="91">
        <f>D52</f>
        <v>10840</v>
      </c>
      <c r="E58" s="92">
        <f>E40+E46+E52</f>
        <v>25077.406000000003</v>
      </c>
      <c r="F58" s="91">
        <f t="shared" si="19"/>
        <v>268102.07788999996</v>
      </c>
      <c r="G58" s="94">
        <f t="shared" si="20"/>
        <v>0.18124175004553192</v>
      </c>
      <c r="H58" s="94">
        <f t="shared" si="21"/>
        <v>2.6042574042480133E-2</v>
      </c>
      <c r="I58" s="95">
        <f>I40+I46+I52</f>
        <v>24440.902000000002</v>
      </c>
      <c r="J58" s="108">
        <f t="shared" ref="J58" si="24">J40+J46+J52</f>
        <v>260868.12092999998</v>
      </c>
      <c r="K58" s="381">
        <f t="shared" si="23"/>
        <v>0.18926438189726669</v>
      </c>
    </row>
    <row r="59" spans="1:11" ht="11.1" customHeight="1">
      <c r="A59" s="698"/>
      <c r="B59" s="699"/>
      <c r="C59" s="334" t="s">
        <v>7</v>
      </c>
      <c r="D59" s="91">
        <f>D53</f>
        <v>146148</v>
      </c>
      <c r="E59" s="92">
        <f t="shared" ref="E59:F60" si="25">E41+E47+E53</f>
        <v>54416.7</v>
      </c>
      <c r="F59" s="91">
        <f t="shared" si="25"/>
        <v>581769.19999999995</v>
      </c>
      <c r="G59" s="94">
        <f t="shared" si="20"/>
        <v>0.39328541156540259</v>
      </c>
      <c r="H59" s="94">
        <f t="shared" si="21"/>
        <v>6.2861462196986892E-2</v>
      </c>
      <c r="I59" s="95">
        <f t="shared" ref="I59:J59" si="26">I41+I47+I53</f>
        <v>51198.3</v>
      </c>
      <c r="J59" s="108">
        <f t="shared" si="26"/>
        <v>546477.19999999995</v>
      </c>
      <c r="K59" s="381">
        <f t="shared" si="23"/>
        <v>0.39646714363041224</v>
      </c>
    </row>
    <row r="60" spans="1:11" ht="11.1" customHeight="1">
      <c r="A60" s="698"/>
      <c r="B60" s="699"/>
      <c r="C60" s="334" t="s">
        <v>110</v>
      </c>
      <c r="D60" s="91">
        <f>D54</f>
        <v>12</v>
      </c>
      <c r="E60" s="92">
        <f>E42+E48+E54</f>
        <v>521.46100000000001</v>
      </c>
      <c r="F60" s="91">
        <f t="shared" si="25"/>
        <v>5575.1662499999993</v>
      </c>
      <c r="G60" s="94">
        <f t="shared" si="20"/>
        <v>3.768751210571505E-3</v>
      </c>
      <c r="H60" s="94">
        <f t="shared" si="21"/>
        <v>-5.8581719051831446E-2</v>
      </c>
      <c r="I60" s="95">
        <f>I42+I48+I54</f>
        <v>553.91</v>
      </c>
      <c r="J60" s="108">
        <f t="shared" ref="J60" si="27">J42+J48+J54</f>
        <v>5908.4648900000002</v>
      </c>
      <c r="K60" s="381">
        <f t="shared" si="23"/>
        <v>4.2893438947840378E-3</v>
      </c>
    </row>
    <row r="61" spans="1:11" ht="11.1" customHeight="1">
      <c r="A61" s="698"/>
      <c r="B61" s="699"/>
      <c r="C61" s="307" t="s">
        <v>0</v>
      </c>
      <c r="D61" s="308">
        <f>SUM(D56:D60)</f>
        <v>157398</v>
      </c>
      <c r="E61" s="309">
        <f>SUM(E56:E60)</f>
        <v>138364.40000000002</v>
      </c>
      <c r="F61" s="308">
        <f>SUM(F56:F60)</f>
        <v>1479270.7477200001</v>
      </c>
      <c r="G61" s="312">
        <f>SUM(G56:G60)</f>
        <v>0.99999999999999978</v>
      </c>
      <c r="H61" s="312">
        <f>(E61-I61)/I61</f>
        <v>7.1460154890607988E-2</v>
      </c>
      <c r="I61" s="313">
        <f>SUM(I56:I60)</f>
        <v>129136.3</v>
      </c>
      <c r="J61" s="318">
        <f>SUM(J56:J60)</f>
        <v>1378121.9904799999</v>
      </c>
      <c r="K61" s="382">
        <f>SUM(K56:K60)</f>
        <v>1</v>
      </c>
    </row>
    <row r="62" spans="1:11" ht="1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1" ht="1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</row>
    <row r="65" spans="1:11" ht="1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1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1" ht="1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</row>
    <row r="69" spans="1:11" ht="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</row>
    <row r="70" spans="1:11" ht="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</row>
    <row r="72" spans="1:11" ht="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</row>
    <row r="73" spans="1:11" ht="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ht="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</row>
    <row r="78" spans="1:1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</row>
    <row r="81" spans="1:11" ht="1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</row>
    <row r="82" spans="1:11" ht="1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</row>
    <row r="83" spans="1:11" ht="1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</row>
    <row r="84" spans="1:11" ht="1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</row>
    <row r="85" spans="1:11" ht="1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1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</row>
    <row r="87" spans="1:11" ht="1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</row>
    <row r="88" spans="1:11" ht="1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</row>
    <row r="89" spans="1:11" ht="1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</row>
    <row r="90" spans="1:11" ht="1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1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</row>
    <row r="92" spans="1:11" ht="1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1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1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1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</row>
    <row r="96" spans="1:11" ht="1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</row>
    <row r="97" spans="1:11" ht="1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</row>
    <row r="98" spans="1:11" ht="1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1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11" ht="1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1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1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8"/>
  <sheetViews>
    <sheetView showGridLines="0" topLeftCell="A37" zoomScaleNormal="100" zoomScaleSheetLayoutView="100" workbookViewId="0">
      <selection activeCell="E6" sqref="E5:F7"/>
    </sheetView>
  </sheetViews>
  <sheetFormatPr defaultColWidth="9.109375" defaultRowHeight="13.8"/>
  <cols>
    <col min="1" max="1" width="16.33203125" style="202" customWidth="1"/>
    <col min="2" max="2" width="10.33203125" style="202" customWidth="1"/>
    <col min="3" max="3" width="10" style="202" customWidth="1"/>
    <col min="4" max="4" width="10.6640625" style="202" customWidth="1"/>
    <col min="5" max="6" width="8.5546875" style="202" customWidth="1"/>
    <col min="7" max="10" width="6.6640625" style="202" customWidth="1"/>
    <col min="11" max="11" width="8.1093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s="215" customFormat="1" ht="15.6">
      <c r="A1" s="717" t="str">
        <f>"6.8. Spotřeba zemního plynu a teplota ovzduší podle krajů: "&amp;LOWER(C3)</f>
        <v>6.8. Spotřeba zemního plynu a teplota ovzduší podle krajů: říjen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20.100000000000001" customHeight="1">
      <c r="A3" s="722"/>
      <c r="B3" s="723"/>
      <c r="C3" s="720" t="str">
        <f>'3.1'!D6</f>
        <v>Říjen</v>
      </c>
      <c r="D3" s="721"/>
      <c r="E3" s="721"/>
      <c r="F3" s="721"/>
      <c r="G3" s="721"/>
      <c r="H3" s="721"/>
      <c r="I3" s="721"/>
      <c r="J3" s="721"/>
      <c r="K3" s="721"/>
    </row>
    <row r="4" spans="1:11" ht="20.100000000000001" customHeight="1">
      <c r="A4" s="281"/>
      <c r="B4" s="270"/>
      <c r="C4" s="724" t="s">
        <v>67</v>
      </c>
      <c r="D4" s="725"/>
      <c r="E4" s="725"/>
      <c r="F4" s="726"/>
      <c r="G4" s="724" t="s">
        <v>247</v>
      </c>
      <c r="H4" s="725"/>
      <c r="I4" s="725"/>
      <c r="J4" s="725"/>
      <c r="K4" s="725"/>
    </row>
    <row r="5" spans="1:11" ht="24.9" customHeight="1">
      <c r="A5" s="284"/>
      <c r="B5" s="285"/>
      <c r="C5" s="295"/>
      <c r="D5" s="296"/>
      <c r="E5" s="295"/>
      <c r="F5" s="674" t="s">
        <v>229</v>
      </c>
      <c r="G5" s="718"/>
      <c r="H5" s="718"/>
      <c r="I5" s="718"/>
      <c r="J5" s="718"/>
      <c r="K5" s="719"/>
    </row>
    <row r="6" spans="1:11" ht="14.1" customHeight="1">
      <c r="A6" s="286"/>
      <c r="B6" s="680" t="s">
        <v>243</v>
      </c>
      <c r="C6" s="271"/>
      <c r="D6" s="297"/>
      <c r="E6" s="744" t="s">
        <v>244</v>
      </c>
      <c r="F6" s="680"/>
      <c r="G6" s="273" t="s">
        <v>74</v>
      </c>
      <c r="H6" s="273" t="s">
        <v>230</v>
      </c>
      <c r="I6" s="273" t="s">
        <v>231</v>
      </c>
      <c r="J6" s="273" t="s">
        <v>245</v>
      </c>
      <c r="K6" s="273" t="s">
        <v>246</v>
      </c>
    </row>
    <row r="7" spans="1:11" ht="15" customHeight="1">
      <c r="A7" s="337" t="s">
        <v>248</v>
      </c>
      <c r="B7" s="681"/>
      <c r="C7" s="336" t="s">
        <v>283</v>
      </c>
      <c r="D7" s="335" t="s">
        <v>278</v>
      </c>
      <c r="E7" s="745"/>
      <c r="F7" s="681"/>
      <c r="G7" s="274" t="s">
        <v>281</v>
      </c>
      <c r="H7" s="275" t="s">
        <v>281</v>
      </c>
      <c r="I7" s="275" t="s">
        <v>281</v>
      </c>
      <c r="J7" s="275" t="s">
        <v>281</v>
      </c>
      <c r="K7" s="275" t="s">
        <v>281</v>
      </c>
    </row>
    <row r="8" spans="1:11" ht="14.1" customHeight="1">
      <c r="A8" s="178" t="s">
        <v>9</v>
      </c>
      <c r="B8" s="96">
        <f>'6.1'!D14</f>
        <v>104945</v>
      </c>
      <c r="C8" s="92">
        <f>'6.1'!E14</f>
        <v>23630.113580000001</v>
      </c>
      <c r="D8" s="96">
        <f>'6.1'!F14</f>
        <v>252522.41433000003</v>
      </c>
      <c r="E8" s="119">
        <f t="shared" ref="E8:E21" si="0">D8/$D$22</f>
        <v>3.2832564128075635E-2</v>
      </c>
      <c r="F8" s="97">
        <f>'6.1'!H14</f>
        <v>0.10492662291212886</v>
      </c>
      <c r="G8" s="101">
        <v>8.3677419354838705</v>
      </c>
      <c r="H8" s="102">
        <v>13.9</v>
      </c>
      <c r="I8" s="102">
        <v>4.0999999999999996</v>
      </c>
      <c r="J8" s="102">
        <v>7.5</v>
      </c>
      <c r="K8" s="368">
        <v>0.86774193548387046</v>
      </c>
    </row>
    <row r="9" spans="1:11" ht="14.1" customHeight="1">
      <c r="A9" s="384" t="s">
        <v>10</v>
      </c>
      <c r="B9" s="117">
        <f>'6.1'!D44</f>
        <v>385236</v>
      </c>
      <c r="C9" s="118">
        <f>'6.1'!E44</f>
        <v>91045.799999999988</v>
      </c>
      <c r="D9" s="117">
        <f>'6.1'!F44</f>
        <v>973727.62218000006</v>
      </c>
      <c r="E9" s="120">
        <f t="shared" si="0"/>
        <v>0.12660252232787786</v>
      </c>
      <c r="F9" s="121">
        <f>'6.1'!H44</f>
        <v>7.2669178513109264E-2</v>
      </c>
      <c r="G9" s="122">
        <v>10.300000000000002</v>
      </c>
      <c r="H9" s="123">
        <v>19.3</v>
      </c>
      <c r="I9" s="123">
        <v>5.9</v>
      </c>
      <c r="J9" s="123">
        <v>8.9</v>
      </c>
      <c r="K9" s="125">
        <v>1.4000000000000021</v>
      </c>
    </row>
    <row r="10" spans="1:11" ht="14.1" customHeight="1">
      <c r="A10" s="178" t="s">
        <v>11</v>
      </c>
      <c r="B10" s="96">
        <f>'6.2'!D13</f>
        <v>84541</v>
      </c>
      <c r="C10" s="92">
        <f>'6.2'!E13</f>
        <v>61653.399999999994</v>
      </c>
      <c r="D10" s="96">
        <f>'6.2'!F13</f>
        <v>659379.40439000016</v>
      </c>
      <c r="E10" s="119">
        <f t="shared" si="0"/>
        <v>8.5731465211938016E-2</v>
      </c>
      <c r="F10" s="97">
        <f>'6.2'!H13</f>
        <v>2.7328368601095869</v>
      </c>
      <c r="G10" s="101">
        <v>7.9677419354838737</v>
      </c>
      <c r="H10" s="102">
        <v>12.5</v>
      </c>
      <c r="I10" s="102">
        <v>3.9</v>
      </c>
      <c r="J10" s="102">
        <v>7</v>
      </c>
      <c r="K10" s="368">
        <v>0.96774193548387366</v>
      </c>
    </row>
    <row r="11" spans="1:11" ht="14.1" customHeight="1">
      <c r="A11" s="384" t="s">
        <v>109</v>
      </c>
      <c r="B11" s="117">
        <f>'6.2'!D43</f>
        <v>118062</v>
      </c>
      <c r="C11" s="118">
        <f>'6.2'!E43</f>
        <v>28606.2</v>
      </c>
      <c r="D11" s="117">
        <f>'6.2'!F43</f>
        <v>305941.32869999995</v>
      </c>
      <c r="E11" s="120">
        <f t="shared" si="0"/>
        <v>3.9778006719216108E-2</v>
      </c>
      <c r="F11" s="121">
        <f>'6.2'!H43</f>
        <v>4.275840951839377E-2</v>
      </c>
      <c r="G11" s="122">
        <v>9.3870967741935516</v>
      </c>
      <c r="H11" s="123">
        <v>18</v>
      </c>
      <c r="I11" s="123">
        <v>4.8</v>
      </c>
      <c r="J11" s="123">
        <v>7.8000000000000043</v>
      </c>
      <c r="K11" s="125">
        <v>1.5870967741935473</v>
      </c>
    </row>
    <row r="12" spans="1:11" ht="14.1" customHeight="1">
      <c r="A12" s="178" t="s">
        <v>12</v>
      </c>
      <c r="B12" s="96">
        <f>'6.3'!D13</f>
        <v>93372</v>
      </c>
      <c r="C12" s="92">
        <f>'6.3'!E13</f>
        <v>25585.8</v>
      </c>
      <c r="D12" s="96">
        <f>'6.3'!F13</f>
        <v>273638.52867999999</v>
      </c>
      <c r="E12" s="119">
        <f t="shared" si="0"/>
        <v>3.5578047852249689E-2</v>
      </c>
      <c r="F12" s="97">
        <f>'6.3'!H13</f>
        <v>1.6919646583280702E-2</v>
      </c>
      <c r="G12" s="101">
        <v>9.5516129032258057</v>
      </c>
      <c r="H12" s="102">
        <v>17.399999999999999</v>
      </c>
      <c r="I12" s="102">
        <v>5</v>
      </c>
      <c r="J12" s="102">
        <v>7.8000000000000043</v>
      </c>
      <c r="K12" s="368">
        <v>1.7516129032258014</v>
      </c>
    </row>
    <row r="13" spans="1:11" ht="14.1" customHeight="1">
      <c r="A13" s="384" t="s">
        <v>13</v>
      </c>
      <c r="B13" s="117">
        <f>'6.3'!D43</f>
        <v>379037</v>
      </c>
      <c r="C13" s="118">
        <f>'6.3'!E43</f>
        <v>74088.973000000013</v>
      </c>
      <c r="D13" s="117">
        <f>'6.3'!F43</f>
        <v>792219.99727999989</v>
      </c>
      <c r="E13" s="120">
        <f t="shared" si="0"/>
        <v>0.10300318858130528</v>
      </c>
      <c r="F13" s="121">
        <f>'6.3'!H43</f>
        <v>4.649957706508389E-2</v>
      </c>
      <c r="G13" s="122">
        <v>9.8290322580645153</v>
      </c>
      <c r="H13" s="123">
        <v>20.2</v>
      </c>
      <c r="I13" s="123">
        <v>4.9000000000000004</v>
      </c>
      <c r="J13" s="123">
        <v>8.1999999999999957</v>
      </c>
      <c r="K13" s="125">
        <v>1.6290322580645196</v>
      </c>
    </row>
    <row r="14" spans="1:11" ht="14.1" customHeight="1">
      <c r="A14" s="178" t="s">
        <v>14</v>
      </c>
      <c r="B14" s="96">
        <f>'6.4'!D13</f>
        <v>187409</v>
      </c>
      <c r="C14" s="92">
        <f>'6.4'!E13</f>
        <v>38678.700000000004</v>
      </c>
      <c r="D14" s="96">
        <f>'6.4'!F13</f>
        <v>413666.21023999999</v>
      </c>
      <c r="E14" s="119">
        <f t="shared" si="0"/>
        <v>5.378422510080242E-2</v>
      </c>
      <c r="F14" s="97">
        <f>'6.4'!H13</f>
        <v>7.3576311691772284E-2</v>
      </c>
      <c r="G14" s="101">
        <v>9.4387096774193573</v>
      </c>
      <c r="H14" s="102">
        <v>18.899999999999999</v>
      </c>
      <c r="I14" s="102">
        <v>4.9000000000000004</v>
      </c>
      <c r="J14" s="102">
        <v>7.6999999999999957</v>
      </c>
      <c r="K14" s="368">
        <v>1.7387096774193616</v>
      </c>
    </row>
    <row r="15" spans="1:11" ht="14.1" customHeight="1">
      <c r="A15" s="384" t="s">
        <v>15</v>
      </c>
      <c r="B15" s="117">
        <f>'6.4'!D43</f>
        <v>136842</v>
      </c>
      <c r="C15" s="118">
        <f>'6.4'!E43</f>
        <v>31231.000000000004</v>
      </c>
      <c r="D15" s="117">
        <f>'6.4'!F43</f>
        <v>334012.72308000008</v>
      </c>
      <c r="E15" s="120">
        <f t="shared" si="0"/>
        <v>4.3427804930559921E-2</v>
      </c>
      <c r="F15" s="121">
        <f>'6.4'!H43</f>
        <v>0.11455693943827842</v>
      </c>
      <c r="G15" s="122">
        <v>9.6354838709677413</v>
      </c>
      <c r="H15" s="123">
        <v>18.899999999999999</v>
      </c>
      <c r="I15" s="123">
        <v>5.2</v>
      </c>
      <c r="J15" s="123">
        <v>8.4000000000000021</v>
      </c>
      <c r="K15" s="125">
        <v>1.2354838709677392</v>
      </c>
    </row>
    <row r="16" spans="1:11" ht="14.1" customHeight="1">
      <c r="A16" s="178" t="s">
        <v>16</v>
      </c>
      <c r="B16" s="96">
        <f>'6.5'!D13</f>
        <v>159932</v>
      </c>
      <c r="C16" s="92">
        <f>'6.5'!E13</f>
        <v>30658.699999999997</v>
      </c>
      <c r="D16" s="96">
        <f>'6.5'!F13</f>
        <v>327892.58471999998</v>
      </c>
      <c r="E16" s="119">
        <f t="shared" si="0"/>
        <v>4.263207423983871E-2</v>
      </c>
      <c r="F16" s="97">
        <f>'6.5'!H13</f>
        <v>9.1258880646952381E-2</v>
      </c>
      <c r="G16" s="101">
        <v>8.6161290322580655</v>
      </c>
      <c r="H16" s="102">
        <v>13.6</v>
      </c>
      <c r="I16" s="102">
        <v>4.0999999999999996</v>
      </c>
      <c r="J16" s="102">
        <v>7.6999999999999957</v>
      </c>
      <c r="K16" s="368">
        <v>0.91612903225806974</v>
      </c>
    </row>
    <row r="17" spans="1:16" ht="14.1" customHeight="1">
      <c r="A17" s="384" t="s">
        <v>1</v>
      </c>
      <c r="B17" s="117">
        <f>'6.5'!D43</f>
        <v>417937</v>
      </c>
      <c r="C17" s="118">
        <f>'6.5'!E43</f>
        <v>66750.370250545006</v>
      </c>
      <c r="D17" s="117">
        <f>'6.5'!F43</f>
        <v>713398.60183792713</v>
      </c>
      <c r="E17" s="120">
        <f t="shared" si="0"/>
        <v>9.2754955657576202E-2</v>
      </c>
      <c r="F17" s="121">
        <f>'6.5'!H43</f>
        <v>5.0901164124734347E-2</v>
      </c>
      <c r="G17" s="122">
        <v>10.72258064516129</v>
      </c>
      <c r="H17" s="123">
        <v>16.600000000000001</v>
      </c>
      <c r="I17" s="123">
        <v>7</v>
      </c>
      <c r="J17" s="123">
        <v>9</v>
      </c>
      <c r="K17" s="125">
        <v>1.7225806451612904</v>
      </c>
    </row>
    <row r="18" spans="1:16" ht="14.1" customHeight="1">
      <c r="A18" s="178" t="s">
        <v>17</v>
      </c>
      <c r="B18" s="96">
        <f>'6.6'!D13</f>
        <v>259708</v>
      </c>
      <c r="C18" s="92">
        <f>'6.6'!E13</f>
        <v>101555.45399999998</v>
      </c>
      <c r="D18" s="96">
        <f>'6.6'!F13</f>
        <v>1086111.336563</v>
      </c>
      <c r="E18" s="119">
        <f t="shared" si="0"/>
        <v>0.14121447477265861</v>
      </c>
      <c r="F18" s="97">
        <f>'6.6'!H13</f>
        <v>0.15019115478811579</v>
      </c>
      <c r="G18" s="101">
        <v>9.7645161290322573</v>
      </c>
      <c r="H18" s="102">
        <v>16.2</v>
      </c>
      <c r="I18" s="102">
        <v>6.2</v>
      </c>
      <c r="J18" s="102">
        <v>8.6999999999999957</v>
      </c>
      <c r="K18" s="368">
        <v>1.0645161290322616</v>
      </c>
      <c r="L18" s="208"/>
      <c r="N18" s="208"/>
      <c r="O18" s="208"/>
      <c r="P18" s="208"/>
    </row>
    <row r="19" spans="1:16" ht="14.1" customHeight="1">
      <c r="A19" s="384" t="s">
        <v>18</v>
      </c>
      <c r="B19" s="117">
        <f>'6.6'!D43</f>
        <v>222678</v>
      </c>
      <c r="C19" s="118">
        <f>'6.6'!E43</f>
        <v>83271.438999999998</v>
      </c>
      <c r="D19" s="117">
        <f>'6.6'!F43</f>
        <v>890375.84816000005</v>
      </c>
      <c r="E19" s="120">
        <f t="shared" si="0"/>
        <v>0.11576525676093211</v>
      </c>
      <c r="F19" s="121">
        <f>'6.6'!H43</f>
        <v>-0.45661800072276981</v>
      </c>
      <c r="G19" s="122">
        <v>9.4741935483870989</v>
      </c>
      <c r="H19" s="123">
        <v>15.8</v>
      </c>
      <c r="I19" s="123">
        <v>5.2</v>
      </c>
      <c r="J19" s="123">
        <v>8.5999999999999979</v>
      </c>
      <c r="K19" s="125">
        <v>0.87419354838710106</v>
      </c>
      <c r="L19" s="208"/>
      <c r="N19" s="208"/>
      <c r="O19" s="208"/>
      <c r="P19" s="208"/>
    </row>
    <row r="20" spans="1:16" ht="14.1" customHeight="1">
      <c r="A20" s="178" t="s">
        <v>19</v>
      </c>
      <c r="B20" s="96">
        <f>'6.7'!D13</f>
        <v>120007</v>
      </c>
      <c r="C20" s="92">
        <f>'6.7'!E13</f>
        <v>26796.987409999998</v>
      </c>
      <c r="D20" s="96">
        <f>'6.7'!F13</f>
        <v>286563.04583000002</v>
      </c>
      <c r="E20" s="119">
        <f t="shared" si="0"/>
        <v>3.7258473090055505E-2</v>
      </c>
      <c r="F20" s="97">
        <f>'6.7'!H13</f>
        <v>7.3379621704665027E-2</v>
      </c>
      <c r="G20" s="101">
        <v>8.612903225806452</v>
      </c>
      <c r="H20" s="102">
        <v>17.5</v>
      </c>
      <c r="I20" s="102">
        <v>4.5</v>
      </c>
      <c r="J20" s="102">
        <v>7.4000000000000039</v>
      </c>
      <c r="K20" s="368">
        <v>1.212903225806448</v>
      </c>
      <c r="L20" s="208"/>
      <c r="N20" s="208"/>
      <c r="O20" s="208"/>
      <c r="P20" s="208"/>
    </row>
    <row r="21" spans="1:16" ht="14.1" customHeight="1">
      <c r="A21" s="384" t="s">
        <v>20</v>
      </c>
      <c r="B21" s="117">
        <f>'6.7'!D43</f>
        <v>157259</v>
      </c>
      <c r="C21" s="118">
        <f>'6.7'!E43</f>
        <v>35696.299999999996</v>
      </c>
      <c r="D21" s="117">
        <f>'6.7'!F43</f>
        <v>381768.54047000001</v>
      </c>
      <c r="E21" s="120">
        <f t="shared" si="0"/>
        <v>4.9636940626913699E-2</v>
      </c>
      <c r="F21" s="121">
        <f>'6.7'!H43</f>
        <v>0.14854807831528807</v>
      </c>
      <c r="G21" s="122">
        <v>9.0741935483870968</v>
      </c>
      <c r="H21" s="123">
        <v>19.7</v>
      </c>
      <c r="I21" s="123">
        <v>4.4000000000000004</v>
      </c>
      <c r="J21" s="123">
        <v>8.8000000000000043</v>
      </c>
      <c r="K21" s="125">
        <v>0.27419354838709253</v>
      </c>
      <c r="L21" s="208"/>
    </row>
    <row r="22" spans="1:16" ht="14.1" customHeight="1">
      <c r="A22" s="448" t="s">
        <v>0</v>
      </c>
      <c r="B22" s="449">
        <f>SUM(B8:B21)</f>
        <v>2826965</v>
      </c>
      <c r="C22" s="450">
        <f>SUM(C8:C21)</f>
        <v>719249.2372405451</v>
      </c>
      <c r="D22" s="451">
        <f>SUM(D8:D21)</f>
        <v>7691218.186460929</v>
      </c>
      <c r="E22" s="452">
        <f>SUM(E8:E21)</f>
        <v>0.99999999999999978</v>
      </c>
      <c r="F22" s="453"/>
      <c r="G22" s="454">
        <v>9.1709677419354847</v>
      </c>
      <c r="H22" s="454">
        <v>16.7</v>
      </c>
      <c r="I22" s="454">
        <v>5.4</v>
      </c>
      <c r="J22" s="454">
        <v>8.3548387096774199</v>
      </c>
      <c r="K22" s="454">
        <v>0.81612903225806477</v>
      </c>
    </row>
    <row r="23" spans="1:16" ht="14.1" customHeight="1">
      <c r="A23" s="455" t="s">
        <v>112</v>
      </c>
      <c r="B23" s="456"/>
      <c r="C23" s="309">
        <f>'5.1'!E14</f>
        <v>12122.942269542638</v>
      </c>
      <c r="D23" s="308">
        <f>'5.1'!F14</f>
        <v>129737.70349100001</v>
      </c>
      <c r="E23" s="457"/>
      <c r="F23" s="311">
        <f>'5.1'!H14</f>
        <v>-2.8362053567805211E-2</v>
      </c>
      <c r="G23" s="458">
        <v>9.1709677419354847</v>
      </c>
      <c r="H23" s="459">
        <v>16.7</v>
      </c>
      <c r="I23" s="459">
        <v>5.4</v>
      </c>
      <c r="J23" s="459">
        <v>8.3548387096774199</v>
      </c>
      <c r="K23" s="459">
        <v>0.81612903225806477</v>
      </c>
    </row>
    <row r="24" spans="1:16" ht="14.1" customHeight="1">
      <c r="A24" s="385" t="s">
        <v>62</v>
      </c>
      <c r="B24" s="319">
        <f>B22+B23</f>
        <v>2826965</v>
      </c>
      <c r="C24" s="320">
        <f>C22+C23</f>
        <v>731372.17951008771</v>
      </c>
      <c r="D24" s="321">
        <f>D22+D23</f>
        <v>7820955.8899519295</v>
      </c>
      <c r="E24" s="322"/>
      <c r="F24" s="323">
        <f>'5.1'!H15</f>
        <v>2.7361028669518617E-2</v>
      </c>
      <c r="G24" s="324">
        <v>9.1709677419354847</v>
      </c>
      <c r="H24" s="325">
        <v>16.7</v>
      </c>
      <c r="I24" s="325">
        <v>5.4</v>
      </c>
      <c r="J24" s="325">
        <v>8.3548387096774199</v>
      </c>
      <c r="K24" s="325">
        <v>0.81612903225806477</v>
      </c>
    </row>
    <row r="25" spans="1:16" ht="15" customHeight="1">
      <c r="A25" s="178"/>
      <c r="B25" s="179"/>
      <c r="C25" s="712" t="s">
        <v>206</v>
      </c>
      <c r="D25" s="712"/>
      <c r="E25" s="712"/>
      <c r="F25" s="712"/>
      <c r="G25" s="715" t="s">
        <v>128</v>
      </c>
      <c r="H25" s="715"/>
      <c r="I25" s="715"/>
      <c r="J25" s="715"/>
      <c r="K25" s="715"/>
    </row>
    <row r="26" spans="1:16" ht="15" customHeight="1">
      <c r="A26" s="90"/>
      <c r="B26" s="90"/>
      <c r="C26" s="711"/>
      <c r="D26" s="711"/>
      <c r="E26" s="711"/>
      <c r="F26" s="711"/>
      <c r="G26" s="716" t="s">
        <v>129</v>
      </c>
      <c r="H26" s="716"/>
      <c r="I26" s="716"/>
      <c r="J26" s="716"/>
      <c r="K26" s="716"/>
    </row>
    <row r="27" spans="1:16" ht="30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6" ht="15" customHeight="1">
      <c r="A28" s="237"/>
      <c r="B28" s="237"/>
      <c r="C28" s="90"/>
      <c r="D28" s="212"/>
      <c r="E28" s="213"/>
      <c r="F28" s="213"/>
      <c r="G28" s="90"/>
      <c r="H28" s="210"/>
      <c r="I28" s="237"/>
      <c r="J28" s="90"/>
      <c r="K28" s="90"/>
    </row>
    <row r="29" spans="1:16" ht="18" customHeight="1">
      <c r="A29" s="90"/>
      <c r="B29" s="90"/>
      <c r="C29" s="90"/>
      <c r="D29" s="212"/>
      <c r="E29" s="213"/>
      <c r="F29" s="213"/>
      <c r="G29" s="90"/>
      <c r="H29" s="90"/>
      <c r="I29" s="90"/>
      <c r="J29" s="90"/>
      <c r="K29" s="90"/>
    </row>
    <row r="30" spans="1:16" ht="15" customHeight="1">
      <c r="A30" s="689" t="s">
        <v>70</v>
      </c>
      <c r="B30" s="689"/>
      <c r="C30" s="689"/>
      <c r="D30" s="689"/>
      <c r="E30" s="689"/>
      <c r="F30" s="689" t="s">
        <v>71</v>
      </c>
      <c r="G30" s="689"/>
      <c r="H30" s="689"/>
      <c r="I30" s="689"/>
      <c r="J30" s="689"/>
      <c r="K30" s="689"/>
    </row>
    <row r="31" spans="1:16" ht="15" customHeight="1">
      <c r="A31" s="339"/>
      <c r="B31" s="665" t="str">
        <f>C3</f>
        <v>Říjen</v>
      </c>
      <c r="C31" s="665"/>
      <c r="D31" s="339"/>
      <c r="E31" s="339"/>
      <c r="F31" s="339"/>
      <c r="G31" s="339"/>
      <c r="H31" s="665" t="str">
        <f>C3</f>
        <v>Říjen</v>
      </c>
      <c r="I31" s="665"/>
      <c r="J31" s="339"/>
      <c r="K31" s="339"/>
    </row>
    <row r="32" spans="1:16" ht="1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1:11" ht="1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1:11" ht="15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ht="15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ht="1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1" ht="15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1" ht="1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 ht="1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1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ht="1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ht="1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2:B2"/>
    <mergeCell ref="E6:E7"/>
    <mergeCell ref="F5:F7"/>
    <mergeCell ref="A1:K1"/>
    <mergeCell ref="C3:K3"/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8"/>
  <sheetViews>
    <sheetView showGridLines="0" topLeftCell="A31" zoomScaleNormal="100" zoomScaleSheetLayoutView="100" workbookViewId="0">
      <selection activeCell="E5" sqref="E5:F7"/>
    </sheetView>
  </sheetViews>
  <sheetFormatPr defaultColWidth="9.109375" defaultRowHeight="13.8"/>
  <cols>
    <col min="1" max="1" width="16.33203125" style="202" customWidth="1"/>
    <col min="2" max="2" width="10.33203125" style="202" customWidth="1"/>
    <col min="3" max="3" width="10" style="202" customWidth="1"/>
    <col min="4" max="4" width="10.6640625" style="202" customWidth="1"/>
    <col min="5" max="6" width="8.5546875" style="202" customWidth="1"/>
    <col min="7" max="10" width="6.6640625" style="202" customWidth="1"/>
    <col min="11" max="11" width="8.1093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s="215" customFormat="1" ht="15.75" customHeight="1">
      <c r="A1" s="717" t="str">
        <f>"6.9. Spotřeba zemního plynu a teplota ovzduší podle krajů: "&amp;LOWER(C3)</f>
        <v>6.9. Spotřeba zemního plynu a teplota ovzduší podle krajů: listopad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20.100000000000001" customHeight="1">
      <c r="A3" s="722"/>
      <c r="B3" s="723"/>
      <c r="C3" s="720" t="str">
        <f>'3.1'!E6</f>
        <v>Listopad</v>
      </c>
      <c r="D3" s="721"/>
      <c r="E3" s="721"/>
      <c r="F3" s="721"/>
      <c r="G3" s="721"/>
      <c r="H3" s="721"/>
      <c r="I3" s="721"/>
      <c r="J3" s="721"/>
      <c r="K3" s="721"/>
    </row>
    <row r="4" spans="1:11" ht="20.100000000000001" customHeight="1">
      <c r="A4" s="281"/>
      <c r="B4" s="270"/>
      <c r="C4" s="724" t="s">
        <v>67</v>
      </c>
      <c r="D4" s="725"/>
      <c r="E4" s="725"/>
      <c r="F4" s="726"/>
      <c r="G4" s="724" t="s">
        <v>247</v>
      </c>
      <c r="H4" s="725"/>
      <c r="I4" s="725"/>
      <c r="J4" s="725"/>
      <c r="K4" s="725"/>
    </row>
    <row r="5" spans="1:11" ht="24.9" customHeight="1">
      <c r="A5" s="284"/>
      <c r="B5" s="285"/>
      <c r="C5" s="295"/>
      <c r="D5" s="296"/>
      <c r="E5" s="295"/>
      <c r="F5" s="674" t="s">
        <v>229</v>
      </c>
      <c r="G5" s="718"/>
      <c r="H5" s="718"/>
      <c r="I5" s="718"/>
      <c r="J5" s="718"/>
      <c r="K5" s="719"/>
    </row>
    <row r="6" spans="1:11" ht="14.1" customHeight="1">
      <c r="A6" s="286"/>
      <c r="B6" s="680" t="s">
        <v>243</v>
      </c>
      <c r="C6" s="271"/>
      <c r="D6" s="297"/>
      <c r="E6" s="744" t="s">
        <v>244</v>
      </c>
      <c r="F6" s="680"/>
      <c r="G6" s="273" t="s">
        <v>74</v>
      </c>
      <c r="H6" s="273" t="s">
        <v>230</v>
      </c>
      <c r="I6" s="273" t="s">
        <v>231</v>
      </c>
      <c r="J6" s="273" t="s">
        <v>245</v>
      </c>
      <c r="K6" s="273" t="s">
        <v>246</v>
      </c>
    </row>
    <row r="7" spans="1:11" ht="15" customHeight="1">
      <c r="A7" s="337" t="s">
        <v>248</v>
      </c>
      <c r="B7" s="681"/>
      <c r="C7" s="336" t="s">
        <v>283</v>
      </c>
      <c r="D7" s="335" t="s">
        <v>278</v>
      </c>
      <c r="E7" s="745"/>
      <c r="F7" s="681"/>
      <c r="G7" s="274" t="s">
        <v>281</v>
      </c>
      <c r="H7" s="275" t="s">
        <v>281</v>
      </c>
      <c r="I7" s="275" t="s">
        <v>281</v>
      </c>
      <c r="J7" s="275" t="s">
        <v>281</v>
      </c>
      <c r="K7" s="275" t="s">
        <v>281</v>
      </c>
    </row>
    <row r="8" spans="1:11" ht="14.1" customHeight="1">
      <c r="A8" s="178" t="s">
        <v>9</v>
      </c>
      <c r="B8" s="96">
        <f>'6.1'!D20</f>
        <v>105103</v>
      </c>
      <c r="C8" s="92">
        <f>'6.1'!E20</f>
        <v>32288.04163</v>
      </c>
      <c r="D8" s="96">
        <f>'6.1'!F20</f>
        <v>344783.33649000002</v>
      </c>
      <c r="E8" s="119">
        <f>D8/$D$22</f>
        <v>3.2499221636780935E-2</v>
      </c>
      <c r="F8" s="97">
        <f>'6.1'!H20</f>
        <v>7.7530267901501804E-2</v>
      </c>
      <c r="G8" s="101">
        <v>3.2900000000000005</v>
      </c>
      <c r="H8" s="102">
        <v>14.6</v>
      </c>
      <c r="I8" s="102">
        <v>-2</v>
      </c>
      <c r="J8" s="102">
        <v>2.2999999999999985</v>
      </c>
      <c r="K8" s="368">
        <v>0.99000000000000199</v>
      </c>
    </row>
    <row r="9" spans="1:11" ht="14.1" customHeight="1">
      <c r="A9" s="384" t="s">
        <v>10</v>
      </c>
      <c r="B9" s="117">
        <f>'6.1'!D50</f>
        <v>385336</v>
      </c>
      <c r="C9" s="118">
        <f>'6.1'!E50</f>
        <v>128737.79999999999</v>
      </c>
      <c r="D9" s="117">
        <f>'6.1'!F50</f>
        <v>1375875.9275299998</v>
      </c>
      <c r="E9" s="120">
        <f t="shared" ref="E9:E21" si="0">D9/$D$22</f>
        <v>0.12968984281177956</v>
      </c>
      <c r="F9" s="121">
        <f>'6.1'!H50</f>
        <v>0.12220413934258313</v>
      </c>
      <c r="G9" s="122">
        <v>4.8166666666666655</v>
      </c>
      <c r="H9" s="123">
        <v>13.7</v>
      </c>
      <c r="I9" s="123">
        <v>-0.8</v>
      </c>
      <c r="J9" s="123">
        <v>3.2000000000000015</v>
      </c>
      <c r="K9" s="125">
        <v>1.616666666666664</v>
      </c>
    </row>
    <row r="10" spans="1:11" ht="14.1" customHeight="1">
      <c r="A10" s="178" t="s">
        <v>11</v>
      </c>
      <c r="B10" s="96">
        <f>'6.2'!D19</f>
        <v>84562</v>
      </c>
      <c r="C10" s="92">
        <f>'6.2'!E19</f>
        <v>69907.5</v>
      </c>
      <c r="D10" s="96">
        <f>'6.2'!F19</f>
        <v>747130.33247999963</v>
      </c>
      <c r="E10" s="119">
        <f t="shared" si="0"/>
        <v>7.0424384525130834E-2</v>
      </c>
      <c r="F10" s="97">
        <f>'6.2'!H19</f>
        <v>2.1208984008785792</v>
      </c>
      <c r="G10" s="101">
        <v>2.9199999999999995</v>
      </c>
      <c r="H10" s="102">
        <v>13.7</v>
      </c>
      <c r="I10" s="102">
        <v>-2.6</v>
      </c>
      <c r="J10" s="102">
        <v>1.7999999999999992</v>
      </c>
      <c r="K10" s="368">
        <v>1.1200000000000003</v>
      </c>
    </row>
    <row r="11" spans="1:11" ht="14.1" customHeight="1">
      <c r="A11" s="384" t="s">
        <v>109</v>
      </c>
      <c r="B11" s="117">
        <f>'6.2'!D49</f>
        <v>118094</v>
      </c>
      <c r="C11" s="118">
        <f>'6.2'!E49</f>
        <v>38671.700000000004</v>
      </c>
      <c r="D11" s="117">
        <f>'6.2'!F49</f>
        <v>413301.38943999988</v>
      </c>
      <c r="E11" s="120">
        <f t="shared" si="0"/>
        <v>3.8957722246503186E-2</v>
      </c>
      <c r="F11" s="121">
        <f>'6.2'!H49</f>
        <v>7.1704314618823178E-2</v>
      </c>
      <c r="G11" s="122">
        <v>4.0433333333333339</v>
      </c>
      <c r="H11" s="123">
        <v>13.4</v>
      </c>
      <c r="I11" s="123">
        <v>-1.4</v>
      </c>
      <c r="J11" s="123">
        <v>2.5</v>
      </c>
      <c r="K11" s="125">
        <v>1.5433333333333339</v>
      </c>
    </row>
    <row r="12" spans="1:11" ht="14.1" customHeight="1">
      <c r="A12" s="178" t="s">
        <v>12</v>
      </c>
      <c r="B12" s="96">
        <f>'6.3'!D19</f>
        <v>93398</v>
      </c>
      <c r="C12" s="92">
        <f>'6.3'!E19</f>
        <v>36680.199999999997</v>
      </c>
      <c r="D12" s="96">
        <f>'6.3'!F19</f>
        <v>392016.63089000009</v>
      </c>
      <c r="E12" s="119">
        <f t="shared" si="0"/>
        <v>3.695142434172647E-2</v>
      </c>
      <c r="F12" s="97">
        <f>'6.3'!H19</f>
        <v>6.3200366378935349E-2</v>
      </c>
      <c r="G12" s="101">
        <v>4.4233333333333329</v>
      </c>
      <c r="H12" s="102">
        <v>13.7</v>
      </c>
      <c r="I12" s="102">
        <v>-0.6</v>
      </c>
      <c r="J12" s="102">
        <v>2.7000000000000015</v>
      </c>
      <c r="K12" s="368">
        <v>1.7233333333333314</v>
      </c>
    </row>
    <row r="13" spans="1:11" ht="14.1" customHeight="1">
      <c r="A13" s="384" t="s">
        <v>13</v>
      </c>
      <c r="B13" s="117">
        <f>'6.3'!D49</f>
        <v>379135</v>
      </c>
      <c r="C13" s="118">
        <f>'6.3'!E49</f>
        <v>95099.684000000008</v>
      </c>
      <c r="D13" s="117">
        <f>'6.3'!F49</f>
        <v>1016127.7960000001</v>
      </c>
      <c r="E13" s="120">
        <f t="shared" si="0"/>
        <v>9.5780042010398969E-2</v>
      </c>
      <c r="F13" s="121">
        <f>'6.3'!H49</f>
        <v>0.12243476478351221</v>
      </c>
      <c r="G13" s="122">
        <v>4.5133333333333345</v>
      </c>
      <c r="H13" s="123">
        <v>12.7</v>
      </c>
      <c r="I13" s="123">
        <v>-0.5</v>
      </c>
      <c r="J13" s="123">
        <v>2.7000000000000015</v>
      </c>
      <c r="K13" s="125">
        <v>1.813333333333333</v>
      </c>
    </row>
    <row r="14" spans="1:11" ht="14.1" customHeight="1">
      <c r="A14" s="178" t="s">
        <v>14</v>
      </c>
      <c r="B14" s="96">
        <f>'6.4'!D19</f>
        <v>187457</v>
      </c>
      <c r="C14" s="92">
        <f>'6.4'!E19</f>
        <v>54697</v>
      </c>
      <c r="D14" s="96">
        <f>'6.4'!F19</f>
        <v>584570.80129000009</v>
      </c>
      <c r="E14" s="119">
        <f t="shared" si="0"/>
        <v>5.5101549358274604E-2</v>
      </c>
      <c r="F14" s="97">
        <f>'6.4'!H19</f>
        <v>0.13811715550820644</v>
      </c>
      <c r="G14" s="101">
        <v>4.0299999999999994</v>
      </c>
      <c r="H14" s="102">
        <v>12.1</v>
      </c>
      <c r="I14" s="102">
        <v>-1.1000000000000001</v>
      </c>
      <c r="J14" s="102">
        <v>2.100000000000001</v>
      </c>
      <c r="K14" s="368">
        <v>1.9299999999999984</v>
      </c>
    </row>
    <row r="15" spans="1:11" ht="14.1" customHeight="1">
      <c r="A15" s="384" t="s">
        <v>15</v>
      </c>
      <c r="B15" s="117">
        <f>'6.4'!D49</f>
        <v>136879</v>
      </c>
      <c r="C15" s="118">
        <f>'6.4'!E49</f>
        <v>41545.200000000004</v>
      </c>
      <c r="D15" s="117">
        <f>'6.4'!F49</f>
        <v>444010.95213999995</v>
      </c>
      <c r="E15" s="120">
        <f t="shared" si="0"/>
        <v>4.1852400668947388E-2</v>
      </c>
      <c r="F15" s="121">
        <f>'6.4'!H49</f>
        <v>8.9847377505889253E-2</v>
      </c>
      <c r="G15" s="122">
        <v>4.3366666666666678</v>
      </c>
      <c r="H15" s="123">
        <v>13.7</v>
      </c>
      <c r="I15" s="123">
        <v>-0.3</v>
      </c>
      <c r="J15" s="123">
        <v>3</v>
      </c>
      <c r="K15" s="125">
        <v>1.3366666666666678</v>
      </c>
    </row>
    <row r="16" spans="1:11" ht="14.1" customHeight="1">
      <c r="A16" s="178" t="s">
        <v>16</v>
      </c>
      <c r="B16" s="96">
        <f>'6.5'!D19</f>
        <v>159975</v>
      </c>
      <c r="C16" s="92">
        <f>'6.5'!E19</f>
        <v>41425.1</v>
      </c>
      <c r="D16" s="96">
        <f>'6.5'!F19</f>
        <v>442727.87605999998</v>
      </c>
      <c r="E16" s="119">
        <f t="shared" si="0"/>
        <v>4.1731458124782468E-2</v>
      </c>
      <c r="F16" s="97">
        <f>'6.5'!H19</f>
        <v>8.8409940042353793E-2</v>
      </c>
      <c r="G16" s="101">
        <v>3.4733333333333336</v>
      </c>
      <c r="H16" s="102">
        <v>15.8</v>
      </c>
      <c r="I16" s="102">
        <v>-1.9</v>
      </c>
      <c r="J16" s="102">
        <v>2.5999999999999996</v>
      </c>
      <c r="K16" s="368">
        <v>0.87333333333333396</v>
      </c>
    </row>
    <row r="17" spans="1:16" ht="14.1" customHeight="1">
      <c r="A17" s="384" t="s">
        <v>1</v>
      </c>
      <c r="B17" s="117">
        <f>'6.5'!D49</f>
        <v>417808</v>
      </c>
      <c r="C17" s="118">
        <f>'6.5'!E49</f>
        <v>98526.872849228646</v>
      </c>
      <c r="D17" s="117">
        <f>'6.5'!F49</f>
        <v>1051893.6275829461</v>
      </c>
      <c r="E17" s="120">
        <f t="shared" si="0"/>
        <v>9.915132352148108E-2</v>
      </c>
      <c r="F17" s="121">
        <f>'6.5'!H49</f>
        <v>1.1779000919025354E-2</v>
      </c>
      <c r="G17" s="122">
        <v>5.5133333333333363</v>
      </c>
      <c r="H17" s="123">
        <v>15.9</v>
      </c>
      <c r="I17" s="123">
        <v>0.3</v>
      </c>
      <c r="J17" s="123">
        <v>3.700000000000002</v>
      </c>
      <c r="K17" s="125">
        <v>1.8133333333333344</v>
      </c>
    </row>
    <row r="18" spans="1:16" ht="14.1" customHeight="1">
      <c r="A18" s="178" t="s">
        <v>17</v>
      </c>
      <c r="B18" s="96">
        <f>'6.6'!D19</f>
        <v>259770</v>
      </c>
      <c r="C18" s="92">
        <f>'6.6'!E19</f>
        <v>125855.28400000001</v>
      </c>
      <c r="D18" s="96">
        <f>'6.6'!F19</f>
        <v>1344871.49759</v>
      </c>
      <c r="E18" s="119">
        <f t="shared" si="0"/>
        <v>0.12676737025089546</v>
      </c>
      <c r="F18" s="97">
        <f>'6.6'!H19</f>
        <v>0.11656019290511123</v>
      </c>
      <c r="G18" s="101">
        <v>4.5766666666666662</v>
      </c>
      <c r="H18" s="102">
        <v>15.2</v>
      </c>
      <c r="I18" s="102">
        <v>-0.5</v>
      </c>
      <c r="J18" s="102">
        <v>3.5</v>
      </c>
      <c r="K18" s="368">
        <v>1.0766666666666662</v>
      </c>
      <c r="L18" s="208"/>
      <c r="N18" s="208"/>
      <c r="O18" s="208"/>
      <c r="P18" s="208"/>
    </row>
    <row r="19" spans="1:16" ht="14.1" customHeight="1">
      <c r="A19" s="384" t="s">
        <v>18</v>
      </c>
      <c r="B19" s="117">
        <f>'6.6'!D49</f>
        <v>222734</v>
      </c>
      <c r="C19" s="118">
        <f>'6.6'!E49</f>
        <v>144463.916</v>
      </c>
      <c r="D19" s="117">
        <f>'6.6'!F49</f>
        <v>1543190.0137600002</v>
      </c>
      <c r="E19" s="120">
        <f t="shared" si="0"/>
        <v>0.14546084156914546</v>
      </c>
      <c r="F19" s="121">
        <f>'6.6'!H49</f>
        <v>-2.7952014267226842E-2</v>
      </c>
      <c r="G19" s="122">
        <v>4.296666666666666</v>
      </c>
      <c r="H19" s="123">
        <v>14.5</v>
      </c>
      <c r="I19" s="123">
        <v>-1.4</v>
      </c>
      <c r="J19" s="123">
        <v>3.5</v>
      </c>
      <c r="K19" s="125">
        <v>0.79666666666666597</v>
      </c>
      <c r="L19" s="208"/>
      <c r="N19" s="208"/>
      <c r="O19" s="208"/>
      <c r="P19" s="208"/>
    </row>
    <row r="20" spans="1:16" ht="14.1" customHeight="1">
      <c r="A20" s="178" t="s">
        <v>19</v>
      </c>
      <c r="B20" s="96">
        <f>'6.7'!D19</f>
        <v>120053</v>
      </c>
      <c r="C20" s="92">
        <f>'6.7'!E19</f>
        <v>37496.533370000005</v>
      </c>
      <c r="D20" s="96">
        <f>'6.7'!F19</f>
        <v>400701.46335999999</v>
      </c>
      <c r="E20" s="119">
        <f t="shared" si="0"/>
        <v>3.7770055248295895E-2</v>
      </c>
      <c r="F20" s="97">
        <f>'6.7'!H19</f>
        <v>8.7147399940056797E-2</v>
      </c>
      <c r="G20" s="101">
        <v>3.5466666666666664</v>
      </c>
      <c r="H20" s="102">
        <v>13.1</v>
      </c>
      <c r="I20" s="102">
        <v>-1.7</v>
      </c>
      <c r="J20" s="102">
        <v>1.899999999999999</v>
      </c>
      <c r="K20" s="368">
        <v>1.6466666666666674</v>
      </c>
      <c r="L20" s="208"/>
      <c r="N20" s="208"/>
      <c r="O20" s="208"/>
      <c r="P20" s="208"/>
    </row>
    <row r="21" spans="1:16" ht="14.1" customHeight="1">
      <c r="A21" s="210" t="s">
        <v>20</v>
      </c>
      <c r="B21" s="91">
        <f>'6.7'!D49</f>
        <v>157303</v>
      </c>
      <c r="C21" s="460">
        <f>'6.7'!E49</f>
        <v>47511.1</v>
      </c>
      <c r="D21" s="91">
        <f>'6.7'!F49</f>
        <v>507770.48226999998</v>
      </c>
      <c r="E21" s="461">
        <f t="shared" si="0"/>
        <v>4.7862363685857813E-2</v>
      </c>
      <c r="F21" s="93">
        <f>'6.7'!H49</f>
        <v>0.13438754996108168</v>
      </c>
      <c r="G21" s="462">
        <v>3.7399999999999998</v>
      </c>
      <c r="H21" s="102">
        <v>12.3</v>
      </c>
      <c r="I21" s="102">
        <v>-2.2999999999999998</v>
      </c>
      <c r="J21" s="102">
        <v>3.299999999999998</v>
      </c>
      <c r="K21" s="101">
        <v>0.44000000000000172</v>
      </c>
      <c r="L21" s="208"/>
    </row>
    <row r="22" spans="1:16" ht="14.1" customHeight="1">
      <c r="A22" s="463" t="s">
        <v>0</v>
      </c>
      <c r="B22" s="464">
        <f>SUM(B8:B21)</f>
        <v>2827607</v>
      </c>
      <c r="C22" s="465">
        <f>SUM(C8:C21)</f>
        <v>992905.93184922857</v>
      </c>
      <c r="D22" s="466">
        <f>SUM(D8:D21)</f>
        <v>10608972.126882944</v>
      </c>
      <c r="E22" s="467">
        <f>SUM(E8:E21)</f>
        <v>1.0000000000000002</v>
      </c>
      <c r="F22" s="468"/>
      <c r="G22" s="469">
        <v>3.9799999999999995</v>
      </c>
      <c r="H22" s="469">
        <v>13.8</v>
      </c>
      <c r="I22" s="469">
        <v>-0.9</v>
      </c>
      <c r="J22" s="469">
        <v>3.5466666666666664</v>
      </c>
      <c r="K22" s="469">
        <v>0.43333333333333313</v>
      </c>
    </row>
    <row r="23" spans="1:16" ht="14.1" customHeight="1">
      <c r="A23" s="455" t="s">
        <v>112</v>
      </c>
      <c r="B23" s="456"/>
      <c r="C23" s="309">
        <f>'5.1'!E21</f>
        <v>12701.174498738153</v>
      </c>
      <c r="D23" s="308">
        <f>'5.1'!F21</f>
        <v>135839.91086399998</v>
      </c>
      <c r="E23" s="457"/>
      <c r="F23" s="311">
        <f>'5.1'!H21</f>
        <v>-0.23837260875167676</v>
      </c>
      <c r="G23" s="458">
        <v>3.9799999999999995</v>
      </c>
      <c r="H23" s="459">
        <v>13.8</v>
      </c>
      <c r="I23" s="459">
        <v>-0.9</v>
      </c>
      <c r="J23" s="459">
        <v>3.5466666666666664</v>
      </c>
      <c r="K23" s="459">
        <v>0.43333333333333313</v>
      </c>
    </row>
    <row r="24" spans="1:16" ht="14.1" customHeight="1">
      <c r="A24" s="385" t="s">
        <v>62</v>
      </c>
      <c r="B24" s="319">
        <f>B22+B23</f>
        <v>2827607</v>
      </c>
      <c r="C24" s="320">
        <f t="shared" ref="C24:D24" si="1">C22+C23</f>
        <v>1005607.1063479667</v>
      </c>
      <c r="D24" s="321">
        <f t="shared" si="1"/>
        <v>10744812.037746944</v>
      </c>
      <c r="E24" s="322"/>
      <c r="F24" s="323">
        <f>'5.1'!H22</f>
        <v>0.11933374380866642</v>
      </c>
      <c r="G24" s="324">
        <v>3.9799999999999995</v>
      </c>
      <c r="H24" s="325">
        <v>13.8</v>
      </c>
      <c r="I24" s="325">
        <v>-0.9</v>
      </c>
      <c r="J24" s="325">
        <v>3.5466666666666664</v>
      </c>
      <c r="K24" s="325">
        <v>0.43333333333333313</v>
      </c>
    </row>
    <row r="25" spans="1:16" ht="15" customHeight="1">
      <c r="A25" s="178"/>
      <c r="B25" s="179"/>
      <c r="C25" s="712" t="s">
        <v>206</v>
      </c>
      <c r="D25" s="712"/>
      <c r="E25" s="712"/>
      <c r="F25" s="712"/>
      <c r="G25" s="715" t="s">
        <v>128</v>
      </c>
      <c r="H25" s="715"/>
      <c r="I25" s="715"/>
      <c r="J25" s="715"/>
      <c r="K25" s="715"/>
    </row>
    <row r="26" spans="1:16" ht="15" customHeight="1">
      <c r="A26" s="90"/>
      <c r="B26" s="90"/>
      <c r="C26" s="711"/>
      <c r="D26" s="711"/>
      <c r="E26" s="711"/>
      <c r="F26" s="711"/>
      <c r="G26" s="716" t="s">
        <v>129</v>
      </c>
      <c r="H26" s="716"/>
      <c r="I26" s="716"/>
      <c r="J26" s="716"/>
      <c r="K26" s="716"/>
    </row>
    <row r="27" spans="1:16" ht="30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6" ht="15" customHeight="1">
      <c r="A28" s="237"/>
      <c r="B28" s="237"/>
      <c r="C28" s="90"/>
      <c r="D28" s="212"/>
      <c r="E28" s="213"/>
      <c r="F28" s="213"/>
      <c r="G28" s="90"/>
      <c r="H28" s="210"/>
      <c r="I28" s="237"/>
      <c r="J28" s="90"/>
      <c r="K28" s="90"/>
    </row>
    <row r="29" spans="1:16" ht="18" customHeight="1">
      <c r="A29" s="90"/>
      <c r="B29" s="90"/>
      <c r="C29" s="90"/>
      <c r="D29" s="212"/>
      <c r="E29" s="213"/>
      <c r="F29" s="213"/>
      <c r="G29" s="90"/>
      <c r="H29" s="90"/>
      <c r="I29" s="90"/>
      <c r="J29" s="90"/>
      <c r="K29" s="90"/>
    </row>
    <row r="30" spans="1:16" ht="15" customHeight="1">
      <c r="A30" s="689" t="s">
        <v>70</v>
      </c>
      <c r="B30" s="689"/>
      <c r="C30" s="689"/>
      <c r="D30" s="689"/>
      <c r="E30" s="689"/>
      <c r="F30" s="689" t="s">
        <v>71</v>
      </c>
      <c r="G30" s="689"/>
      <c r="H30" s="689"/>
      <c r="I30" s="689"/>
      <c r="J30" s="689"/>
      <c r="K30" s="689"/>
    </row>
    <row r="31" spans="1:16" ht="15" customHeight="1">
      <c r="A31" s="339"/>
      <c r="B31" s="665" t="str">
        <f>C3</f>
        <v>Listopad</v>
      </c>
      <c r="C31" s="665"/>
      <c r="D31" s="339"/>
      <c r="E31" s="339"/>
      <c r="F31" s="339"/>
      <c r="G31" s="339"/>
      <c r="H31" s="665" t="str">
        <f>C3</f>
        <v>Listopad</v>
      </c>
      <c r="I31" s="665"/>
      <c r="J31" s="339"/>
      <c r="K31" s="339"/>
    </row>
    <row r="32" spans="1:16" ht="1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1:11" ht="1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1:11" ht="15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ht="15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ht="1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1" ht="15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1" ht="1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 ht="1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1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ht="1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ht="1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F5:F7"/>
    <mergeCell ref="E6:E7"/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/>
  </sheetViews>
  <sheetFormatPr defaultColWidth="9.109375" defaultRowHeight="10.199999999999999"/>
  <cols>
    <col min="1" max="1" width="90.33203125" style="135" customWidth="1"/>
    <col min="2" max="2" width="9.109375" style="158" customWidth="1"/>
    <col min="3" max="4" width="9.109375" style="135" customWidth="1"/>
    <col min="5" max="5" width="9.109375" style="135"/>
    <col min="6" max="6" width="9.109375" style="135" customWidth="1"/>
    <col min="7" max="8" width="9.109375" style="135"/>
    <col min="9" max="9" width="9.109375" style="135" customWidth="1"/>
    <col min="10" max="16384" width="9.109375" style="135"/>
  </cols>
  <sheetData>
    <row r="1" spans="1:4" ht="18">
      <c r="A1" s="20" t="s">
        <v>140</v>
      </c>
      <c r="C1" s="164"/>
      <c r="D1" s="164"/>
    </row>
    <row r="2" spans="1:4" s="134" customFormat="1" ht="6" customHeight="1">
      <c r="A2" s="180"/>
      <c r="B2" s="180"/>
      <c r="C2" s="180"/>
      <c r="D2" s="180"/>
    </row>
    <row r="3" spans="1:4" ht="11.25" customHeight="1">
      <c r="A3" s="611" t="s">
        <v>315</v>
      </c>
      <c r="B3" s="611"/>
    </row>
    <row r="4" spans="1:4" ht="11.25" customHeight="1">
      <c r="A4" s="611"/>
      <c r="B4" s="611"/>
    </row>
    <row r="5" spans="1:4" ht="11.25" customHeight="1">
      <c r="A5" s="611"/>
      <c r="B5" s="611"/>
      <c r="C5" s="159"/>
      <c r="D5" s="159"/>
    </row>
    <row r="6" spans="1:4" ht="11.25" customHeight="1">
      <c r="A6" s="611"/>
      <c r="B6" s="611"/>
      <c r="C6" s="159"/>
      <c r="D6" s="159"/>
    </row>
    <row r="7" spans="1:4" ht="11.25" customHeight="1">
      <c r="A7" s="611"/>
      <c r="B7" s="611"/>
      <c r="C7" s="160"/>
      <c r="D7" s="159"/>
    </row>
    <row r="8" spans="1:4" ht="11.25" customHeight="1">
      <c r="A8" s="611"/>
      <c r="B8" s="611"/>
      <c r="C8" s="159"/>
      <c r="D8" s="159"/>
    </row>
    <row r="9" spans="1:4" ht="11.25" customHeight="1">
      <c r="A9" s="611"/>
      <c r="B9" s="611"/>
      <c r="C9" s="159"/>
      <c r="D9" s="159"/>
    </row>
    <row r="10" spans="1:4" ht="11.25" customHeight="1">
      <c r="A10" s="611"/>
      <c r="B10" s="611"/>
      <c r="C10" s="159"/>
      <c r="D10" s="159"/>
    </row>
    <row r="11" spans="1:4" ht="11.25" customHeight="1">
      <c r="A11" s="611"/>
      <c r="B11" s="611"/>
      <c r="C11" s="159"/>
      <c r="D11" s="159"/>
    </row>
    <row r="12" spans="1:4" ht="11.25" customHeight="1">
      <c r="A12" s="611"/>
      <c r="B12" s="611"/>
      <c r="C12" s="159"/>
      <c r="D12" s="159"/>
    </row>
    <row r="13" spans="1:4" ht="11.25" customHeight="1">
      <c r="A13" s="611"/>
      <c r="B13" s="611"/>
      <c r="C13" s="159"/>
      <c r="D13" s="159"/>
    </row>
    <row r="14" spans="1:4" ht="11.25" customHeight="1">
      <c r="A14" s="611"/>
      <c r="B14" s="611"/>
      <c r="C14" s="159"/>
      <c r="D14" s="159"/>
    </row>
    <row r="15" spans="1:4" ht="11.25" customHeight="1">
      <c r="A15" s="611"/>
      <c r="B15" s="611"/>
      <c r="C15" s="159"/>
      <c r="D15" s="159"/>
    </row>
    <row r="16" spans="1:4" ht="11.25" customHeight="1">
      <c r="A16" s="611"/>
      <c r="B16" s="611"/>
      <c r="C16" s="159"/>
      <c r="D16" s="159"/>
    </row>
    <row r="17" spans="1:6" ht="11.25" customHeight="1">
      <c r="A17" s="611"/>
      <c r="B17" s="611"/>
      <c r="C17" s="159"/>
      <c r="D17" s="159"/>
    </row>
    <row r="18" spans="1:6" ht="11.25" customHeight="1">
      <c r="A18" s="611"/>
      <c r="B18" s="611"/>
      <c r="C18" s="159"/>
      <c r="D18" s="159"/>
      <c r="F18" s="158"/>
    </row>
    <row r="19" spans="1:6" ht="11.25" customHeight="1">
      <c r="A19" s="611"/>
      <c r="B19" s="611"/>
      <c r="C19" s="159"/>
      <c r="D19" s="159"/>
      <c r="F19" s="158"/>
    </row>
    <row r="20" spans="1:6" ht="11.25" customHeight="1">
      <c r="A20" s="611"/>
      <c r="B20" s="611"/>
      <c r="C20" s="159"/>
      <c r="D20" s="159"/>
      <c r="F20" s="158"/>
    </row>
    <row r="21" spans="1:6" ht="11.25" customHeight="1">
      <c r="A21" s="611"/>
      <c r="B21" s="611"/>
      <c r="C21" s="159"/>
      <c r="D21" s="159"/>
      <c r="F21" s="158"/>
    </row>
    <row r="22" spans="1:6" ht="11.25" customHeight="1">
      <c r="A22" s="611"/>
      <c r="B22" s="611"/>
      <c r="C22" s="159"/>
      <c r="D22" s="159"/>
      <c r="F22" s="158"/>
    </row>
    <row r="23" spans="1:6" ht="11.25" customHeight="1">
      <c r="A23" s="611"/>
      <c r="B23" s="611"/>
      <c r="C23" s="159"/>
      <c r="D23" s="159"/>
      <c r="F23" s="158"/>
    </row>
    <row r="24" spans="1:6" ht="11.25" customHeight="1">
      <c r="A24" s="611"/>
      <c r="B24" s="611"/>
      <c r="C24" s="159"/>
      <c r="D24" s="159"/>
      <c r="F24" s="158"/>
    </row>
    <row r="25" spans="1:6" ht="11.25" customHeight="1">
      <c r="A25" s="611"/>
      <c r="B25" s="611"/>
      <c r="C25" s="159"/>
      <c r="D25" s="159"/>
      <c r="F25" s="158"/>
    </row>
    <row r="26" spans="1:6" ht="11.25" customHeight="1">
      <c r="A26" s="611"/>
      <c r="B26" s="611"/>
      <c r="C26" s="159"/>
      <c r="D26" s="159"/>
      <c r="F26" s="158"/>
    </row>
    <row r="27" spans="1:6" ht="11.25" customHeight="1">
      <c r="A27" s="611"/>
      <c r="B27" s="611"/>
      <c r="C27" s="159"/>
      <c r="D27" s="159"/>
      <c r="F27" s="158"/>
    </row>
    <row r="28" spans="1:6" ht="11.25" customHeight="1">
      <c r="A28" s="611"/>
      <c r="B28" s="611"/>
      <c r="C28" s="161"/>
      <c r="D28" s="161"/>
      <c r="F28" s="158"/>
    </row>
    <row r="29" spans="1:6" ht="11.25" customHeight="1">
      <c r="A29" s="611"/>
      <c r="B29" s="611"/>
      <c r="C29" s="159"/>
      <c r="D29" s="159"/>
      <c r="F29" s="158"/>
    </row>
    <row r="30" spans="1:6" ht="11.25" customHeight="1">
      <c r="A30" s="611"/>
      <c r="B30" s="611"/>
      <c r="C30" s="159"/>
      <c r="D30" s="159"/>
    </row>
    <row r="31" spans="1:6" ht="11.25" customHeight="1">
      <c r="A31" s="611"/>
      <c r="B31" s="611"/>
      <c r="C31" s="159"/>
      <c r="D31" s="159"/>
    </row>
    <row r="32" spans="1:6" ht="11.25" customHeight="1">
      <c r="A32" s="611"/>
      <c r="B32" s="611"/>
      <c r="C32" s="159"/>
      <c r="D32" s="159"/>
    </row>
    <row r="33" spans="1:4" ht="11.25" customHeight="1">
      <c r="A33" s="611"/>
      <c r="B33" s="611"/>
      <c r="C33" s="159"/>
      <c r="D33" s="159"/>
    </row>
    <row r="34" spans="1:4" ht="11.25" customHeight="1">
      <c r="A34" s="611"/>
      <c r="B34" s="611"/>
      <c r="C34" s="159"/>
      <c r="D34" s="159"/>
    </row>
    <row r="35" spans="1:4" ht="11.25" customHeight="1">
      <c r="A35" s="611"/>
      <c r="B35" s="611"/>
      <c r="C35" s="159"/>
      <c r="D35" s="159"/>
    </row>
    <row r="36" spans="1:4" ht="11.25" customHeight="1">
      <c r="A36" s="611"/>
      <c r="B36" s="611"/>
      <c r="C36" s="159"/>
      <c r="D36" s="159"/>
    </row>
    <row r="37" spans="1:4" ht="11.25" customHeight="1">
      <c r="A37" s="611"/>
      <c r="B37" s="611"/>
      <c r="C37" s="162"/>
      <c r="D37" s="162"/>
    </row>
    <row r="38" spans="1:4" ht="11.25" customHeight="1">
      <c r="A38" s="611"/>
      <c r="B38" s="611"/>
    </row>
    <row r="39" spans="1:4" ht="11.25" customHeight="1">
      <c r="A39" s="611"/>
      <c r="B39" s="611"/>
    </row>
    <row r="40" spans="1:4" ht="11.25" customHeight="1">
      <c r="A40" s="611"/>
      <c r="B40" s="611"/>
    </row>
    <row r="41" spans="1:4" ht="11.25" customHeight="1">
      <c r="A41" s="611"/>
      <c r="B41" s="611"/>
    </row>
    <row r="42" spans="1:4" ht="11.25" customHeight="1">
      <c r="A42" s="611"/>
      <c r="B42" s="611"/>
    </row>
    <row r="43" spans="1:4" ht="11.25" customHeight="1">
      <c r="A43" s="611"/>
      <c r="B43" s="611"/>
    </row>
    <row r="44" spans="1:4" ht="11.25" customHeight="1">
      <c r="A44" s="611"/>
      <c r="B44" s="611"/>
    </row>
    <row r="45" spans="1:4" ht="11.25" customHeight="1">
      <c r="A45" s="611"/>
      <c r="B45" s="611"/>
    </row>
    <row r="46" spans="1:4" ht="11.25" customHeight="1">
      <c r="A46" s="611"/>
      <c r="B46" s="611"/>
    </row>
    <row r="47" spans="1:4" ht="11.25" customHeight="1">
      <c r="A47" s="611"/>
      <c r="B47" s="611"/>
    </row>
    <row r="48" spans="1:4" ht="11.25" customHeight="1">
      <c r="A48" s="611"/>
      <c r="B48" s="611"/>
    </row>
    <row r="49" spans="1:2" ht="11.25" customHeight="1">
      <c r="A49" s="611"/>
      <c r="B49" s="611"/>
    </row>
    <row r="50" spans="1:2" ht="11.25" customHeight="1">
      <c r="A50" s="611"/>
      <c r="B50" s="611"/>
    </row>
    <row r="51" spans="1:2" ht="11.25" customHeight="1">
      <c r="A51" s="611"/>
      <c r="B51" s="611"/>
    </row>
    <row r="52" spans="1:2" ht="11.25" customHeight="1">
      <c r="A52" s="611"/>
      <c r="B52" s="611"/>
    </row>
    <row r="53" spans="1:2" ht="11.25" customHeight="1">
      <c r="A53" s="611"/>
      <c r="B53" s="611"/>
    </row>
    <row r="54" spans="1:2" ht="11.25" customHeight="1">
      <c r="A54" s="611"/>
      <c r="B54" s="611"/>
    </row>
    <row r="55" spans="1:2" ht="11.25" customHeight="1">
      <c r="A55" s="611"/>
      <c r="B55" s="611"/>
    </row>
    <row r="56" spans="1:2" ht="11.25" customHeight="1">
      <c r="A56" s="611"/>
      <c r="B56" s="611"/>
    </row>
    <row r="57" spans="1:2" ht="11.25" customHeight="1">
      <c r="A57" s="611"/>
      <c r="B57" s="611"/>
    </row>
    <row r="58" spans="1:2" ht="11.25" customHeight="1">
      <c r="A58" s="611"/>
      <c r="B58" s="611"/>
    </row>
    <row r="59" spans="1:2" ht="11.25" customHeight="1">
      <c r="A59" s="611"/>
      <c r="B59" s="611"/>
    </row>
    <row r="60" spans="1:2" ht="11.25" customHeight="1">
      <c r="A60" s="611"/>
      <c r="B60" s="611"/>
    </row>
    <row r="61" spans="1:2" ht="11.25" customHeight="1">
      <c r="A61" s="611"/>
      <c r="B61" s="611"/>
    </row>
    <row r="62" spans="1:2" ht="11.25" customHeight="1">
      <c r="A62" s="611"/>
      <c r="B62" s="611"/>
    </row>
    <row r="63" spans="1:2" ht="11.25" customHeight="1">
      <c r="A63" s="611"/>
      <c r="B63" s="611"/>
    </row>
    <row r="64" spans="1:2" ht="11.25" customHeight="1">
      <c r="A64" s="611"/>
      <c r="B64" s="611"/>
    </row>
    <row r="65" spans="1:2" ht="11.25" customHeight="1">
      <c r="A65" s="611"/>
      <c r="B65" s="611"/>
    </row>
    <row r="66" spans="1:2" ht="11.25" customHeight="1">
      <c r="A66" s="611"/>
      <c r="B66" s="611"/>
    </row>
    <row r="67" spans="1:2" ht="11.25" customHeight="1">
      <c r="A67" s="611"/>
      <c r="B67" s="611"/>
    </row>
    <row r="68" spans="1:2" ht="11.25" customHeight="1">
      <c r="A68" s="611"/>
      <c r="B68" s="611"/>
    </row>
    <row r="69" spans="1:2" ht="11.25" customHeight="1">
      <c r="A69" s="611"/>
      <c r="B69" s="611"/>
    </row>
    <row r="70" spans="1:2" ht="11.25" customHeight="1">
      <c r="A70" s="611"/>
      <c r="B70" s="611"/>
    </row>
    <row r="71" spans="1:2" ht="11.25" customHeight="1">
      <c r="A71" s="611"/>
      <c r="B71" s="611"/>
    </row>
    <row r="72" spans="1:2" ht="11.25" customHeight="1">
      <c r="A72" s="163"/>
      <c r="B72" s="163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8"/>
  <sheetViews>
    <sheetView showGridLines="0" topLeftCell="A25" zoomScaleNormal="100" zoomScaleSheetLayoutView="100" workbookViewId="0">
      <selection activeCell="E5" sqref="E5:F7"/>
    </sheetView>
  </sheetViews>
  <sheetFormatPr defaultColWidth="9.109375" defaultRowHeight="13.8"/>
  <cols>
    <col min="1" max="1" width="16.33203125" style="202" customWidth="1"/>
    <col min="2" max="2" width="10.33203125" style="202" customWidth="1"/>
    <col min="3" max="3" width="10" style="202" customWidth="1"/>
    <col min="4" max="4" width="10.6640625" style="202" customWidth="1"/>
    <col min="5" max="6" width="8.5546875" style="202" customWidth="1"/>
    <col min="7" max="10" width="6.6640625" style="202" customWidth="1"/>
    <col min="11" max="11" width="8.1093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s="215" customFormat="1" ht="15.75" customHeight="1">
      <c r="A1" s="717" t="str">
        <f>"6.10. Spotřeba zemního plynu a teplota ovzduší podle krajů: "&amp;LOWER(C3)</f>
        <v>6.10. Spotřeba zemního plynu a teplota ovzduší podle krajů: prosinec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20.100000000000001" customHeight="1">
      <c r="A3" s="722"/>
      <c r="B3" s="723"/>
      <c r="C3" s="720" t="str">
        <f>'3.1'!F6</f>
        <v>Prosinec</v>
      </c>
      <c r="D3" s="721"/>
      <c r="E3" s="721"/>
      <c r="F3" s="721"/>
      <c r="G3" s="721"/>
      <c r="H3" s="721"/>
      <c r="I3" s="721"/>
      <c r="J3" s="721"/>
      <c r="K3" s="721"/>
    </row>
    <row r="4" spans="1:11" ht="20.100000000000001" customHeight="1">
      <c r="A4" s="281"/>
      <c r="B4" s="270"/>
      <c r="C4" s="724" t="s">
        <v>67</v>
      </c>
      <c r="D4" s="725"/>
      <c r="E4" s="725"/>
      <c r="F4" s="726"/>
      <c r="G4" s="724" t="s">
        <v>247</v>
      </c>
      <c r="H4" s="725"/>
      <c r="I4" s="725"/>
      <c r="J4" s="725"/>
      <c r="K4" s="725"/>
    </row>
    <row r="5" spans="1:11" ht="24.9" customHeight="1">
      <c r="A5" s="284"/>
      <c r="B5" s="285"/>
      <c r="C5" s="295"/>
      <c r="D5" s="296"/>
      <c r="E5" s="295"/>
      <c r="F5" s="674" t="s">
        <v>229</v>
      </c>
      <c r="G5" s="718"/>
      <c r="H5" s="718"/>
      <c r="I5" s="718"/>
      <c r="J5" s="718"/>
      <c r="K5" s="719"/>
    </row>
    <row r="6" spans="1:11" ht="14.1" customHeight="1">
      <c r="A6" s="286"/>
      <c r="B6" s="680" t="s">
        <v>243</v>
      </c>
      <c r="C6" s="271"/>
      <c r="D6" s="297"/>
      <c r="E6" s="744" t="s">
        <v>244</v>
      </c>
      <c r="F6" s="680"/>
      <c r="G6" s="273" t="s">
        <v>74</v>
      </c>
      <c r="H6" s="273" t="s">
        <v>230</v>
      </c>
      <c r="I6" s="273" t="s">
        <v>231</v>
      </c>
      <c r="J6" s="273" t="s">
        <v>245</v>
      </c>
      <c r="K6" s="273" t="s">
        <v>246</v>
      </c>
    </row>
    <row r="7" spans="1:11" ht="15" customHeight="1">
      <c r="A7" s="337" t="s">
        <v>248</v>
      </c>
      <c r="B7" s="681"/>
      <c r="C7" s="336" t="s">
        <v>283</v>
      </c>
      <c r="D7" s="335" t="s">
        <v>278</v>
      </c>
      <c r="E7" s="745"/>
      <c r="F7" s="681"/>
      <c r="G7" s="274" t="s">
        <v>281</v>
      </c>
      <c r="H7" s="275" t="s">
        <v>281</v>
      </c>
      <c r="I7" s="275" t="s">
        <v>281</v>
      </c>
      <c r="J7" s="275" t="s">
        <v>281</v>
      </c>
      <c r="K7" s="275" t="s">
        <v>281</v>
      </c>
    </row>
    <row r="8" spans="1:11" ht="14.1" customHeight="1">
      <c r="A8" s="178" t="s">
        <v>9</v>
      </c>
      <c r="B8" s="96">
        <f>'6.1'!D26</f>
        <v>105168</v>
      </c>
      <c r="C8" s="92">
        <f>'6.1'!E26</f>
        <v>37420.695339999998</v>
      </c>
      <c r="D8" s="96">
        <f>'6.1'!F26</f>
        <v>399778.51470999996</v>
      </c>
      <c r="E8" s="119">
        <f>D8/$D$22</f>
        <v>3.3161516486401532E-2</v>
      </c>
      <c r="F8" s="97">
        <f>'6.1'!H26</f>
        <v>5.7817498945505301E-2</v>
      </c>
      <c r="G8" s="101">
        <v>1.1032258064516127</v>
      </c>
      <c r="H8" s="102">
        <v>9.8000000000000007</v>
      </c>
      <c r="I8" s="102">
        <v>-3.8</v>
      </c>
      <c r="J8" s="102">
        <v>-0.5</v>
      </c>
      <c r="K8" s="368">
        <v>1.6032258064516127</v>
      </c>
    </row>
    <row r="9" spans="1:11" ht="14.1" customHeight="1">
      <c r="A9" s="384" t="s">
        <v>10</v>
      </c>
      <c r="B9" s="117">
        <f>'6.1'!D56</f>
        <v>385562</v>
      </c>
      <c r="C9" s="118">
        <f>'6.1'!E56</f>
        <v>150441.5</v>
      </c>
      <c r="D9" s="117">
        <f>'6.1'!F56</f>
        <v>1608502.38524</v>
      </c>
      <c r="E9" s="120">
        <f t="shared" ref="E9:E21" si="0">D9/$D$22</f>
        <v>0.13342482500653055</v>
      </c>
      <c r="F9" s="121">
        <f>'6.1'!H56</f>
        <v>-2.2814621779636595E-2</v>
      </c>
      <c r="G9" s="122">
        <v>2.7290322580645161</v>
      </c>
      <c r="H9" s="123">
        <v>9.5</v>
      </c>
      <c r="I9" s="123">
        <v>-2</v>
      </c>
      <c r="J9" s="123">
        <v>-0.20000000000000009</v>
      </c>
      <c r="K9" s="125">
        <v>2.9290322580645163</v>
      </c>
    </row>
    <row r="10" spans="1:11" ht="14.1" customHeight="1">
      <c r="A10" s="178" t="s">
        <v>11</v>
      </c>
      <c r="B10" s="96">
        <f>'6.2'!D25</f>
        <v>84613</v>
      </c>
      <c r="C10" s="92">
        <f>'6.2'!E25</f>
        <v>74833</v>
      </c>
      <c r="D10" s="96">
        <f>'6.2'!F25</f>
        <v>800104.60437999992</v>
      </c>
      <c r="E10" s="119">
        <f t="shared" si="0"/>
        <v>6.6368454163275872E-2</v>
      </c>
      <c r="F10" s="97">
        <f>'6.2'!H25</f>
        <v>1.7571228036563664</v>
      </c>
      <c r="G10" s="101">
        <v>0.8290322580645163</v>
      </c>
      <c r="H10" s="102">
        <v>9</v>
      </c>
      <c r="I10" s="102">
        <v>-3.4</v>
      </c>
      <c r="J10" s="102">
        <v>-0.80000000000000038</v>
      </c>
      <c r="K10" s="368">
        <v>1.6290322580645167</v>
      </c>
    </row>
    <row r="11" spans="1:11" ht="14.1" customHeight="1">
      <c r="A11" s="384" t="s">
        <v>109</v>
      </c>
      <c r="B11" s="117">
        <f>'6.2'!D55</f>
        <v>118171</v>
      </c>
      <c r="C11" s="118">
        <f>'6.2'!E55</f>
        <v>44124.600000000006</v>
      </c>
      <c r="D11" s="117">
        <f>'6.2'!F55</f>
        <v>471774.01488000003</v>
      </c>
      <c r="E11" s="120">
        <f t="shared" si="0"/>
        <v>3.9133523180073057E-2</v>
      </c>
      <c r="F11" s="121">
        <f>'6.2'!H55</f>
        <v>-2.5936268612236208E-2</v>
      </c>
      <c r="G11" s="122">
        <v>2.1548387096774193</v>
      </c>
      <c r="H11" s="123">
        <v>8.6</v>
      </c>
      <c r="I11" s="123">
        <v>-2.9</v>
      </c>
      <c r="J11" s="123">
        <v>-0.60000000000000009</v>
      </c>
      <c r="K11" s="125">
        <v>2.7548387096774194</v>
      </c>
    </row>
    <row r="12" spans="1:11" ht="14.1" customHeight="1">
      <c r="A12" s="178" t="s">
        <v>12</v>
      </c>
      <c r="B12" s="96">
        <f>'6.3'!D25</f>
        <v>93459</v>
      </c>
      <c r="C12" s="92">
        <f>'6.3'!E25</f>
        <v>42295.199999999997</v>
      </c>
      <c r="D12" s="96">
        <f>'6.3'!F25</f>
        <v>452214.1914999999</v>
      </c>
      <c r="E12" s="119">
        <f t="shared" si="0"/>
        <v>3.7511041276668378E-2</v>
      </c>
      <c r="F12" s="97">
        <f>'6.3'!H25</f>
        <v>-3.3577289459313105E-2</v>
      </c>
      <c r="G12" s="101">
        <v>2.5806451612903225</v>
      </c>
      <c r="H12" s="102">
        <v>9</v>
      </c>
      <c r="I12" s="102">
        <v>-2.4</v>
      </c>
      <c r="J12" s="102">
        <v>-0.20000000000000009</v>
      </c>
      <c r="K12" s="368">
        <v>2.7806451612903227</v>
      </c>
    </row>
    <row r="13" spans="1:11" ht="14.1" customHeight="1">
      <c r="A13" s="384" t="s">
        <v>13</v>
      </c>
      <c r="B13" s="117">
        <f>'6.3'!D55</f>
        <v>379349</v>
      </c>
      <c r="C13" s="118">
        <f>'6.3'!E55</f>
        <v>106502.12299999999</v>
      </c>
      <c r="D13" s="117">
        <f>'6.3'!F55</f>
        <v>1138468.7491799998</v>
      </c>
      <c r="E13" s="120">
        <f t="shared" si="0"/>
        <v>9.4435665765009502E-2</v>
      </c>
      <c r="F13" s="121">
        <f>'6.3'!H55</f>
        <v>-1.4025864428185368E-2</v>
      </c>
      <c r="G13" s="122">
        <v>2.5225806451612902</v>
      </c>
      <c r="H13" s="123">
        <v>10.3</v>
      </c>
      <c r="I13" s="123">
        <v>-5.3</v>
      </c>
      <c r="J13" s="123">
        <v>-0.5</v>
      </c>
      <c r="K13" s="125">
        <v>3.0225806451612902</v>
      </c>
    </row>
    <row r="14" spans="1:11" ht="14.1" customHeight="1">
      <c r="A14" s="178" t="s">
        <v>14</v>
      </c>
      <c r="B14" s="96">
        <f>'6.4'!D25</f>
        <v>187571</v>
      </c>
      <c r="C14" s="92">
        <f>'6.4'!E25</f>
        <v>63261.2</v>
      </c>
      <c r="D14" s="96">
        <f>'6.4'!F25</f>
        <v>676379.70282000001</v>
      </c>
      <c r="E14" s="119">
        <f t="shared" si="0"/>
        <v>5.6105508027121956E-2</v>
      </c>
      <c r="F14" s="97">
        <f>'6.4'!H25</f>
        <v>2.2604861079679454E-2</v>
      </c>
      <c r="G14" s="101">
        <v>1.9935483870967743</v>
      </c>
      <c r="H14" s="102">
        <v>9.1999999999999993</v>
      </c>
      <c r="I14" s="102">
        <v>-4.5999999999999996</v>
      </c>
      <c r="J14" s="102">
        <v>-1.1000000000000005</v>
      </c>
      <c r="K14" s="368">
        <v>3.0935483870967748</v>
      </c>
    </row>
    <row r="15" spans="1:11" ht="14.1" customHeight="1">
      <c r="A15" s="384" t="s">
        <v>15</v>
      </c>
      <c r="B15" s="117">
        <f>'6.4'!D55</f>
        <v>136966</v>
      </c>
      <c r="C15" s="118">
        <f>'6.4'!E55</f>
        <v>48015</v>
      </c>
      <c r="D15" s="117">
        <f>'6.4'!F55</f>
        <v>513369.39414999989</v>
      </c>
      <c r="E15" s="120">
        <f t="shared" si="0"/>
        <v>4.2583848309278208E-2</v>
      </c>
      <c r="F15" s="121">
        <f>'6.4'!H55</f>
        <v>1.0091447829297478E-2</v>
      </c>
      <c r="G15" s="122">
        <v>2.2483870967741937</v>
      </c>
      <c r="H15" s="123">
        <v>8.6</v>
      </c>
      <c r="I15" s="123">
        <v>-2.6</v>
      </c>
      <c r="J15" s="123">
        <v>0.10000000000000005</v>
      </c>
      <c r="K15" s="125">
        <v>2.1483870967741936</v>
      </c>
    </row>
    <row r="16" spans="1:11" ht="14.1" customHeight="1">
      <c r="A16" s="178" t="s">
        <v>16</v>
      </c>
      <c r="B16" s="96">
        <f>'6.5'!D25</f>
        <v>160074</v>
      </c>
      <c r="C16" s="92">
        <f>'6.5'!E25</f>
        <v>47461.400000000009</v>
      </c>
      <c r="D16" s="96">
        <f>'6.5'!F25</f>
        <v>507450.62956999999</v>
      </c>
      <c r="E16" s="119">
        <f t="shared" si="0"/>
        <v>4.2092888435306057E-2</v>
      </c>
      <c r="F16" s="97">
        <f>'6.5'!H25</f>
        <v>1.7192750840134514E-2</v>
      </c>
      <c r="G16" s="101">
        <v>1.5677419354838711</v>
      </c>
      <c r="H16" s="102">
        <v>10.7</v>
      </c>
      <c r="I16" s="102">
        <v>-3.7</v>
      </c>
      <c r="J16" s="102">
        <v>-0.10000000000000005</v>
      </c>
      <c r="K16" s="368">
        <v>1.6677419354838712</v>
      </c>
    </row>
    <row r="17" spans="1:16" ht="14.1" customHeight="1">
      <c r="A17" s="384" t="s">
        <v>1</v>
      </c>
      <c r="B17" s="117">
        <f>'6.5'!D55</f>
        <v>417655</v>
      </c>
      <c r="C17" s="118">
        <f>'6.5'!E55</f>
        <v>119709.26700486706</v>
      </c>
      <c r="D17" s="117">
        <f>'6.5'!F55</f>
        <v>1277990.8514320848</v>
      </c>
      <c r="E17" s="120">
        <f t="shared" si="0"/>
        <v>0.10600898530021809</v>
      </c>
      <c r="F17" s="121">
        <f>'6.5'!H55</f>
        <v>-1.5465615110658268E-2</v>
      </c>
      <c r="G17" s="122">
        <v>3.4548387096774187</v>
      </c>
      <c r="H17" s="123">
        <v>11</v>
      </c>
      <c r="I17" s="123">
        <v>-1.6</v>
      </c>
      <c r="J17" s="123">
        <v>1.1000000000000005</v>
      </c>
      <c r="K17" s="125">
        <v>2.3548387096774182</v>
      </c>
    </row>
    <row r="18" spans="1:16" ht="14.1" customHeight="1">
      <c r="A18" s="178" t="s">
        <v>17</v>
      </c>
      <c r="B18" s="96">
        <f>'6.6'!D25</f>
        <v>259932</v>
      </c>
      <c r="C18" s="92">
        <f>'6.6'!E25</f>
        <v>140956.12999999998</v>
      </c>
      <c r="D18" s="96">
        <f>'6.6'!F25</f>
        <v>1507017.7832289999</v>
      </c>
      <c r="E18" s="119">
        <f t="shared" si="0"/>
        <v>0.12500670552568519</v>
      </c>
      <c r="F18" s="97">
        <f>'6.6'!H25</f>
        <v>6.8215794881718778E-2</v>
      </c>
      <c r="G18" s="101">
        <v>2.7387096774193544</v>
      </c>
      <c r="H18" s="102">
        <v>10.4</v>
      </c>
      <c r="I18" s="102">
        <v>-2.4</v>
      </c>
      <c r="J18" s="102">
        <v>0.69999999999999962</v>
      </c>
      <c r="K18" s="368">
        <v>2.0387096774193547</v>
      </c>
      <c r="L18" s="208"/>
      <c r="N18" s="208"/>
      <c r="O18" s="208"/>
      <c r="P18" s="208"/>
    </row>
    <row r="19" spans="1:16" ht="14.1" customHeight="1">
      <c r="A19" s="384" t="s">
        <v>18</v>
      </c>
      <c r="B19" s="117">
        <f>'6.6'!D55</f>
        <v>222864</v>
      </c>
      <c r="C19" s="118">
        <f>'6.6'!E55</f>
        <v>153632.03499999997</v>
      </c>
      <c r="D19" s="117">
        <f>'6.6'!F55</f>
        <v>1641464.42539</v>
      </c>
      <c r="E19" s="120">
        <f t="shared" si="0"/>
        <v>0.13615901705947908</v>
      </c>
      <c r="F19" s="121">
        <f>'6.6'!H55</f>
        <v>0.22654385700037261</v>
      </c>
      <c r="G19" s="122">
        <v>2.3903225806451611</v>
      </c>
      <c r="H19" s="123">
        <v>9.6</v>
      </c>
      <c r="I19" s="123">
        <v>-2.2999999999999998</v>
      </c>
      <c r="J19" s="123">
        <v>0.89999999999999947</v>
      </c>
      <c r="K19" s="125">
        <v>1.4903225806451617</v>
      </c>
      <c r="L19" s="208"/>
      <c r="N19" s="208"/>
      <c r="O19" s="208"/>
      <c r="P19" s="208"/>
    </row>
    <row r="20" spans="1:16" ht="14.1" customHeight="1">
      <c r="A20" s="178" t="s">
        <v>19</v>
      </c>
      <c r="B20" s="96">
        <f>'6.7'!D25</f>
        <v>120349</v>
      </c>
      <c r="C20" s="92">
        <f>'6.7'!E25</f>
        <v>44079.50667000001</v>
      </c>
      <c r="D20" s="96">
        <f>'6.7'!F25</f>
        <v>471248.58688999998</v>
      </c>
      <c r="E20" s="119">
        <f t="shared" si="0"/>
        <v>3.9089939074595445E-2</v>
      </c>
      <c r="F20" s="97">
        <f>'6.7'!H25</f>
        <v>2.4702947977606853E-3</v>
      </c>
      <c r="G20" s="101">
        <v>1.1935483870967742</v>
      </c>
      <c r="H20" s="102">
        <v>9</v>
      </c>
      <c r="I20" s="102">
        <v>-3.3</v>
      </c>
      <c r="J20" s="102">
        <v>-1.2000000000000002</v>
      </c>
      <c r="K20" s="368">
        <v>2.3935483870967742</v>
      </c>
      <c r="L20" s="208"/>
      <c r="N20" s="208"/>
      <c r="O20" s="208"/>
      <c r="P20" s="208"/>
    </row>
    <row r="21" spans="1:16" ht="14.1" customHeight="1">
      <c r="A21" s="210" t="s">
        <v>20</v>
      </c>
      <c r="B21" s="91">
        <f>'6.7'!D55</f>
        <v>157398</v>
      </c>
      <c r="C21" s="460">
        <f>'6.7'!E55</f>
        <v>55157</v>
      </c>
      <c r="D21" s="91">
        <f>'6.7'!F55</f>
        <v>589731.72497999994</v>
      </c>
      <c r="E21" s="461">
        <f t="shared" si="0"/>
        <v>4.8918082390356887E-2</v>
      </c>
      <c r="F21" s="93">
        <f>'6.7'!H55</f>
        <v>-1.8107957033655968E-2</v>
      </c>
      <c r="G21" s="462">
        <v>2.1161290322580641</v>
      </c>
      <c r="H21" s="102">
        <v>9.9</v>
      </c>
      <c r="I21" s="102">
        <v>-4.9000000000000004</v>
      </c>
      <c r="J21" s="102">
        <v>-0.10000000000000005</v>
      </c>
      <c r="K21" s="101">
        <v>2.2161290322580642</v>
      </c>
      <c r="L21" s="208"/>
    </row>
    <row r="22" spans="1:16" ht="14.1" customHeight="1">
      <c r="A22" s="463" t="s">
        <v>0</v>
      </c>
      <c r="B22" s="464">
        <f>SUM(B8:B21)</f>
        <v>2829131</v>
      </c>
      <c r="C22" s="465">
        <f>SUM(C8:C21)</f>
        <v>1127888.6570148671</v>
      </c>
      <c r="D22" s="466">
        <f>SUM(D8:D21)</f>
        <v>12055495.558351086</v>
      </c>
      <c r="E22" s="467">
        <f>SUM(E8:E21)</f>
        <v>0.99999999999999978</v>
      </c>
      <c r="F22" s="468"/>
      <c r="G22" s="469">
        <v>1.9064516129032256</v>
      </c>
      <c r="H22" s="469">
        <v>8.9</v>
      </c>
      <c r="I22" s="469">
        <v>-3.1</v>
      </c>
      <c r="J22" s="469">
        <v>-0.38387096774193558</v>
      </c>
      <c r="K22" s="469">
        <v>2.290322580645161</v>
      </c>
    </row>
    <row r="23" spans="1:16" ht="14.1" customHeight="1">
      <c r="A23" s="455" t="s">
        <v>112</v>
      </c>
      <c r="B23" s="456"/>
      <c r="C23" s="309">
        <f>'5.1'!E28</f>
        <v>15663.765993372266</v>
      </c>
      <c r="D23" s="308">
        <f>'5.1'!F28</f>
        <v>167538.63920535782</v>
      </c>
      <c r="E23" s="457"/>
      <c r="F23" s="311">
        <f>'5.1'!H28</f>
        <v>-2.8732506046760284</v>
      </c>
      <c r="G23" s="458">
        <v>1.9064516129032256</v>
      </c>
      <c r="H23" s="459">
        <v>8.9</v>
      </c>
      <c r="I23" s="459">
        <v>-3.1</v>
      </c>
      <c r="J23" s="459">
        <v>-0.38387096774193558</v>
      </c>
      <c r="K23" s="459">
        <v>2.290322580645161</v>
      </c>
    </row>
    <row r="24" spans="1:16" ht="14.1" customHeight="1">
      <c r="A24" s="385" t="s">
        <v>62</v>
      </c>
      <c r="B24" s="319">
        <f>B22+B23</f>
        <v>2829131</v>
      </c>
      <c r="C24" s="320">
        <f t="shared" ref="C24:D24" si="1">C22+C23</f>
        <v>1143552.4230082394</v>
      </c>
      <c r="D24" s="321">
        <f t="shared" si="1"/>
        <v>12223034.197556444</v>
      </c>
      <c r="E24" s="322"/>
      <c r="F24" s="323">
        <f>'5.1'!H29</f>
        <v>9.9365178065209683E-2</v>
      </c>
      <c r="G24" s="324">
        <v>1.9064516129032256</v>
      </c>
      <c r="H24" s="325">
        <v>8.9</v>
      </c>
      <c r="I24" s="325">
        <v>-3.1</v>
      </c>
      <c r="J24" s="325">
        <v>-0.38387096774193558</v>
      </c>
      <c r="K24" s="325">
        <v>2.290322580645161</v>
      </c>
    </row>
    <row r="25" spans="1:16" ht="15" customHeight="1">
      <c r="A25" s="178"/>
      <c r="B25" s="179"/>
      <c r="C25" s="712" t="s">
        <v>206</v>
      </c>
      <c r="D25" s="712"/>
      <c r="E25" s="712"/>
      <c r="F25" s="712"/>
      <c r="G25" s="715" t="s">
        <v>128</v>
      </c>
      <c r="H25" s="715"/>
      <c r="I25" s="715"/>
      <c r="J25" s="715"/>
      <c r="K25" s="715"/>
    </row>
    <row r="26" spans="1:16" ht="15" customHeight="1">
      <c r="A26" s="90"/>
      <c r="B26" s="90"/>
      <c r="C26" s="711"/>
      <c r="D26" s="711"/>
      <c r="E26" s="711"/>
      <c r="F26" s="711"/>
      <c r="G26" s="716" t="s">
        <v>129</v>
      </c>
      <c r="H26" s="716"/>
      <c r="I26" s="716"/>
      <c r="J26" s="716"/>
      <c r="K26" s="716"/>
    </row>
    <row r="27" spans="1:16" ht="30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6" ht="15" customHeight="1">
      <c r="A28" s="237"/>
      <c r="B28" s="237"/>
      <c r="C28" s="90"/>
      <c r="D28" s="212"/>
      <c r="E28" s="213"/>
      <c r="F28" s="213"/>
      <c r="G28" s="90"/>
      <c r="H28" s="210"/>
      <c r="I28" s="237"/>
      <c r="J28" s="90"/>
      <c r="K28" s="90"/>
    </row>
    <row r="29" spans="1:16" ht="18" customHeight="1">
      <c r="A29" s="90"/>
      <c r="B29" s="90"/>
      <c r="C29" s="90"/>
      <c r="D29" s="212"/>
      <c r="E29" s="213"/>
      <c r="F29" s="213"/>
      <c r="G29" s="90"/>
      <c r="H29" s="90"/>
      <c r="I29" s="90"/>
      <c r="J29" s="90"/>
      <c r="K29" s="90"/>
    </row>
    <row r="30" spans="1:16" ht="15" customHeight="1">
      <c r="A30" s="689" t="s">
        <v>70</v>
      </c>
      <c r="B30" s="689"/>
      <c r="C30" s="689"/>
      <c r="D30" s="689"/>
      <c r="E30" s="689"/>
      <c r="F30" s="689" t="s">
        <v>71</v>
      </c>
      <c r="G30" s="689"/>
      <c r="H30" s="689"/>
      <c r="I30" s="689"/>
      <c r="J30" s="689"/>
      <c r="K30" s="689"/>
    </row>
    <row r="31" spans="1:16" ht="15" customHeight="1">
      <c r="A31" s="339"/>
      <c r="B31" s="665" t="str">
        <f>C3</f>
        <v>Prosinec</v>
      </c>
      <c r="C31" s="665"/>
      <c r="D31" s="339"/>
      <c r="E31" s="339"/>
      <c r="F31" s="339"/>
      <c r="G31" s="339"/>
      <c r="H31" s="665" t="str">
        <f>C3</f>
        <v>Prosinec</v>
      </c>
      <c r="I31" s="665"/>
      <c r="J31" s="339"/>
      <c r="K31" s="339"/>
    </row>
    <row r="32" spans="1:16" ht="1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1:11" ht="1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1:11" ht="15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ht="15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ht="1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1" ht="15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1" ht="1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 ht="1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1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ht="1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ht="1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F5:F7"/>
    <mergeCell ref="E6:E7"/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8"/>
  <sheetViews>
    <sheetView showGridLines="0" topLeftCell="A25" zoomScaleNormal="100" zoomScaleSheetLayoutView="100" workbookViewId="0">
      <selection activeCell="E5" sqref="E5:F7"/>
    </sheetView>
  </sheetViews>
  <sheetFormatPr defaultColWidth="9.109375" defaultRowHeight="13.8"/>
  <cols>
    <col min="1" max="1" width="16.33203125" style="202" customWidth="1"/>
    <col min="2" max="2" width="10.33203125" style="202" customWidth="1"/>
    <col min="3" max="3" width="10" style="202" customWidth="1"/>
    <col min="4" max="4" width="10.6640625" style="202" customWidth="1"/>
    <col min="5" max="6" width="8.5546875" style="202" customWidth="1"/>
    <col min="7" max="10" width="6.6640625" style="202" customWidth="1"/>
    <col min="11" max="11" width="8.109375" style="202" customWidth="1"/>
    <col min="12" max="13" width="9.109375" style="202"/>
    <col min="14" max="14" width="11.109375" style="202" customWidth="1"/>
    <col min="15" max="16384" width="9.109375" style="202"/>
  </cols>
  <sheetData>
    <row r="1" spans="1:11" s="215" customFormat="1" ht="15.75" customHeight="1">
      <c r="A1" s="717" t="str">
        <f>"6.11. Spotřeba zemního plynu a teplota ovzduší podle krajů: "&amp;(C3)</f>
        <v>6.11. Spotřeba zemního plynu a teplota ovzduší podle krajů: IV. čtvrtletí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1" ht="6" customHeight="1">
      <c r="A2" s="727"/>
      <c r="B2" s="727"/>
      <c r="C2" s="204"/>
      <c r="D2" s="205"/>
      <c r="E2" s="206"/>
      <c r="F2" s="206"/>
      <c r="G2" s="206"/>
      <c r="H2" s="206"/>
      <c r="I2" s="79"/>
      <c r="J2" s="79"/>
      <c r="K2" s="79"/>
    </row>
    <row r="3" spans="1:11" ht="20.100000000000001" customHeight="1">
      <c r="A3" s="722"/>
      <c r="B3" s="723"/>
      <c r="C3" s="720" t="str">
        <f>'3.1'!G6</f>
        <v>IV. čtvrtletí</v>
      </c>
      <c r="D3" s="721"/>
      <c r="E3" s="721"/>
      <c r="F3" s="721"/>
      <c r="G3" s="721"/>
      <c r="H3" s="721"/>
      <c r="I3" s="721"/>
      <c r="J3" s="721"/>
      <c r="K3" s="721"/>
    </row>
    <row r="4" spans="1:11" ht="20.100000000000001" customHeight="1">
      <c r="A4" s="281"/>
      <c r="B4" s="270"/>
      <c r="C4" s="724" t="s">
        <v>67</v>
      </c>
      <c r="D4" s="725"/>
      <c r="E4" s="725"/>
      <c r="F4" s="726"/>
      <c r="G4" s="724" t="s">
        <v>247</v>
      </c>
      <c r="H4" s="725"/>
      <c r="I4" s="725"/>
      <c r="J4" s="725"/>
      <c r="K4" s="725"/>
    </row>
    <row r="5" spans="1:11" ht="24.9" customHeight="1">
      <c r="A5" s="284"/>
      <c r="B5" s="285"/>
      <c r="C5" s="295"/>
      <c r="D5" s="296"/>
      <c r="E5" s="295"/>
      <c r="F5" s="674" t="s">
        <v>229</v>
      </c>
      <c r="G5" s="718"/>
      <c r="H5" s="718"/>
      <c r="I5" s="718"/>
      <c r="J5" s="718"/>
      <c r="K5" s="719"/>
    </row>
    <row r="6" spans="1:11" ht="14.1" customHeight="1">
      <c r="A6" s="286"/>
      <c r="B6" s="680" t="s">
        <v>243</v>
      </c>
      <c r="C6" s="271"/>
      <c r="D6" s="297"/>
      <c r="E6" s="744" t="s">
        <v>244</v>
      </c>
      <c r="F6" s="680"/>
      <c r="G6" s="273" t="s">
        <v>74</v>
      </c>
      <c r="H6" s="273" t="s">
        <v>230</v>
      </c>
      <c r="I6" s="273" t="s">
        <v>231</v>
      </c>
      <c r="J6" s="273" t="s">
        <v>245</v>
      </c>
      <c r="K6" s="273" t="s">
        <v>246</v>
      </c>
    </row>
    <row r="7" spans="1:11" ht="15" customHeight="1">
      <c r="A7" s="337" t="s">
        <v>248</v>
      </c>
      <c r="B7" s="681"/>
      <c r="C7" s="336" t="s">
        <v>283</v>
      </c>
      <c r="D7" s="335" t="s">
        <v>278</v>
      </c>
      <c r="E7" s="745"/>
      <c r="F7" s="681"/>
      <c r="G7" s="274" t="s">
        <v>281</v>
      </c>
      <c r="H7" s="275" t="s">
        <v>281</v>
      </c>
      <c r="I7" s="275" t="s">
        <v>281</v>
      </c>
      <c r="J7" s="275" t="s">
        <v>281</v>
      </c>
      <c r="K7" s="275" t="s">
        <v>281</v>
      </c>
    </row>
    <row r="8" spans="1:11" ht="14.1" customHeight="1">
      <c r="A8" s="178" t="s">
        <v>9</v>
      </c>
      <c r="B8" s="96">
        <f>'6.1'!D32</f>
        <v>105168</v>
      </c>
      <c r="C8" s="92">
        <f>'6.1'!E32</f>
        <v>93338.850550000003</v>
      </c>
      <c r="D8" s="96">
        <f>'6.1'!F32</f>
        <v>997084.26552999986</v>
      </c>
      <c r="E8" s="119">
        <f>D8/$D$22</f>
        <v>3.2846705218402827E-2</v>
      </c>
      <c r="F8" s="97">
        <f>'6.1'!H32</f>
        <v>7.6245255793914821E-2</v>
      </c>
      <c r="G8" s="101">
        <f>AVERAGE('6.8'!G8,'6.9'!G8,'6.10'!G8)</f>
        <v>4.2536559139784949</v>
      </c>
      <c r="H8" s="102">
        <f>MAX('6.8'!H8,'6.9'!H8,'6.10'!H8)</f>
        <v>14.6</v>
      </c>
      <c r="I8" s="102">
        <f>MIN('6.8'!I8,'6.9'!I8,'6.10'!I8)</f>
        <v>-3.8</v>
      </c>
      <c r="J8" s="102">
        <f>AVERAGE('6.8'!J8,'6.9'!J8,'6.10'!J8)</f>
        <v>3.0999999999999996</v>
      </c>
      <c r="K8" s="368">
        <f>G8-J8</f>
        <v>1.1536559139784952</v>
      </c>
    </row>
    <row r="9" spans="1:11" ht="14.1" customHeight="1">
      <c r="A9" s="384" t="s">
        <v>10</v>
      </c>
      <c r="B9" s="117">
        <f>'6.1'!D62</f>
        <v>385562</v>
      </c>
      <c r="C9" s="118">
        <f>'6.1'!E62</f>
        <v>370225.09999999992</v>
      </c>
      <c r="D9" s="117">
        <f>'6.1'!F62</f>
        <v>3958105.9349499997</v>
      </c>
      <c r="E9" s="120">
        <f t="shared" ref="E9:E21" si="0">D9/$D$22</f>
        <v>0.13039092418072226</v>
      </c>
      <c r="F9" s="121">
        <f>'6.1'!H62</f>
        <v>4.7163572718344982E-2</v>
      </c>
      <c r="G9" s="122">
        <f>AVERAGE('6.8'!G9,'6.9'!G9,'6.10'!G9)</f>
        <v>5.9485663082437279</v>
      </c>
      <c r="H9" s="123">
        <f>MAX('6.8'!H9,'6.9'!H9,'6.10'!H9)</f>
        <v>19.3</v>
      </c>
      <c r="I9" s="123">
        <f>MIN('6.8'!I9,'6.9'!I9,'6.10'!I9)</f>
        <v>-2</v>
      </c>
      <c r="J9" s="123">
        <f>AVERAGE('6.8'!J9,'6.9'!J9,'6.10'!J9)</f>
        <v>3.9666666666666672</v>
      </c>
      <c r="K9" s="125">
        <f t="shared" ref="K9:K24" si="1">G9-J9</f>
        <v>1.9818996415770607</v>
      </c>
    </row>
    <row r="10" spans="1:11" ht="14.1" customHeight="1">
      <c r="A10" s="178" t="s">
        <v>11</v>
      </c>
      <c r="B10" s="96">
        <f>'6.2'!D31</f>
        <v>84613</v>
      </c>
      <c r="C10" s="92">
        <f>'6.2'!E31</f>
        <v>206393.89999999997</v>
      </c>
      <c r="D10" s="96">
        <f>'6.2'!F31</f>
        <v>2206614.3412499996</v>
      </c>
      <c r="E10" s="119">
        <f t="shared" si="0"/>
        <v>7.2691961254861603E-2</v>
      </c>
      <c r="F10" s="97">
        <f>'6.2'!H31</f>
        <v>2.1244345877864901</v>
      </c>
      <c r="G10" s="101">
        <f>AVERAGE('6.8'!G10,'6.9'!G10,'6.10'!G10)</f>
        <v>3.9055913978494634</v>
      </c>
      <c r="H10" s="102">
        <f>MAX('6.8'!H10,'6.9'!H10,'6.10'!H10)</f>
        <v>13.7</v>
      </c>
      <c r="I10" s="102">
        <f>MIN('6.8'!I10,'6.9'!I10,'6.10'!I10)</f>
        <v>-3.4</v>
      </c>
      <c r="J10" s="102">
        <f>AVERAGE('6.8'!J10,'6.9'!J10,'6.10'!J10)</f>
        <v>2.6666666666666661</v>
      </c>
      <c r="K10" s="368">
        <f t="shared" si="1"/>
        <v>1.2389247311827973</v>
      </c>
    </row>
    <row r="11" spans="1:11" ht="14.1" customHeight="1">
      <c r="A11" s="384" t="s">
        <v>109</v>
      </c>
      <c r="B11" s="117">
        <f>'6.2'!D61</f>
        <v>118171</v>
      </c>
      <c r="C11" s="118">
        <f>'6.2'!E61</f>
        <v>111402.5</v>
      </c>
      <c r="D11" s="117">
        <f>'6.2'!F61</f>
        <v>1191016.7330199999</v>
      </c>
      <c r="E11" s="120">
        <f t="shared" si="0"/>
        <v>3.9235375476413099E-2</v>
      </c>
      <c r="F11" s="121">
        <f>'6.2'!H61</f>
        <v>2.3760074253103836E-2</v>
      </c>
      <c r="G11" s="122">
        <f>AVERAGE('6.8'!G11,'6.9'!G11,'6.10'!G11)</f>
        <v>5.1950896057347675</v>
      </c>
      <c r="H11" s="123">
        <f>MAX('6.8'!H11,'6.9'!H11,'6.10'!H11)</f>
        <v>18</v>
      </c>
      <c r="I11" s="123">
        <f>MIN('6.8'!I11,'6.9'!I11,'6.10'!I11)</f>
        <v>-2.9</v>
      </c>
      <c r="J11" s="123">
        <f>AVERAGE('6.8'!J11,'6.9'!J11,'6.10'!J11)</f>
        <v>3.2333333333333347</v>
      </c>
      <c r="K11" s="125">
        <f t="shared" si="1"/>
        <v>1.9617562724014328</v>
      </c>
    </row>
    <row r="12" spans="1:11" ht="14.1" customHeight="1">
      <c r="A12" s="178" t="s">
        <v>12</v>
      </c>
      <c r="B12" s="96">
        <f>'6.3'!D31</f>
        <v>93459</v>
      </c>
      <c r="C12" s="92">
        <f>'6.3'!E31</f>
        <v>104561.2</v>
      </c>
      <c r="D12" s="96">
        <f>'6.3'!F31</f>
        <v>1117869.3510699999</v>
      </c>
      <c r="E12" s="119">
        <f t="shared" si="0"/>
        <v>3.6825699007260869E-2</v>
      </c>
      <c r="F12" s="97">
        <f>'6.3'!H31</f>
        <v>1.0989648497552722E-2</v>
      </c>
      <c r="G12" s="101">
        <f>AVERAGE('6.8'!G12,'6.9'!G12,'6.10'!G12)</f>
        <v>5.5185304659498202</v>
      </c>
      <c r="H12" s="102">
        <f>MAX('6.8'!H12,'6.9'!H12,'6.10'!H12)</f>
        <v>17.399999999999999</v>
      </c>
      <c r="I12" s="102">
        <f>MIN('6.8'!I12,'6.9'!I12,'6.10'!I12)</f>
        <v>-2.4</v>
      </c>
      <c r="J12" s="102">
        <f>AVERAGE('6.8'!J12,'6.9'!J12,'6.10'!J12)</f>
        <v>3.4333333333333353</v>
      </c>
      <c r="K12" s="368">
        <f t="shared" si="1"/>
        <v>2.0851971326164849</v>
      </c>
    </row>
    <row r="13" spans="1:11" ht="14.1" customHeight="1">
      <c r="A13" s="384" t="s">
        <v>13</v>
      </c>
      <c r="B13" s="117">
        <f>'6.3'!D61</f>
        <v>379349</v>
      </c>
      <c r="C13" s="118">
        <f>'6.3'!E61</f>
        <v>275690.77999999997</v>
      </c>
      <c r="D13" s="117">
        <f>'6.3'!F61</f>
        <v>2946816.5424599997</v>
      </c>
      <c r="E13" s="120">
        <f t="shared" si="0"/>
        <v>9.7076262908878871E-2</v>
      </c>
      <c r="F13" s="121">
        <f>'6.3'!H61</f>
        <v>4.6104636698741749E-2</v>
      </c>
      <c r="G13" s="122">
        <f>AVERAGE('6.8'!G13,'6.9'!G13,'6.10'!G13)</f>
        <v>5.6216487455197139</v>
      </c>
      <c r="H13" s="123">
        <f>MAX('6.8'!H13,'6.9'!H13,'6.10'!H13)</f>
        <v>20.2</v>
      </c>
      <c r="I13" s="123">
        <f>MIN('6.8'!I13,'6.9'!I13,'6.10'!I13)</f>
        <v>-5.3</v>
      </c>
      <c r="J13" s="123">
        <f>AVERAGE('6.8'!J13,'6.9'!J13,'6.10'!J13)</f>
        <v>3.4666666666666655</v>
      </c>
      <c r="K13" s="125">
        <f t="shared" si="1"/>
        <v>2.1549820788530485</v>
      </c>
    </row>
    <row r="14" spans="1:11" ht="14.1" customHeight="1">
      <c r="A14" s="178" t="s">
        <v>14</v>
      </c>
      <c r="B14" s="96">
        <f>'6.4'!D31</f>
        <v>187571</v>
      </c>
      <c r="C14" s="92">
        <f>'6.4'!E31</f>
        <v>156636.89999999997</v>
      </c>
      <c r="D14" s="96">
        <f>'6.4'!F31</f>
        <v>1674616.71435</v>
      </c>
      <c r="E14" s="119">
        <f t="shared" si="0"/>
        <v>5.5166492413584033E-2</v>
      </c>
      <c r="F14" s="97">
        <f>'6.4'!H31</f>
        <v>7.3223756919326227E-2</v>
      </c>
      <c r="G14" s="101">
        <f>AVERAGE('6.8'!G14,'6.9'!G14,'6.10'!G14)</f>
        <v>5.1540860215053774</v>
      </c>
      <c r="H14" s="102">
        <f>MAX('6.8'!H14,'6.9'!H14,'6.10'!H14)</f>
        <v>18.899999999999999</v>
      </c>
      <c r="I14" s="102">
        <f>MIN('6.8'!I14,'6.9'!I14,'6.10'!I14)</f>
        <v>-4.5999999999999996</v>
      </c>
      <c r="J14" s="102">
        <f>AVERAGE('6.8'!J14,'6.9'!J14,'6.10'!J14)</f>
        <v>2.8999999999999986</v>
      </c>
      <c r="K14" s="368">
        <f t="shared" si="1"/>
        <v>2.2540860215053788</v>
      </c>
    </row>
    <row r="15" spans="1:11" ht="14.1" customHeight="1">
      <c r="A15" s="384" t="s">
        <v>15</v>
      </c>
      <c r="B15" s="117">
        <f>'6.4'!D61</f>
        <v>136966</v>
      </c>
      <c r="C15" s="118">
        <f>'6.4'!E61</f>
        <v>120791.2</v>
      </c>
      <c r="D15" s="117">
        <f>'6.4'!F61</f>
        <v>1291393.0693699999</v>
      </c>
      <c r="E15" s="120">
        <f t="shared" si="0"/>
        <v>4.2542048788762644E-2</v>
      </c>
      <c r="F15" s="121">
        <f>'6.4'!H61</f>
        <v>6.2587254181822954E-2</v>
      </c>
      <c r="G15" s="122">
        <f>AVERAGE('6.8'!G15,'6.9'!G15,'6.10'!G15)</f>
        <v>5.4068458781362017</v>
      </c>
      <c r="H15" s="123">
        <f>MAX('6.8'!H15,'6.9'!H15,'6.10'!H15)</f>
        <v>18.899999999999999</v>
      </c>
      <c r="I15" s="123">
        <f>MIN('6.8'!I15,'6.9'!I15,'6.10'!I15)</f>
        <v>-2.6</v>
      </c>
      <c r="J15" s="123">
        <f>AVERAGE('6.8'!J15,'6.9'!J15,'6.10'!J15)</f>
        <v>3.8333333333333339</v>
      </c>
      <c r="K15" s="125">
        <f t="shared" si="1"/>
        <v>1.5735125448028677</v>
      </c>
    </row>
    <row r="16" spans="1:11" ht="14.1" customHeight="1">
      <c r="A16" s="178" t="s">
        <v>16</v>
      </c>
      <c r="B16" s="96">
        <f>'6.5'!D31</f>
        <v>160074</v>
      </c>
      <c r="C16" s="92">
        <f>'6.5'!E31</f>
        <v>119545.20000000001</v>
      </c>
      <c r="D16" s="96">
        <f>'6.5'!F31</f>
        <v>1278071.09035</v>
      </c>
      <c r="E16" s="119">
        <f t="shared" si="0"/>
        <v>4.2103186063792167E-2</v>
      </c>
      <c r="F16" s="97">
        <f>'6.5'!H31</f>
        <v>5.966447486220719E-2</v>
      </c>
      <c r="G16" s="101">
        <f>AVERAGE('6.8'!G16,'6.9'!G16,'6.10'!G16)</f>
        <v>4.5524014336917569</v>
      </c>
      <c r="H16" s="102">
        <f>MAX('6.8'!H16,'6.9'!H16,'6.10'!H16)</f>
        <v>15.8</v>
      </c>
      <c r="I16" s="102">
        <f>MIN('6.8'!I16,'6.9'!I16,'6.10'!I16)</f>
        <v>-3.7</v>
      </c>
      <c r="J16" s="102">
        <f>AVERAGE('6.8'!J16,'6.9'!J16,'6.10'!J16)</f>
        <v>3.3999999999999986</v>
      </c>
      <c r="K16" s="368">
        <f t="shared" si="1"/>
        <v>1.1524014336917583</v>
      </c>
    </row>
    <row r="17" spans="1:16" ht="14.1" customHeight="1">
      <c r="A17" s="384" t="s">
        <v>1</v>
      </c>
      <c r="B17" s="117">
        <f>'6.5'!D61</f>
        <v>417655</v>
      </c>
      <c r="C17" s="118">
        <f>'6.5'!E61</f>
        <v>284986.51010464068</v>
      </c>
      <c r="D17" s="117">
        <f>'6.5'!F61</f>
        <v>3043283.0808529579</v>
      </c>
      <c r="E17" s="120">
        <f t="shared" si="0"/>
        <v>0.10025413669505176</v>
      </c>
      <c r="F17" s="121">
        <f>'6.5'!H61</f>
        <v>8.8488376910441386E-3</v>
      </c>
      <c r="G17" s="122">
        <f>AVERAGE('6.8'!G17,'6.9'!G17,'6.10'!G17)</f>
        <v>6.5635842293906812</v>
      </c>
      <c r="H17" s="123">
        <f>MAX('6.8'!H17,'6.9'!H17,'6.10'!H17)</f>
        <v>16.600000000000001</v>
      </c>
      <c r="I17" s="123">
        <f>MIN('6.8'!I17,'6.9'!I17,'6.10'!I17)</f>
        <v>-1.6</v>
      </c>
      <c r="J17" s="123">
        <f>AVERAGE('6.8'!J17,'6.9'!J17,'6.10'!J17)</f>
        <v>4.6000000000000014</v>
      </c>
      <c r="K17" s="125">
        <f t="shared" si="1"/>
        <v>1.9635842293906798</v>
      </c>
    </row>
    <row r="18" spans="1:16" ht="14.1" customHeight="1">
      <c r="A18" s="178" t="s">
        <v>17</v>
      </c>
      <c r="B18" s="96">
        <f>'6.6'!D31</f>
        <v>259932</v>
      </c>
      <c r="C18" s="92">
        <f>'6.6'!E31</f>
        <v>368366.86799999996</v>
      </c>
      <c r="D18" s="96">
        <f>'6.6'!F31</f>
        <v>3938000.6173820002</v>
      </c>
      <c r="E18" s="119">
        <f t="shared" si="0"/>
        <v>0.129728599578571</v>
      </c>
      <c r="F18" s="97">
        <f>'6.6'!H31</f>
        <v>0.10631937299302181</v>
      </c>
      <c r="G18" s="101">
        <f>AVERAGE('6.8'!G18,'6.9'!G18,'6.10'!G18)</f>
        <v>5.6932974910394263</v>
      </c>
      <c r="H18" s="102">
        <f>MAX('6.8'!H18,'6.9'!H18,'6.10'!H18)</f>
        <v>16.2</v>
      </c>
      <c r="I18" s="102">
        <f>MIN('6.8'!I18,'6.9'!I18,'6.10'!I18)</f>
        <v>-2.4</v>
      </c>
      <c r="J18" s="102">
        <f>AVERAGE('6.8'!J18,'6.9'!J18,'6.10'!J18)</f>
        <v>4.299999999999998</v>
      </c>
      <c r="K18" s="368">
        <f t="shared" si="1"/>
        <v>1.3932974910394282</v>
      </c>
      <c r="L18" s="208"/>
      <c r="N18" s="208"/>
      <c r="O18" s="208"/>
      <c r="P18" s="208"/>
    </row>
    <row r="19" spans="1:16" ht="14.1" customHeight="1">
      <c r="A19" s="384" t="s">
        <v>18</v>
      </c>
      <c r="B19" s="117">
        <f>'6.6'!D61</f>
        <v>222864</v>
      </c>
      <c r="C19" s="118">
        <f>'6.6'!E61</f>
        <v>381367.38999999996</v>
      </c>
      <c r="D19" s="117">
        <f>'6.6'!F61</f>
        <v>4075030.2873099996</v>
      </c>
      <c r="E19" s="120">
        <f t="shared" si="0"/>
        <v>0.13424273477245807</v>
      </c>
      <c r="F19" s="121">
        <f>'6.6'!H61</f>
        <v>-0.1071203898418147</v>
      </c>
      <c r="G19" s="122">
        <f>AVERAGE('6.8'!G19,'6.9'!G19,'6.10'!G19)</f>
        <v>5.3870609318996427</v>
      </c>
      <c r="H19" s="123">
        <f>MAX('6.8'!H19,'6.9'!H19,'6.10'!H19)</f>
        <v>15.8</v>
      </c>
      <c r="I19" s="123">
        <f>MIN('6.8'!I19,'6.9'!I19,'6.10'!I19)</f>
        <v>-2.2999999999999998</v>
      </c>
      <c r="J19" s="123">
        <f>AVERAGE('6.8'!J19,'6.9'!J19,'6.10'!J19)</f>
        <v>4.3333333333333321</v>
      </c>
      <c r="K19" s="125">
        <f t="shared" si="1"/>
        <v>1.0537275985663106</v>
      </c>
      <c r="L19" s="208"/>
      <c r="N19" s="208"/>
      <c r="O19" s="208"/>
      <c r="P19" s="208"/>
    </row>
    <row r="20" spans="1:16" ht="14.1" customHeight="1">
      <c r="A20" s="178" t="s">
        <v>19</v>
      </c>
      <c r="B20" s="96">
        <f>'6.7'!D31</f>
        <v>120349</v>
      </c>
      <c r="C20" s="92">
        <f>'6.7'!E31</f>
        <v>108373.02745000001</v>
      </c>
      <c r="D20" s="96">
        <f>'6.7'!F31</f>
        <v>1158513.09608</v>
      </c>
      <c r="E20" s="119">
        <f t="shared" si="0"/>
        <v>3.8164616045136081E-2</v>
      </c>
      <c r="F20" s="97">
        <f>'6.7'!H31</f>
        <v>4.7824471552025419E-2</v>
      </c>
      <c r="G20" s="101">
        <f>AVERAGE('6.8'!G20,'6.9'!G20,'6.10'!G20)</f>
        <v>4.4510394265232973</v>
      </c>
      <c r="H20" s="102">
        <f>MAX('6.8'!H20,'6.9'!H20,'6.10'!H20)</f>
        <v>17.5</v>
      </c>
      <c r="I20" s="102">
        <f>MIN('6.8'!I20,'6.9'!I20,'6.10'!I20)</f>
        <v>-3.3</v>
      </c>
      <c r="J20" s="102">
        <f>AVERAGE('6.8'!J20,'6.9'!J20,'6.10'!J20)</f>
        <v>2.7000000000000006</v>
      </c>
      <c r="K20" s="368">
        <f t="shared" si="1"/>
        <v>1.7510394265232967</v>
      </c>
      <c r="L20" s="208"/>
      <c r="N20" s="208"/>
      <c r="O20" s="208"/>
      <c r="P20" s="208"/>
    </row>
    <row r="21" spans="1:16" ht="14.1" customHeight="1">
      <c r="A21" s="210" t="s">
        <v>20</v>
      </c>
      <c r="B21" s="91">
        <f>'6.7'!D61</f>
        <v>157398</v>
      </c>
      <c r="C21" s="460">
        <f>'6.7'!E61</f>
        <v>138364.40000000002</v>
      </c>
      <c r="D21" s="91">
        <f>'6.7'!F61</f>
        <v>1479270.7477200001</v>
      </c>
      <c r="E21" s="461">
        <f t="shared" si="0"/>
        <v>4.8731257596104603E-2</v>
      </c>
      <c r="F21" s="93">
        <f>'6.7'!H61</f>
        <v>7.1460154890607988E-2</v>
      </c>
      <c r="G21" s="462">
        <f>AVERAGE('6.8'!G21,'6.9'!G21,'6.10'!G21)</f>
        <v>4.9767741935483869</v>
      </c>
      <c r="H21" s="102">
        <f>MAX('6.8'!H21,'6.9'!H21,'6.10'!H21)</f>
        <v>19.7</v>
      </c>
      <c r="I21" s="102">
        <f>MIN('6.8'!I21,'6.9'!I21,'6.10'!I21)</f>
        <v>-4.9000000000000004</v>
      </c>
      <c r="J21" s="102">
        <f>AVERAGE('6.8'!J21,'6.9'!J21,'6.10'!J21)</f>
        <v>4.0000000000000009</v>
      </c>
      <c r="K21" s="101">
        <f t="shared" si="1"/>
        <v>0.97677419354838602</v>
      </c>
      <c r="L21" s="208"/>
    </row>
    <row r="22" spans="1:16" ht="14.1" customHeight="1">
      <c r="A22" s="463" t="s">
        <v>0</v>
      </c>
      <c r="B22" s="464">
        <f>SUM(B8:B21)</f>
        <v>2829131</v>
      </c>
      <c r="C22" s="465">
        <f>SUM(C8:C21)</f>
        <v>2840043.82610464</v>
      </c>
      <c r="D22" s="466">
        <f>SUM(D8:D21)</f>
        <v>30355685.87169496</v>
      </c>
      <c r="E22" s="467">
        <f>SUM(E8:E21)</f>
        <v>0.99999999999999989</v>
      </c>
      <c r="F22" s="468"/>
      <c r="G22" s="469">
        <f>AVERAGE('6.8'!G22,'6.9'!G22,'6.10'!G22)</f>
        <v>5.0191397849462369</v>
      </c>
      <c r="H22" s="469">
        <f>MAX('6.8'!H22,'6.9'!H22,'6.10'!H22)</f>
        <v>16.7</v>
      </c>
      <c r="I22" s="469">
        <f>MIN('6.8'!I22,'6.9'!I22,'6.10'!I22)</f>
        <v>-3.1</v>
      </c>
      <c r="J22" s="469">
        <f>AVERAGE('6.8'!J22,'6.9'!J22,'6.10'!J22)</f>
        <v>3.83921146953405</v>
      </c>
      <c r="K22" s="469">
        <f t="shared" si="1"/>
        <v>1.1799283154121869</v>
      </c>
      <c r="M22" s="216"/>
    </row>
    <row r="23" spans="1:16" ht="14.1" customHeight="1">
      <c r="A23" s="455" t="s">
        <v>112</v>
      </c>
      <c r="B23" s="456"/>
      <c r="C23" s="309">
        <f>'5.1'!E35</f>
        <v>40487.882761653062</v>
      </c>
      <c r="D23" s="308">
        <f>'5.1'!F35</f>
        <v>433116.25356035779</v>
      </c>
      <c r="E23" s="457"/>
      <c r="F23" s="311">
        <f>'5.1'!H35</f>
        <v>0.94734147896660115</v>
      </c>
      <c r="G23" s="458">
        <f>AVERAGE('6.8'!G23,'6.9'!G23,'6.10'!G23)</f>
        <v>5.0191397849462369</v>
      </c>
      <c r="H23" s="459">
        <f>MAX('6.8'!H23,'6.9'!H23,'6.10'!H23)</f>
        <v>16.7</v>
      </c>
      <c r="I23" s="459">
        <f>MIN('6.8'!I23,'6.9'!I23,'6.10'!I23)</f>
        <v>-3.1</v>
      </c>
      <c r="J23" s="459">
        <f>AVERAGE('6.8'!J23,'6.9'!J23,'6.10'!J23)</f>
        <v>3.83921146953405</v>
      </c>
      <c r="K23" s="459">
        <f t="shared" si="1"/>
        <v>1.1799283154121869</v>
      </c>
    </row>
    <row r="24" spans="1:16" ht="14.1" customHeight="1">
      <c r="A24" s="385" t="s">
        <v>62</v>
      </c>
      <c r="B24" s="319">
        <f>B22+B23</f>
        <v>2829131</v>
      </c>
      <c r="C24" s="320">
        <f t="shared" ref="C24:D24" si="2">C22+C23</f>
        <v>2880531.7088662931</v>
      </c>
      <c r="D24" s="321">
        <f t="shared" si="2"/>
        <v>30788802.125255316</v>
      </c>
      <c r="E24" s="322"/>
      <c r="F24" s="323">
        <f>'5.1'!H36</f>
        <v>8.6794044347821148E-2</v>
      </c>
      <c r="G24" s="324">
        <f>AVERAGE('6.8'!G24,'6.9'!G24,'6.10'!G24)</f>
        <v>5.0191397849462369</v>
      </c>
      <c r="H24" s="325">
        <f>MAX('6.8'!H24,'6.9'!H24,'6.10'!H24)</f>
        <v>16.7</v>
      </c>
      <c r="I24" s="325">
        <f>MIN('6.8'!I24,'6.9'!I24,'6.10'!I24)</f>
        <v>-3.1</v>
      </c>
      <c r="J24" s="325">
        <f>AVERAGE('6.8'!J24,'6.9'!J24,'6.10'!J24)</f>
        <v>3.83921146953405</v>
      </c>
      <c r="K24" s="325">
        <f t="shared" si="1"/>
        <v>1.1799283154121869</v>
      </c>
    </row>
    <row r="25" spans="1:16" ht="15" customHeight="1">
      <c r="A25" s="178"/>
      <c r="B25" s="179"/>
      <c r="C25" s="712" t="s">
        <v>206</v>
      </c>
      <c r="D25" s="712"/>
      <c r="E25" s="712"/>
      <c r="F25" s="712"/>
      <c r="G25" s="715" t="s">
        <v>128</v>
      </c>
      <c r="H25" s="715"/>
      <c r="I25" s="715"/>
      <c r="J25" s="715"/>
      <c r="K25" s="715"/>
    </row>
    <row r="26" spans="1:16" ht="15" customHeight="1">
      <c r="A26" s="90"/>
      <c r="B26" s="90"/>
      <c r="C26" s="711"/>
      <c r="D26" s="711"/>
      <c r="E26" s="711"/>
      <c r="F26" s="711"/>
      <c r="G26" s="716" t="s">
        <v>129</v>
      </c>
      <c r="H26" s="716"/>
      <c r="I26" s="716"/>
      <c r="J26" s="716"/>
      <c r="K26" s="716"/>
    </row>
    <row r="27" spans="1:16" ht="30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6" ht="15" customHeight="1">
      <c r="A28" s="237"/>
      <c r="B28" s="237"/>
      <c r="C28" s="90"/>
      <c r="D28" s="212"/>
      <c r="E28" s="213"/>
      <c r="F28" s="213"/>
      <c r="G28" s="90"/>
      <c r="H28" s="210"/>
      <c r="I28" s="237"/>
      <c r="J28" s="90"/>
      <c r="K28" s="90"/>
    </row>
    <row r="29" spans="1:16" ht="18" customHeight="1">
      <c r="A29" s="90"/>
      <c r="B29" s="90"/>
      <c r="C29" s="90"/>
      <c r="D29" s="212"/>
      <c r="E29" s="213"/>
      <c r="F29" s="213"/>
      <c r="G29" s="90"/>
      <c r="H29" s="90"/>
      <c r="I29" s="90"/>
      <c r="J29" s="90"/>
      <c r="K29" s="90"/>
    </row>
    <row r="30" spans="1:16" ht="15" customHeight="1">
      <c r="A30" s="689" t="s">
        <v>70</v>
      </c>
      <c r="B30" s="689"/>
      <c r="C30" s="689"/>
      <c r="D30" s="689"/>
      <c r="E30" s="689"/>
      <c r="F30" s="689" t="s">
        <v>71</v>
      </c>
      <c r="G30" s="689"/>
      <c r="H30" s="689"/>
      <c r="I30" s="689"/>
      <c r="J30" s="689"/>
      <c r="K30" s="689"/>
    </row>
    <row r="31" spans="1:16" ht="15" customHeight="1">
      <c r="A31" s="339"/>
      <c r="B31" s="690" t="str">
        <f>C3</f>
        <v>IV. čtvrtletí</v>
      </c>
      <c r="C31" s="690"/>
      <c r="D31" s="339"/>
      <c r="E31" s="339"/>
      <c r="F31" s="339"/>
      <c r="G31" s="339"/>
      <c r="H31" s="690" t="str">
        <f>C3</f>
        <v>IV. čtvrtletí</v>
      </c>
      <c r="I31" s="665"/>
      <c r="J31" s="339"/>
      <c r="K31" s="339"/>
    </row>
    <row r="32" spans="1:16" ht="1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1:11" ht="1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1:11" ht="15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ht="15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ht="1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1" ht="15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1" ht="1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 ht="1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1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1" ht="1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1" ht="1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1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ht="1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ht="1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t="1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t="1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t="1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t="1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F5:F7"/>
    <mergeCell ref="E6:E7"/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65"/>
  <sheetViews>
    <sheetView showGridLines="0" topLeftCell="A13" zoomScaleNormal="100" zoomScaleSheetLayoutView="100" workbookViewId="0">
      <selection activeCell="V18" sqref="V18"/>
    </sheetView>
  </sheetViews>
  <sheetFormatPr defaultRowHeight="10.199999999999999"/>
  <cols>
    <col min="1" max="1" width="8" style="67" customWidth="1"/>
    <col min="2" max="12" width="7.6640625" style="67" customWidth="1"/>
    <col min="13" max="13" width="8.109375" style="67" customWidth="1"/>
    <col min="14" max="15" width="7.6640625" style="67" customWidth="1"/>
    <col min="16" max="16" width="9.109375" style="67" customWidth="1"/>
    <col min="17" max="17" width="8.33203125" style="67" customWidth="1"/>
    <col min="18" max="18" width="9.44140625" style="67" customWidth="1"/>
    <col min="19" max="19" width="9.33203125" style="67" bestFit="1" customWidth="1"/>
    <col min="20" max="20" width="11.44140625" style="67" bestFit="1" customWidth="1"/>
    <col min="21" max="259" width="9.109375" style="67"/>
    <col min="260" max="272" width="10.6640625" style="67" customWidth="1"/>
    <col min="273" max="515" width="9.109375" style="67"/>
    <col min="516" max="528" width="10.6640625" style="67" customWidth="1"/>
    <col min="529" max="771" width="9.109375" style="67"/>
    <col min="772" max="784" width="10.6640625" style="67" customWidth="1"/>
    <col min="785" max="1027" width="9.109375" style="67"/>
    <col min="1028" max="1040" width="10.6640625" style="67" customWidth="1"/>
    <col min="1041" max="1283" width="9.109375" style="67"/>
    <col min="1284" max="1296" width="10.6640625" style="67" customWidth="1"/>
    <col min="1297" max="1539" width="9.109375" style="67"/>
    <col min="1540" max="1552" width="10.6640625" style="67" customWidth="1"/>
    <col min="1553" max="1795" width="9.109375" style="67"/>
    <col min="1796" max="1808" width="10.6640625" style="67" customWidth="1"/>
    <col min="1809" max="2051" width="9.109375" style="67"/>
    <col min="2052" max="2064" width="10.6640625" style="67" customWidth="1"/>
    <col min="2065" max="2307" width="9.109375" style="67"/>
    <col min="2308" max="2320" width="10.6640625" style="67" customWidth="1"/>
    <col min="2321" max="2563" width="9.109375" style="67"/>
    <col min="2564" max="2576" width="10.6640625" style="67" customWidth="1"/>
    <col min="2577" max="2819" width="9.109375" style="67"/>
    <col min="2820" max="2832" width="10.6640625" style="67" customWidth="1"/>
    <col min="2833" max="3075" width="9.109375" style="67"/>
    <col min="3076" max="3088" width="10.6640625" style="67" customWidth="1"/>
    <col min="3089" max="3331" width="9.109375" style="67"/>
    <col min="3332" max="3344" width="10.6640625" style="67" customWidth="1"/>
    <col min="3345" max="3587" width="9.109375" style="67"/>
    <col min="3588" max="3600" width="10.6640625" style="67" customWidth="1"/>
    <col min="3601" max="3843" width="9.109375" style="67"/>
    <col min="3844" max="3856" width="10.6640625" style="67" customWidth="1"/>
    <col min="3857" max="4099" width="9.109375" style="67"/>
    <col min="4100" max="4112" width="10.6640625" style="67" customWidth="1"/>
    <col min="4113" max="4355" width="9.109375" style="67"/>
    <col min="4356" max="4368" width="10.6640625" style="67" customWidth="1"/>
    <col min="4369" max="4611" width="9.109375" style="67"/>
    <col min="4612" max="4624" width="10.6640625" style="67" customWidth="1"/>
    <col min="4625" max="4867" width="9.109375" style="67"/>
    <col min="4868" max="4880" width="10.6640625" style="67" customWidth="1"/>
    <col min="4881" max="5123" width="9.109375" style="67"/>
    <col min="5124" max="5136" width="10.6640625" style="67" customWidth="1"/>
    <col min="5137" max="5379" width="9.109375" style="67"/>
    <col min="5380" max="5392" width="10.6640625" style="67" customWidth="1"/>
    <col min="5393" max="5635" width="9.109375" style="67"/>
    <col min="5636" max="5648" width="10.6640625" style="67" customWidth="1"/>
    <col min="5649" max="5891" width="9.109375" style="67"/>
    <col min="5892" max="5904" width="10.6640625" style="67" customWidth="1"/>
    <col min="5905" max="6147" width="9.109375" style="67"/>
    <col min="6148" max="6160" width="10.6640625" style="67" customWidth="1"/>
    <col min="6161" max="6403" width="9.109375" style="67"/>
    <col min="6404" max="6416" width="10.6640625" style="67" customWidth="1"/>
    <col min="6417" max="6659" width="9.109375" style="67"/>
    <col min="6660" max="6672" width="10.6640625" style="67" customWidth="1"/>
    <col min="6673" max="6915" width="9.109375" style="67"/>
    <col min="6916" max="6928" width="10.6640625" style="67" customWidth="1"/>
    <col min="6929" max="7171" width="9.109375" style="67"/>
    <col min="7172" max="7184" width="10.6640625" style="67" customWidth="1"/>
    <col min="7185" max="7427" width="9.109375" style="67"/>
    <col min="7428" max="7440" width="10.6640625" style="67" customWidth="1"/>
    <col min="7441" max="7683" width="9.109375" style="67"/>
    <col min="7684" max="7696" width="10.6640625" style="67" customWidth="1"/>
    <col min="7697" max="7939" width="9.109375" style="67"/>
    <col min="7940" max="7952" width="10.6640625" style="67" customWidth="1"/>
    <col min="7953" max="8195" width="9.109375" style="67"/>
    <col min="8196" max="8208" width="10.6640625" style="67" customWidth="1"/>
    <col min="8209" max="8451" width="9.109375" style="67"/>
    <col min="8452" max="8464" width="10.6640625" style="67" customWidth="1"/>
    <col min="8465" max="8707" width="9.109375" style="67"/>
    <col min="8708" max="8720" width="10.6640625" style="67" customWidth="1"/>
    <col min="8721" max="8963" width="9.109375" style="67"/>
    <col min="8964" max="8976" width="10.6640625" style="67" customWidth="1"/>
    <col min="8977" max="9219" width="9.109375" style="67"/>
    <col min="9220" max="9232" width="10.6640625" style="67" customWidth="1"/>
    <col min="9233" max="9475" width="9.109375" style="67"/>
    <col min="9476" max="9488" width="10.6640625" style="67" customWidth="1"/>
    <col min="9489" max="9731" width="9.109375" style="67"/>
    <col min="9732" max="9744" width="10.6640625" style="67" customWidth="1"/>
    <col min="9745" max="9987" width="9.109375" style="67"/>
    <col min="9988" max="10000" width="10.6640625" style="67" customWidth="1"/>
    <col min="10001" max="10243" width="9.109375" style="67"/>
    <col min="10244" max="10256" width="10.6640625" style="67" customWidth="1"/>
    <col min="10257" max="10499" width="9.109375" style="67"/>
    <col min="10500" max="10512" width="10.6640625" style="67" customWidth="1"/>
    <col min="10513" max="10755" width="9.109375" style="67"/>
    <col min="10756" max="10768" width="10.6640625" style="67" customWidth="1"/>
    <col min="10769" max="11011" width="9.109375" style="67"/>
    <col min="11012" max="11024" width="10.6640625" style="67" customWidth="1"/>
    <col min="11025" max="11267" width="9.109375" style="67"/>
    <col min="11268" max="11280" width="10.6640625" style="67" customWidth="1"/>
    <col min="11281" max="11523" width="9.109375" style="67"/>
    <col min="11524" max="11536" width="10.6640625" style="67" customWidth="1"/>
    <col min="11537" max="11779" width="9.109375" style="67"/>
    <col min="11780" max="11792" width="10.6640625" style="67" customWidth="1"/>
    <col min="11793" max="12035" width="9.109375" style="67"/>
    <col min="12036" max="12048" width="10.6640625" style="67" customWidth="1"/>
    <col min="12049" max="12291" width="9.109375" style="67"/>
    <col min="12292" max="12304" width="10.6640625" style="67" customWidth="1"/>
    <col min="12305" max="12547" width="9.109375" style="67"/>
    <col min="12548" max="12560" width="10.6640625" style="67" customWidth="1"/>
    <col min="12561" max="12803" width="9.109375" style="67"/>
    <col min="12804" max="12816" width="10.6640625" style="67" customWidth="1"/>
    <col min="12817" max="13059" width="9.109375" style="67"/>
    <col min="13060" max="13072" width="10.6640625" style="67" customWidth="1"/>
    <col min="13073" max="13315" width="9.109375" style="67"/>
    <col min="13316" max="13328" width="10.6640625" style="67" customWidth="1"/>
    <col min="13329" max="13571" width="9.109375" style="67"/>
    <col min="13572" max="13584" width="10.6640625" style="67" customWidth="1"/>
    <col min="13585" max="13827" width="9.109375" style="67"/>
    <col min="13828" max="13840" width="10.6640625" style="67" customWidth="1"/>
    <col min="13841" max="14083" width="9.109375" style="67"/>
    <col min="14084" max="14096" width="10.6640625" style="67" customWidth="1"/>
    <col min="14097" max="14339" width="9.109375" style="67"/>
    <col min="14340" max="14352" width="10.6640625" style="67" customWidth="1"/>
    <col min="14353" max="14595" width="9.109375" style="67"/>
    <col min="14596" max="14608" width="10.6640625" style="67" customWidth="1"/>
    <col min="14609" max="14851" width="9.109375" style="67"/>
    <col min="14852" max="14864" width="10.6640625" style="67" customWidth="1"/>
    <col min="14865" max="15107" width="9.109375" style="67"/>
    <col min="15108" max="15120" width="10.6640625" style="67" customWidth="1"/>
    <col min="15121" max="15363" width="9.109375" style="67"/>
    <col min="15364" max="15376" width="10.6640625" style="67" customWidth="1"/>
    <col min="15377" max="15619" width="9.109375" style="67"/>
    <col min="15620" max="15632" width="10.6640625" style="67" customWidth="1"/>
    <col min="15633" max="15875" width="9.109375" style="67"/>
    <col min="15876" max="15888" width="10.6640625" style="67" customWidth="1"/>
    <col min="15889" max="16131" width="9.109375" style="67"/>
    <col min="16132" max="16144" width="10.6640625" style="67" customWidth="1"/>
    <col min="16145" max="16384" width="9.109375" style="67"/>
  </cols>
  <sheetData>
    <row r="1" spans="1:22" ht="15.6">
      <c r="A1" s="635" t="s">
        <v>261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</row>
    <row r="2" spans="1:22" ht="6" customHeight="1">
      <c r="A2" s="730"/>
      <c r="B2" s="731"/>
      <c r="C2" s="731"/>
      <c r="D2" s="731"/>
      <c r="E2" s="731"/>
      <c r="F2" s="731"/>
      <c r="G2" s="731"/>
      <c r="H2" s="731"/>
      <c r="I2" s="731"/>
      <c r="J2" s="196"/>
      <c r="K2" s="195"/>
      <c r="L2" s="195"/>
      <c r="M2" s="195"/>
      <c r="N2" s="195"/>
      <c r="O2" s="195"/>
      <c r="P2" s="195"/>
      <c r="Q2" s="195"/>
      <c r="R2" s="195"/>
    </row>
    <row r="3" spans="1:22" ht="35.1" customHeight="1">
      <c r="A3" s="644">
        <f>'3.1'!D4</f>
        <v>2020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</row>
    <row r="4" spans="1:22" ht="35.1" customHeight="1">
      <c r="A4" s="656" t="s">
        <v>285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</row>
    <row r="5" spans="1:22" ht="63" customHeight="1">
      <c r="A5" s="386" t="s">
        <v>214</v>
      </c>
      <c r="B5" s="298" t="s">
        <v>81</v>
      </c>
      <c r="C5" s="299" t="s">
        <v>82</v>
      </c>
      <c r="D5" s="298" t="s">
        <v>83</v>
      </c>
      <c r="E5" s="299" t="s">
        <v>108</v>
      </c>
      <c r="F5" s="298" t="s">
        <v>84</v>
      </c>
      <c r="G5" s="299" t="s">
        <v>85</v>
      </c>
      <c r="H5" s="298" t="s">
        <v>86</v>
      </c>
      <c r="I5" s="299" t="s">
        <v>87</v>
      </c>
      <c r="J5" s="298" t="s">
        <v>88</v>
      </c>
      <c r="K5" s="299" t="s">
        <v>89</v>
      </c>
      <c r="L5" s="298" t="s">
        <v>90</v>
      </c>
      <c r="M5" s="299" t="s">
        <v>91</v>
      </c>
      <c r="N5" s="298" t="s">
        <v>92</v>
      </c>
      <c r="O5" s="470" t="s">
        <v>93</v>
      </c>
      <c r="P5" s="300" t="s">
        <v>94</v>
      </c>
      <c r="Q5" s="300" t="s">
        <v>113</v>
      </c>
      <c r="R5" s="298" t="s">
        <v>95</v>
      </c>
    </row>
    <row r="6" spans="1:22" ht="15" customHeight="1">
      <c r="A6" s="387" t="s">
        <v>216</v>
      </c>
      <c r="B6" s="70">
        <v>39736.061850000006</v>
      </c>
      <c r="C6" s="126">
        <v>166800</v>
      </c>
      <c r="D6" s="71">
        <v>29851.9</v>
      </c>
      <c r="E6" s="103">
        <v>50970.2</v>
      </c>
      <c r="F6" s="71">
        <v>49197.700000000004</v>
      </c>
      <c r="G6" s="103">
        <v>123157.24100000001</v>
      </c>
      <c r="H6" s="71">
        <v>68767.200000000012</v>
      </c>
      <c r="I6" s="103">
        <v>53615.199999999997</v>
      </c>
      <c r="J6" s="71">
        <v>53218.600000000006</v>
      </c>
      <c r="K6" s="126">
        <v>134512.71139911973</v>
      </c>
      <c r="L6" s="70">
        <v>147717.97</v>
      </c>
      <c r="M6" s="103">
        <v>171154.53100000002</v>
      </c>
      <c r="N6" s="71">
        <v>49239.656149999995</v>
      </c>
      <c r="O6" s="373">
        <v>62053.5</v>
      </c>
      <c r="P6" s="127">
        <v>1199992.4713991196</v>
      </c>
      <c r="Q6" s="127">
        <v>16739.653053979539</v>
      </c>
      <c r="R6" s="388">
        <v>1216732.1244530992</v>
      </c>
      <c r="S6" s="68"/>
      <c r="T6" s="193"/>
      <c r="U6" s="193"/>
      <c r="V6" s="193"/>
    </row>
    <row r="7" spans="1:22" ht="15" customHeight="1">
      <c r="A7" s="389" t="s">
        <v>217</v>
      </c>
      <c r="B7" s="70">
        <v>31617.656049999998</v>
      </c>
      <c r="C7" s="104">
        <v>128999.6</v>
      </c>
      <c r="D7" s="71">
        <v>24787.199999999997</v>
      </c>
      <c r="E7" s="104">
        <v>40438.300000000003</v>
      </c>
      <c r="F7" s="71">
        <v>39633.200000000004</v>
      </c>
      <c r="G7" s="104">
        <v>98982.634000000005</v>
      </c>
      <c r="H7" s="71">
        <v>54289.899999999987</v>
      </c>
      <c r="I7" s="104">
        <v>42842.1</v>
      </c>
      <c r="J7" s="71">
        <v>43560.399999999994</v>
      </c>
      <c r="K7" s="128">
        <v>104637.26127614433</v>
      </c>
      <c r="L7" s="71">
        <v>117423.90100000001</v>
      </c>
      <c r="M7" s="104">
        <v>144455.15899999999</v>
      </c>
      <c r="N7" s="71">
        <v>39283.573939999995</v>
      </c>
      <c r="O7" s="71">
        <v>49214.6</v>
      </c>
      <c r="P7" s="129">
        <v>960165.48526614427</v>
      </c>
      <c r="Q7" s="129">
        <v>15375.774621056358</v>
      </c>
      <c r="R7" s="390">
        <v>975541.25988720066</v>
      </c>
      <c r="S7" s="58"/>
      <c r="T7" s="193"/>
      <c r="U7" s="193"/>
      <c r="V7" s="193"/>
    </row>
    <row r="8" spans="1:22" ht="15" customHeight="1">
      <c r="A8" s="391" t="s">
        <v>218</v>
      </c>
      <c r="B8" s="105">
        <v>31467.622230000001</v>
      </c>
      <c r="C8" s="106">
        <v>119587.9</v>
      </c>
      <c r="D8" s="107">
        <v>23639.800000000003</v>
      </c>
      <c r="E8" s="106">
        <v>36779.5</v>
      </c>
      <c r="F8" s="107">
        <v>37079.9</v>
      </c>
      <c r="G8" s="106">
        <v>94942.745999999985</v>
      </c>
      <c r="H8" s="107">
        <v>51134.3</v>
      </c>
      <c r="I8" s="106">
        <v>39810.199999999997</v>
      </c>
      <c r="J8" s="107">
        <v>41726.699999999997</v>
      </c>
      <c r="K8" s="130">
        <v>98541.709311693296</v>
      </c>
      <c r="L8" s="107">
        <v>114927.644</v>
      </c>
      <c r="M8" s="106">
        <v>131180.92799999999</v>
      </c>
      <c r="N8" s="107">
        <v>36914.161760000003</v>
      </c>
      <c r="O8" s="72">
        <v>46109.599999999999</v>
      </c>
      <c r="P8" s="131">
        <v>903842.71130169323</v>
      </c>
      <c r="Q8" s="131">
        <v>15294.086924904204</v>
      </c>
      <c r="R8" s="107">
        <v>919136.79822659749</v>
      </c>
      <c r="S8" s="192"/>
      <c r="T8" s="193"/>
      <c r="U8" s="193"/>
      <c r="V8" s="193"/>
    </row>
    <row r="9" spans="1:22" ht="15" customHeight="1">
      <c r="A9" s="387" t="s">
        <v>219</v>
      </c>
      <c r="B9" s="70">
        <v>19618.346700000002</v>
      </c>
      <c r="C9" s="103">
        <v>68599.8</v>
      </c>
      <c r="D9" s="71">
        <v>15810.300000000001</v>
      </c>
      <c r="E9" s="103">
        <v>21045.199999999997</v>
      </c>
      <c r="F9" s="71">
        <v>20848.199999999997</v>
      </c>
      <c r="G9" s="103">
        <v>63516.706999999995</v>
      </c>
      <c r="H9" s="71">
        <v>31702.400000000001</v>
      </c>
      <c r="I9" s="103">
        <v>25835.100000000002</v>
      </c>
      <c r="J9" s="71">
        <v>25363.400000000005</v>
      </c>
      <c r="K9" s="126">
        <v>54480.608813118597</v>
      </c>
      <c r="L9" s="71">
        <v>75467.891999999993</v>
      </c>
      <c r="M9" s="103">
        <v>91756.935999999987</v>
      </c>
      <c r="N9" s="71">
        <v>22118.122309999995</v>
      </c>
      <c r="O9" s="373">
        <v>27422.399999999998</v>
      </c>
      <c r="P9" s="127">
        <v>563585.41282311862</v>
      </c>
      <c r="Q9" s="127">
        <v>11392.499975987721</v>
      </c>
      <c r="R9" s="388">
        <v>574977.91279910633</v>
      </c>
      <c r="S9" s="58"/>
      <c r="T9" s="193"/>
      <c r="U9" s="193"/>
      <c r="V9" s="193"/>
    </row>
    <row r="10" spans="1:22" ht="15" customHeight="1">
      <c r="A10" s="389" t="s">
        <v>220</v>
      </c>
      <c r="B10" s="70">
        <v>15982.343939999999</v>
      </c>
      <c r="C10" s="104">
        <v>49898.6</v>
      </c>
      <c r="D10" s="71">
        <v>13270.2</v>
      </c>
      <c r="E10" s="104">
        <v>18461.7</v>
      </c>
      <c r="F10" s="71">
        <v>17681.900000000001</v>
      </c>
      <c r="G10" s="104">
        <v>56310.855000000003</v>
      </c>
      <c r="H10" s="71">
        <v>26723.8</v>
      </c>
      <c r="I10" s="104">
        <v>21919.7</v>
      </c>
      <c r="J10" s="71">
        <v>20243.5</v>
      </c>
      <c r="K10" s="128">
        <v>41429.793620940305</v>
      </c>
      <c r="L10" s="71">
        <v>61387.377999999997</v>
      </c>
      <c r="M10" s="104">
        <v>94226.394</v>
      </c>
      <c r="N10" s="71">
        <v>17339.519070000002</v>
      </c>
      <c r="O10" s="71">
        <v>25503.300000000003</v>
      </c>
      <c r="P10" s="129">
        <v>480378.9836309402</v>
      </c>
      <c r="Q10" s="129">
        <v>11966.024682131319</v>
      </c>
      <c r="R10" s="390">
        <v>492345.00831307151</v>
      </c>
      <c r="S10" s="58"/>
      <c r="T10" s="193"/>
      <c r="U10" s="193"/>
      <c r="V10" s="193"/>
    </row>
    <row r="11" spans="1:22" ht="15" customHeight="1">
      <c r="A11" s="391" t="s">
        <v>221</v>
      </c>
      <c r="B11" s="105">
        <v>11612.873569999998</v>
      </c>
      <c r="C11" s="106">
        <v>32347.7</v>
      </c>
      <c r="D11" s="107">
        <v>10114</v>
      </c>
      <c r="E11" s="106">
        <v>12762.2</v>
      </c>
      <c r="F11" s="107">
        <v>11264.7</v>
      </c>
      <c r="G11" s="106">
        <v>44252.785999999993</v>
      </c>
      <c r="H11" s="107">
        <v>18784.5</v>
      </c>
      <c r="I11" s="106">
        <v>16201.4</v>
      </c>
      <c r="J11" s="107">
        <v>14634.599999999999</v>
      </c>
      <c r="K11" s="130">
        <v>22544.312951957774</v>
      </c>
      <c r="L11" s="107">
        <v>47205.079000000005</v>
      </c>
      <c r="M11" s="106">
        <v>120179.87400000001</v>
      </c>
      <c r="N11" s="107">
        <v>12206.11743</v>
      </c>
      <c r="O11" s="72">
        <v>19296.8</v>
      </c>
      <c r="P11" s="131">
        <v>393406.94295195775</v>
      </c>
      <c r="Q11" s="131">
        <v>10078.806998087055</v>
      </c>
      <c r="R11" s="107">
        <v>403485.74995004479</v>
      </c>
      <c r="S11" s="58"/>
      <c r="T11" s="193"/>
      <c r="U11" s="193"/>
      <c r="V11" s="193"/>
    </row>
    <row r="12" spans="1:22" ht="15" customHeight="1">
      <c r="A12" s="387" t="s">
        <v>222</v>
      </c>
      <c r="B12" s="70">
        <v>10750.40402</v>
      </c>
      <c r="C12" s="103">
        <v>29165.9</v>
      </c>
      <c r="D12" s="71">
        <v>28755.399999999998</v>
      </c>
      <c r="E12" s="103">
        <v>10630.7</v>
      </c>
      <c r="F12" s="71">
        <v>10006.1</v>
      </c>
      <c r="G12" s="103">
        <v>39904.421999999999</v>
      </c>
      <c r="H12" s="71">
        <v>17283.599999999999</v>
      </c>
      <c r="I12" s="103">
        <v>16231.699999999999</v>
      </c>
      <c r="J12" s="71">
        <v>13185.2</v>
      </c>
      <c r="K12" s="126">
        <v>20790.918862658586</v>
      </c>
      <c r="L12" s="71">
        <v>51073.352999999996</v>
      </c>
      <c r="M12" s="103">
        <v>132573.601</v>
      </c>
      <c r="N12" s="71">
        <v>10522.73899</v>
      </c>
      <c r="O12" s="373">
        <v>14485.1</v>
      </c>
      <c r="P12" s="127">
        <v>405359.13787265855</v>
      </c>
      <c r="Q12" s="127">
        <v>8827.7962881535932</v>
      </c>
      <c r="R12" s="388">
        <v>414186.93416081218</v>
      </c>
      <c r="S12" s="58"/>
      <c r="T12" s="193"/>
      <c r="U12" s="193"/>
      <c r="V12" s="193"/>
    </row>
    <row r="13" spans="1:22" ht="15" customHeight="1">
      <c r="A13" s="389" t="s">
        <v>223</v>
      </c>
      <c r="B13" s="70">
        <v>10097.06493</v>
      </c>
      <c r="C13" s="104">
        <v>28654.7</v>
      </c>
      <c r="D13" s="71">
        <v>39135.4</v>
      </c>
      <c r="E13" s="104">
        <v>10478.6</v>
      </c>
      <c r="F13" s="71">
        <v>10144.599999999999</v>
      </c>
      <c r="G13" s="104">
        <v>34554.191000000006</v>
      </c>
      <c r="H13" s="71">
        <v>17095.600000000002</v>
      </c>
      <c r="I13" s="104">
        <v>15190.499999999998</v>
      </c>
      <c r="J13" s="71">
        <v>13011.600000000002</v>
      </c>
      <c r="K13" s="128">
        <v>18306.521253639927</v>
      </c>
      <c r="L13" s="71">
        <v>50578.277999999998</v>
      </c>
      <c r="M13" s="104">
        <v>108018.38899999998</v>
      </c>
      <c r="N13" s="71">
        <v>10718.840080000002</v>
      </c>
      <c r="O13" s="71">
        <v>16542.7</v>
      </c>
      <c r="P13" s="129">
        <v>382526.98426363996</v>
      </c>
      <c r="Q13" s="129">
        <v>18637.238932747656</v>
      </c>
      <c r="R13" s="390">
        <v>401164.22319638764</v>
      </c>
      <c r="S13" s="58"/>
      <c r="T13" s="193"/>
      <c r="U13" s="193"/>
      <c r="V13" s="193"/>
    </row>
    <row r="14" spans="1:22" ht="15" customHeight="1">
      <c r="A14" s="391" t="s">
        <v>224</v>
      </c>
      <c r="B14" s="105">
        <v>12645.723189999999</v>
      </c>
      <c r="C14" s="106">
        <v>42499.1</v>
      </c>
      <c r="D14" s="107">
        <v>46834.1</v>
      </c>
      <c r="E14" s="106">
        <v>15323.699999999999</v>
      </c>
      <c r="F14" s="107">
        <v>14349.000000000002</v>
      </c>
      <c r="G14" s="106">
        <v>49851.726000000002</v>
      </c>
      <c r="H14" s="107">
        <v>22739.599999999999</v>
      </c>
      <c r="I14" s="106">
        <v>18611.900000000001</v>
      </c>
      <c r="J14" s="107">
        <v>17849</v>
      </c>
      <c r="K14" s="130">
        <v>26691.025498742947</v>
      </c>
      <c r="L14" s="107">
        <v>64103.131000000001</v>
      </c>
      <c r="M14" s="106">
        <v>53576.64499999999</v>
      </c>
      <c r="N14" s="107">
        <v>14965.7238</v>
      </c>
      <c r="O14" s="72">
        <v>22479.3</v>
      </c>
      <c r="P14" s="131">
        <v>422519.67448874295</v>
      </c>
      <c r="Q14" s="131">
        <v>-6402.2225966812439</v>
      </c>
      <c r="R14" s="107">
        <v>416117.45189206168</v>
      </c>
      <c r="S14" s="58"/>
      <c r="T14" s="193"/>
      <c r="U14" s="193"/>
      <c r="V14" s="193"/>
    </row>
    <row r="15" spans="1:22" ht="15" customHeight="1">
      <c r="A15" s="387" t="s">
        <v>225</v>
      </c>
      <c r="B15" s="70">
        <v>23630.113580000001</v>
      </c>
      <c r="C15" s="103">
        <v>91045.799999999988</v>
      </c>
      <c r="D15" s="71">
        <v>61653.399999999994</v>
      </c>
      <c r="E15" s="103">
        <v>28606.2</v>
      </c>
      <c r="F15" s="71">
        <v>25585.8</v>
      </c>
      <c r="G15" s="103">
        <v>74088.973000000013</v>
      </c>
      <c r="H15" s="71">
        <v>38678.700000000004</v>
      </c>
      <c r="I15" s="103">
        <v>31231.000000000004</v>
      </c>
      <c r="J15" s="71">
        <v>30658.699999999997</v>
      </c>
      <c r="K15" s="126">
        <v>66750.370250545006</v>
      </c>
      <c r="L15" s="71">
        <v>101555.45399999998</v>
      </c>
      <c r="M15" s="103">
        <v>83271.438999999998</v>
      </c>
      <c r="N15" s="71">
        <v>26796.987409999998</v>
      </c>
      <c r="O15" s="373">
        <v>35696.299999999996</v>
      </c>
      <c r="P15" s="127">
        <v>719249.2372405451</v>
      </c>
      <c r="Q15" s="127">
        <v>12122.942269542638</v>
      </c>
      <c r="R15" s="388">
        <v>731372.17951008771</v>
      </c>
      <c r="S15" s="58"/>
      <c r="T15" s="193"/>
      <c r="U15" s="193"/>
      <c r="V15" s="193"/>
    </row>
    <row r="16" spans="1:22" ht="15" customHeight="1">
      <c r="A16" s="389" t="s">
        <v>226</v>
      </c>
      <c r="B16" s="70">
        <v>32288.04163</v>
      </c>
      <c r="C16" s="104">
        <v>128737.79999999999</v>
      </c>
      <c r="D16" s="71">
        <v>69907.5</v>
      </c>
      <c r="E16" s="104">
        <v>38671.700000000004</v>
      </c>
      <c r="F16" s="71">
        <v>36680.199999999997</v>
      </c>
      <c r="G16" s="104">
        <v>95099.684000000008</v>
      </c>
      <c r="H16" s="71">
        <v>54697</v>
      </c>
      <c r="I16" s="104">
        <v>41545.200000000004</v>
      </c>
      <c r="J16" s="71">
        <v>41425.1</v>
      </c>
      <c r="K16" s="128">
        <v>98526.872849228646</v>
      </c>
      <c r="L16" s="71">
        <v>125855.28400000001</v>
      </c>
      <c r="M16" s="104">
        <v>144463.916</v>
      </c>
      <c r="N16" s="71">
        <v>37496.533370000005</v>
      </c>
      <c r="O16" s="71">
        <v>47511.1</v>
      </c>
      <c r="P16" s="129">
        <v>992905.93184922857</v>
      </c>
      <c r="Q16" s="129">
        <v>12701.174498738153</v>
      </c>
      <c r="R16" s="390">
        <v>1005607.1063479667</v>
      </c>
      <c r="S16" s="58"/>
      <c r="T16" s="193"/>
      <c r="U16" s="193"/>
      <c r="V16" s="193"/>
    </row>
    <row r="17" spans="1:22" ht="15" customHeight="1">
      <c r="A17" s="391" t="s">
        <v>227</v>
      </c>
      <c r="B17" s="105">
        <v>37420.695339999998</v>
      </c>
      <c r="C17" s="106">
        <v>150441.5</v>
      </c>
      <c r="D17" s="107">
        <v>74833</v>
      </c>
      <c r="E17" s="106">
        <v>44124.600000000006</v>
      </c>
      <c r="F17" s="107">
        <v>42295.199999999997</v>
      </c>
      <c r="G17" s="106">
        <v>106502.12299999999</v>
      </c>
      <c r="H17" s="107">
        <v>63261.2</v>
      </c>
      <c r="I17" s="106">
        <v>48015</v>
      </c>
      <c r="J17" s="107">
        <v>47461.400000000009</v>
      </c>
      <c r="K17" s="130">
        <v>119709.26700486706</v>
      </c>
      <c r="L17" s="107">
        <v>140956.12999999998</v>
      </c>
      <c r="M17" s="106">
        <v>153632.03499999997</v>
      </c>
      <c r="N17" s="107">
        <v>44079.50667000001</v>
      </c>
      <c r="O17" s="72">
        <v>55157</v>
      </c>
      <c r="P17" s="131">
        <v>1127888.6570148671</v>
      </c>
      <c r="Q17" s="131">
        <v>15663.765993372266</v>
      </c>
      <c r="R17" s="107">
        <v>1143552.4230082394</v>
      </c>
      <c r="S17" s="58"/>
      <c r="T17" s="193"/>
      <c r="U17" s="193"/>
      <c r="V17" s="193"/>
    </row>
    <row r="18" spans="1:22" ht="15" customHeight="1">
      <c r="A18" s="585" t="s">
        <v>54</v>
      </c>
      <c r="B18" s="543">
        <f>SUM(B6:B8)</f>
        <v>102821.34013</v>
      </c>
      <c r="C18" s="569">
        <f>SUM(C6:C8)</f>
        <v>415387.5</v>
      </c>
      <c r="D18" s="543">
        <f t="shared" ref="D18:J18" si="0">SUM(D6:D8)</f>
        <v>78278.899999999994</v>
      </c>
      <c r="E18" s="569">
        <f t="shared" si="0"/>
        <v>128188</v>
      </c>
      <c r="F18" s="543">
        <f t="shared" si="0"/>
        <v>125910.80000000002</v>
      </c>
      <c r="G18" s="569">
        <f t="shared" si="0"/>
        <v>317082.62099999998</v>
      </c>
      <c r="H18" s="543">
        <f t="shared" si="0"/>
        <v>174191.40000000002</v>
      </c>
      <c r="I18" s="569">
        <f t="shared" si="0"/>
        <v>136267.5</v>
      </c>
      <c r="J18" s="543">
        <f t="shared" si="0"/>
        <v>138505.70000000001</v>
      </c>
      <c r="K18" s="569">
        <f>SUM(K6:K8)</f>
        <v>337691.68198695732</v>
      </c>
      <c r="L18" s="543">
        <f t="shared" ref="L18:R18" si="1">SUM(L6:L8)</f>
        <v>380069.51500000001</v>
      </c>
      <c r="M18" s="569">
        <f t="shared" si="1"/>
        <v>446790.61800000002</v>
      </c>
      <c r="N18" s="543">
        <f t="shared" si="1"/>
        <v>125437.39185</v>
      </c>
      <c r="O18" s="544">
        <f t="shared" si="1"/>
        <v>157377.70000000001</v>
      </c>
      <c r="P18" s="568">
        <f t="shared" si="1"/>
        <v>3064000.6679669572</v>
      </c>
      <c r="Q18" s="568">
        <f t="shared" si="1"/>
        <v>47409.514599940099</v>
      </c>
      <c r="R18" s="545">
        <f t="shared" si="1"/>
        <v>3111410.182566897</v>
      </c>
    </row>
    <row r="19" spans="1:22" ht="15" customHeight="1">
      <c r="A19" s="586" t="s">
        <v>63</v>
      </c>
      <c r="B19" s="543">
        <f>SUM(B9:B11)</f>
        <v>47213.564209999997</v>
      </c>
      <c r="C19" s="572">
        <f>SUM(C9:C11)</f>
        <v>150846.1</v>
      </c>
      <c r="D19" s="543">
        <f t="shared" ref="D19:J19" si="2">SUM(D9:D11)</f>
        <v>39194.5</v>
      </c>
      <c r="E19" s="572">
        <f t="shared" si="2"/>
        <v>52269.099999999991</v>
      </c>
      <c r="F19" s="543">
        <f t="shared" si="2"/>
        <v>49794.8</v>
      </c>
      <c r="G19" s="572">
        <f t="shared" si="2"/>
        <v>164080.348</v>
      </c>
      <c r="H19" s="543">
        <f t="shared" si="2"/>
        <v>77210.7</v>
      </c>
      <c r="I19" s="572">
        <f t="shared" si="2"/>
        <v>63956.200000000004</v>
      </c>
      <c r="J19" s="543">
        <f t="shared" si="2"/>
        <v>60241.500000000007</v>
      </c>
      <c r="K19" s="572">
        <f>SUM(K9:K11)</f>
        <v>118454.71538601667</v>
      </c>
      <c r="L19" s="543">
        <f t="shared" ref="L19:R19" si="3">SUM(L9:L11)</f>
        <v>184060.34899999999</v>
      </c>
      <c r="M19" s="572">
        <f t="shared" si="3"/>
        <v>306163.20400000003</v>
      </c>
      <c r="N19" s="543">
        <f t="shared" si="3"/>
        <v>51663.758809999999</v>
      </c>
      <c r="O19" s="543">
        <f t="shared" si="3"/>
        <v>72222.5</v>
      </c>
      <c r="P19" s="571">
        <f t="shared" si="3"/>
        <v>1437371.3394060165</v>
      </c>
      <c r="Q19" s="571">
        <f t="shared" si="3"/>
        <v>33437.331656206094</v>
      </c>
      <c r="R19" s="542">
        <f t="shared" si="3"/>
        <v>1470808.6710622227</v>
      </c>
    </row>
    <row r="20" spans="1:22" ht="15" customHeight="1">
      <c r="A20" s="586" t="s">
        <v>75</v>
      </c>
      <c r="B20" s="543">
        <f>SUM(B12:B14)</f>
        <v>33493.192139999999</v>
      </c>
      <c r="C20" s="572">
        <f>SUM(C12:C14)</f>
        <v>100319.70000000001</v>
      </c>
      <c r="D20" s="543">
        <f t="shared" ref="D20:J20" si="4">SUM(D12:D14)</f>
        <v>114724.9</v>
      </c>
      <c r="E20" s="572">
        <f t="shared" si="4"/>
        <v>36433</v>
      </c>
      <c r="F20" s="543">
        <f t="shared" si="4"/>
        <v>34499.699999999997</v>
      </c>
      <c r="G20" s="572">
        <f t="shared" si="4"/>
        <v>124310.33900000001</v>
      </c>
      <c r="H20" s="543">
        <f t="shared" si="4"/>
        <v>57118.799999999996</v>
      </c>
      <c r="I20" s="572">
        <f t="shared" si="4"/>
        <v>50034.1</v>
      </c>
      <c r="J20" s="543">
        <f t="shared" si="4"/>
        <v>44045.8</v>
      </c>
      <c r="K20" s="572">
        <f>SUM(K12:K14)</f>
        <v>65788.465615041467</v>
      </c>
      <c r="L20" s="543">
        <f t="shared" ref="L20:R20" si="5">SUM(L12:L14)</f>
        <v>165754.76199999999</v>
      </c>
      <c r="M20" s="572">
        <f t="shared" si="5"/>
        <v>294168.63500000001</v>
      </c>
      <c r="N20" s="543">
        <f t="shared" si="5"/>
        <v>36207.30287</v>
      </c>
      <c r="O20" s="543">
        <f t="shared" si="5"/>
        <v>53507.100000000006</v>
      </c>
      <c r="P20" s="571">
        <f t="shared" si="5"/>
        <v>1210405.7966250414</v>
      </c>
      <c r="Q20" s="571">
        <f t="shared" si="5"/>
        <v>21062.812624220005</v>
      </c>
      <c r="R20" s="542">
        <f t="shared" si="5"/>
        <v>1231468.6092492614</v>
      </c>
    </row>
    <row r="21" spans="1:22" ht="15" customHeight="1">
      <c r="A21" s="587" t="s">
        <v>64</v>
      </c>
      <c r="B21" s="552">
        <f>SUM(B15:B17)</f>
        <v>93338.850550000003</v>
      </c>
      <c r="C21" s="575">
        <f>SUM(C15:C17)</f>
        <v>370225.1</v>
      </c>
      <c r="D21" s="552">
        <f t="shared" ref="D21:J21" si="6">SUM(D15:D17)</f>
        <v>206393.9</v>
      </c>
      <c r="E21" s="575">
        <f t="shared" si="6"/>
        <v>111402.50000000001</v>
      </c>
      <c r="F21" s="552">
        <f t="shared" si="6"/>
        <v>104561.2</v>
      </c>
      <c r="G21" s="575">
        <f t="shared" si="6"/>
        <v>275690.78000000003</v>
      </c>
      <c r="H21" s="552">
        <f t="shared" si="6"/>
        <v>156636.90000000002</v>
      </c>
      <c r="I21" s="575">
        <f t="shared" si="6"/>
        <v>120791.20000000001</v>
      </c>
      <c r="J21" s="552">
        <f t="shared" si="6"/>
        <v>119545.2</v>
      </c>
      <c r="K21" s="575">
        <f>SUM(K15:K17)</f>
        <v>284986.51010464074</v>
      </c>
      <c r="L21" s="552">
        <f t="shared" ref="L21:R21" si="7">SUM(L15:L17)</f>
        <v>368366.86800000002</v>
      </c>
      <c r="M21" s="575">
        <f t="shared" si="7"/>
        <v>381367.38999999996</v>
      </c>
      <c r="N21" s="552">
        <f t="shared" si="7"/>
        <v>108373.02745000002</v>
      </c>
      <c r="O21" s="553">
        <f t="shared" si="7"/>
        <v>138364.4</v>
      </c>
      <c r="P21" s="574">
        <f t="shared" si="7"/>
        <v>2840043.826104641</v>
      </c>
      <c r="Q21" s="574">
        <f t="shared" si="7"/>
        <v>40487.882761653062</v>
      </c>
      <c r="R21" s="552">
        <f t="shared" si="7"/>
        <v>2880531.7088662935</v>
      </c>
    </row>
    <row r="22" spans="1:22" ht="15" customHeight="1">
      <c r="A22" s="588" t="s">
        <v>65</v>
      </c>
      <c r="B22" s="522">
        <f>SUM(B6:B11)</f>
        <v>150034.90433999998</v>
      </c>
      <c r="C22" s="578">
        <f>SUM(C6:C11)</f>
        <v>566233.59999999998</v>
      </c>
      <c r="D22" s="522">
        <f t="shared" ref="D22:J22" si="8">SUM(D6:D11)</f>
        <v>117473.4</v>
      </c>
      <c r="E22" s="578">
        <f t="shared" si="8"/>
        <v>180457.10000000003</v>
      </c>
      <c r="F22" s="522">
        <f t="shared" si="8"/>
        <v>175705.60000000001</v>
      </c>
      <c r="G22" s="578">
        <f t="shared" si="8"/>
        <v>481162.96899999992</v>
      </c>
      <c r="H22" s="522">
        <f t="shared" si="8"/>
        <v>251402.1</v>
      </c>
      <c r="I22" s="578">
        <f t="shared" si="8"/>
        <v>200223.7</v>
      </c>
      <c r="J22" s="522">
        <f t="shared" si="8"/>
        <v>198747.2</v>
      </c>
      <c r="K22" s="578">
        <f>SUM(K6:K11)</f>
        <v>456146.39737297397</v>
      </c>
      <c r="L22" s="522">
        <f t="shared" ref="L22:R22" si="9">SUM(L6:L11)</f>
        <v>564129.86400000006</v>
      </c>
      <c r="M22" s="578">
        <f t="shared" si="9"/>
        <v>752953.82199999993</v>
      </c>
      <c r="N22" s="522">
        <f t="shared" si="9"/>
        <v>177101.15066000001</v>
      </c>
      <c r="O22" s="556">
        <f t="shared" si="9"/>
        <v>229600.2</v>
      </c>
      <c r="P22" s="577">
        <f t="shared" si="9"/>
        <v>4501372.0073729744</v>
      </c>
      <c r="Q22" s="577">
        <f t="shared" si="9"/>
        <v>80846.846256146193</v>
      </c>
      <c r="R22" s="557">
        <f t="shared" si="9"/>
        <v>4582218.8536291197</v>
      </c>
    </row>
    <row r="23" spans="1:22" ht="15" customHeight="1">
      <c r="A23" s="589" t="s">
        <v>66</v>
      </c>
      <c r="B23" s="535">
        <f>SUM(B12:B17)</f>
        <v>126832.04269</v>
      </c>
      <c r="C23" s="581">
        <f>SUM(C12:C17)</f>
        <v>470544.8</v>
      </c>
      <c r="D23" s="535">
        <f t="shared" ref="D23:J23" si="10">SUM(D12:D17)</f>
        <v>321118.8</v>
      </c>
      <c r="E23" s="581">
        <f t="shared" si="10"/>
        <v>147835.5</v>
      </c>
      <c r="F23" s="535">
        <f t="shared" si="10"/>
        <v>139060.9</v>
      </c>
      <c r="G23" s="581">
        <f t="shared" si="10"/>
        <v>400001.11900000006</v>
      </c>
      <c r="H23" s="535">
        <f t="shared" si="10"/>
        <v>213755.7</v>
      </c>
      <c r="I23" s="581">
        <f t="shared" si="10"/>
        <v>170825.30000000002</v>
      </c>
      <c r="J23" s="535">
        <f t="shared" si="10"/>
        <v>163591</v>
      </c>
      <c r="K23" s="581">
        <f>SUM(K12:K17)</f>
        <v>350774.97571968217</v>
      </c>
      <c r="L23" s="535">
        <f t="shared" ref="L23:R23" si="11">SUM(L12:L17)</f>
        <v>534121.63</v>
      </c>
      <c r="M23" s="581">
        <f t="shared" si="11"/>
        <v>675536.02499999991</v>
      </c>
      <c r="N23" s="535">
        <f t="shared" si="11"/>
        <v>144580.33032000001</v>
      </c>
      <c r="O23" s="560">
        <f t="shared" si="11"/>
        <v>191871.5</v>
      </c>
      <c r="P23" s="580">
        <f t="shared" si="11"/>
        <v>4050449.6227296824</v>
      </c>
      <c r="Q23" s="580">
        <f t="shared" si="11"/>
        <v>61550.695385873063</v>
      </c>
      <c r="R23" s="535">
        <f t="shared" si="11"/>
        <v>4112000.3181155552</v>
      </c>
    </row>
    <row r="24" spans="1:22" ht="15" customHeight="1">
      <c r="A24" s="590" t="s">
        <v>228</v>
      </c>
      <c r="B24" s="563">
        <f>SUM(B6:B17)</f>
        <v>276866.94702999992</v>
      </c>
      <c r="C24" s="584">
        <f>SUM(C6:C17)</f>
        <v>1036778.3999999999</v>
      </c>
      <c r="D24" s="563">
        <f t="shared" ref="D24:J24" si="12">SUM(D6:D17)</f>
        <v>438592.19999999995</v>
      </c>
      <c r="E24" s="584">
        <f t="shared" si="12"/>
        <v>328292.60000000009</v>
      </c>
      <c r="F24" s="563">
        <f t="shared" si="12"/>
        <v>314766.5</v>
      </c>
      <c r="G24" s="584">
        <f t="shared" si="12"/>
        <v>881164.08799999999</v>
      </c>
      <c r="H24" s="563">
        <f t="shared" si="12"/>
        <v>465157.8</v>
      </c>
      <c r="I24" s="584">
        <f t="shared" si="12"/>
        <v>371049.00000000006</v>
      </c>
      <c r="J24" s="563">
        <f t="shared" si="12"/>
        <v>362338.2</v>
      </c>
      <c r="K24" s="584">
        <f>SUM(K6:K17)</f>
        <v>806921.37309265626</v>
      </c>
      <c r="L24" s="563">
        <f t="shared" ref="L24:R24" si="13">SUM(L6:L17)</f>
        <v>1098251.4940000002</v>
      </c>
      <c r="M24" s="584">
        <f t="shared" si="13"/>
        <v>1428489.8469999998</v>
      </c>
      <c r="N24" s="563">
        <f t="shared" si="13"/>
        <v>321681.48098000005</v>
      </c>
      <c r="O24" s="564">
        <f t="shared" si="13"/>
        <v>421471.7</v>
      </c>
      <c r="P24" s="583">
        <f t="shared" si="13"/>
        <v>8551821.6301026568</v>
      </c>
      <c r="Q24" s="583">
        <f t="shared" si="13"/>
        <v>142397.54164201926</v>
      </c>
      <c r="R24" s="563">
        <f t="shared" si="13"/>
        <v>8694219.1717446744</v>
      </c>
    </row>
    <row r="26" spans="1:22" ht="12" customHeight="1">
      <c r="A26" s="140"/>
      <c r="B26" s="140"/>
      <c r="C26" s="140"/>
      <c r="H26" s="140"/>
      <c r="I26" s="140"/>
      <c r="J26" s="140"/>
      <c r="K26" s="140"/>
      <c r="O26" s="140"/>
      <c r="P26" s="140"/>
      <c r="Q26" s="140"/>
      <c r="R26" s="140"/>
    </row>
    <row r="27" spans="1:22" ht="12" customHeight="1">
      <c r="E27" s="69"/>
      <c r="F27" s="69"/>
      <c r="G27" s="69"/>
      <c r="H27" s="69"/>
      <c r="L27" s="69"/>
      <c r="M27" s="69"/>
      <c r="N27" s="69"/>
    </row>
    <row r="28" spans="1:22" ht="12" customHeight="1">
      <c r="E28" s="69"/>
      <c r="F28" s="69"/>
      <c r="G28" s="69"/>
      <c r="L28" s="69"/>
      <c r="M28" s="69"/>
      <c r="N28" s="69"/>
    </row>
    <row r="29" spans="1:22" ht="12" customHeight="1">
      <c r="E29" s="69"/>
      <c r="F29" s="69"/>
      <c r="G29" s="69"/>
      <c r="L29" s="69"/>
      <c r="M29" s="69"/>
      <c r="N29" s="69"/>
    </row>
    <row r="30" spans="1:22" ht="12" customHeight="1">
      <c r="E30" s="69"/>
      <c r="F30" s="69"/>
      <c r="G30" s="69"/>
      <c r="L30" s="69"/>
      <c r="M30" s="69"/>
      <c r="N30" s="69"/>
    </row>
    <row r="31" spans="1:22" ht="12" customHeight="1">
      <c r="E31" s="69"/>
      <c r="F31" s="69"/>
      <c r="G31" s="69"/>
      <c r="L31" s="69"/>
      <c r="M31" s="69"/>
      <c r="N31" s="69"/>
    </row>
    <row r="32" spans="1:22" ht="12" customHeight="1">
      <c r="E32" s="69"/>
      <c r="F32" s="69"/>
      <c r="G32" s="69"/>
      <c r="L32" s="69"/>
      <c r="M32" s="69"/>
      <c r="N32" s="69"/>
    </row>
    <row r="33" spans="1:22" ht="12" customHeight="1">
      <c r="E33" s="69"/>
      <c r="F33" s="69"/>
      <c r="G33" s="69"/>
      <c r="L33" s="69"/>
      <c r="M33" s="69"/>
      <c r="N33" s="69"/>
    </row>
    <row r="34" spans="1:22" ht="12" customHeight="1">
      <c r="E34" s="69"/>
      <c r="F34" s="69"/>
      <c r="G34" s="69"/>
      <c r="L34" s="69"/>
      <c r="M34" s="69"/>
      <c r="N34" s="69"/>
    </row>
    <row r="35" spans="1:22" ht="35.1" customHeight="1">
      <c r="A35" s="644">
        <f>'3.1'!D4</f>
        <v>2020</v>
      </c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</row>
    <row r="36" spans="1:22" ht="35.1" customHeight="1">
      <c r="A36" s="656" t="s">
        <v>286</v>
      </c>
      <c r="B36" s="656"/>
      <c r="C36" s="656"/>
      <c r="D36" s="656"/>
      <c r="E36" s="656"/>
      <c r="F36" s="656"/>
      <c r="G36" s="656"/>
      <c r="H36" s="656"/>
      <c r="I36" s="656"/>
      <c r="J36" s="656"/>
      <c r="K36" s="656"/>
      <c r="L36" s="656"/>
      <c r="M36" s="656"/>
      <c r="N36" s="656"/>
      <c r="O36" s="656"/>
      <c r="P36" s="656"/>
      <c r="Q36" s="656"/>
      <c r="R36" s="656"/>
    </row>
    <row r="37" spans="1:22" ht="63" customHeight="1">
      <c r="A37" s="386" t="s">
        <v>214</v>
      </c>
      <c r="B37" s="298" t="s">
        <v>81</v>
      </c>
      <c r="C37" s="299" t="s">
        <v>82</v>
      </c>
      <c r="D37" s="298" t="s">
        <v>83</v>
      </c>
      <c r="E37" s="299" t="s">
        <v>108</v>
      </c>
      <c r="F37" s="298" t="s">
        <v>84</v>
      </c>
      <c r="G37" s="299" t="s">
        <v>85</v>
      </c>
      <c r="H37" s="298" t="s">
        <v>86</v>
      </c>
      <c r="I37" s="299" t="s">
        <v>87</v>
      </c>
      <c r="J37" s="298" t="s">
        <v>88</v>
      </c>
      <c r="K37" s="299" t="s">
        <v>89</v>
      </c>
      <c r="L37" s="298" t="s">
        <v>90</v>
      </c>
      <c r="M37" s="299" t="s">
        <v>91</v>
      </c>
      <c r="N37" s="298" t="s">
        <v>92</v>
      </c>
      <c r="O37" s="470" t="s">
        <v>93</v>
      </c>
      <c r="P37" s="300" t="s">
        <v>94</v>
      </c>
      <c r="Q37" s="300" t="s">
        <v>113</v>
      </c>
      <c r="R37" s="298" t="s">
        <v>95</v>
      </c>
    </row>
    <row r="38" spans="1:22" ht="15" customHeight="1">
      <c r="A38" s="387" t="s">
        <v>216</v>
      </c>
      <c r="B38" s="70">
        <v>424649.31256000005</v>
      </c>
      <c r="C38" s="126">
        <v>1778844.0229299997</v>
      </c>
      <c r="D38" s="71">
        <v>318357.36405999993</v>
      </c>
      <c r="E38" s="103">
        <v>543572.99534000002</v>
      </c>
      <c r="F38" s="71">
        <v>524670.94915</v>
      </c>
      <c r="G38" s="103">
        <v>1313192.8052100001</v>
      </c>
      <c r="H38" s="71">
        <v>733370.05391000025</v>
      </c>
      <c r="I38" s="103">
        <v>571780.30686999997</v>
      </c>
      <c r="J38" s="71">
        <v>567551.08626000001</v>
      </c>
      <c r="K38" s="126">
        <v>1433674.4752399998</v>
      </c>
      <c r="L38" s="70">
        <v>1575338.4152670004</v>
      </c>
      <c r="M38" s="103">
        <v>1825311.7626800002</v>
      </c>
      <c r="N38" s="71">
        <v>525242.36111000006</v>
      </c>
      <c r="O38" s="373">
        <v>661771.71803000011</v>
      </c>
      <c r="P38" s="127">
        <v>12797327.628617</v>
      </c>
      <c r="Q38" s="127">
        <v>178527.00508158907</v>
      </c>
      <c r="R38" s="388">
        <v>12975854.633698588</v>
      </c>
      <c r="S38" s="68"/>
      <c r="T38" s="193"/>
      <c r="U38" s="193"/>
      <c r="V38" s="193"/>
    </row>
    <row r="39" spans="1:22" ht="15" customHeight="1">
      <c r="A39" s="389" t="s">
        <v>217</v>
      </c>
      <c r="B39" s="70">
        <v>337720.14080999995</v>
      </c>
      <c r="C39" s="104">
        <v>1375923.1065699998</v>
      </c>
      <c r="D39" s="71">
        <v>264383.17333999998</v>
      </c>
      <c r="E39" s="104">
        <v>431319.45529000001</v>
      </c>
      <c r="F39" s="71">
        <v>422730.90457999997</v>
      </c>
      <c r="G39" s="104">
        <v>1055540.2489500002</v>
      </c>
      <c r="H39" s="71">
        <v>579061.60311999999</v>
      </c>
      <c r="I39" s="104">
        <v>456957.47151</v>
      </c>
      <c r="J39" s="71">
        <v>464618.5895099999</v>
      </c>
      <c r="K39" s="128">
        <v>1115360.26703</v>
      </c>
      <c r="L39" s="71">
        <v>1252450.4476620001</v>
      </c>
      <c r="M39" s="104">
        <v>1540772.2284200001</v>
      </c>
      <c r="N39" s="71">
        <v>419069.5065800001</v>
      </c>
      <c r="O39" s="71">
        <v>524927.76309000014</v>
      </c>
      <c r="P39" s="129">
        <v>10240834.906462001</v>
      </c>
      <c r="Q39" s="129">
        <v>163970.75077099999</v>
      </c>
      <c r="R39" s="390">
        <v>10404805.657233</v>
      </c>
      <c r="S39" s="58"/>
      <c r="T39" s="193"/>
      <c r="U39" s="193"/>
      <c r="V39" s="193"/>
    </row>
    <row r="40" spans="1:22" ht="15" customHeight="1">
      <c r="A40" s="391" t="s">
        <v>218</v>
      </c>
      <c r="B40" s="105">
        <v>336169.35251</v>
      </c>
      <c r="C40" s="106">
        <v>1275687.4818099998</v>
      </c>
      <c r="D40" s="107">
        <v>252174.67328999998</v>
      </c>
      <c r="E40" s="106">
        <v>392340.85375000007</v>
      </c>
      <c r="F40" s="107">
        <v>395545.29865999985</v>
      </c>
      <c r="G40" s="106">
        <v>1012560.6422699997</v>
      </c>
      <c r="H40" s="107">
        <v>545467.98785000003</v>
      </c>
      <c r="I40" s="106">
        <v>424670.94115999993</v>
      </c>
      <c r="J40" s="107">
        <v>445115.37797999993</v>
      </c>
      <c r="K40" s="130">
        <v>1050725.39261202</v>
      </c>
      <c r="L40" s="107">
        <v>1225990.7522960003</v>
      </c>
      <c r="M40" s="106">
        <v>1399005.5731799998</v>
      </c>
      <c r="N40" s="107">
        <v>393843.69148000004</v>
      </c>
      <c r="O40" s="72">
        <v>491867.20951000013</v>
      </c>
      <c r="P40" s="131">
        <v>9641165.2283580191</v>
      </c>
      <c r="Q40" s="131">
        <v>163379.42770399994</v>
      </c>
      <c r="R40" s="107">
        <v>9804544.65606202</v>
      </c>
      <c r="S40" s="192"/>
      <c r="T40" s="193"/>
      <c r="U40" s="193"/>
      <c r="V40" s="193"/>
    </row>
    <row r="41" spans="1:22" ht="15" customHeight="1">
      <c r="A41" s="387" t="s">
        <v>219</v>
      </c>
      <c r="B41" s="70">
        <v>209533.18440999999</v>
      </c>
      <c r="C41" s="103">
        <v>732582.40233000007</v>
      </c>
      <c r="D41" s="71">
        <v>168839.58278999999</v>
      </c>
      <c r="E41" s="103">
        <v>224743.36313000001</v>
      </c>
      <c r="F41" s="71">
        <v>222638.25701000003</v>
      </c>
      <c r="G41" s="103">
        <v>678098.75861000014</v>
      </c>
      <c r="H41" s="71">
        <v>338552.83009999996</v>
      </c>
      <c r="I41" s="103">
        <v>275894.52731999999</v>
      </c>
      <c r="J41" s="71">
        <v>270857.75691</v>
      </c>
      <c r="K41" s="126">
        <v>581117.86046600004</v>
      </c>
      <c r="L41" s="71">
        <v>805923.41086199996</v>
      </c>
      <c r="M41" s="103">
        <v>979646.8345600001</v>
      </c>
      <c r="N41" s="71">
        <v>236203.76584000001</v>
      </c>
      <c r="O41" s="373">
        <v>292846.8869199999</v>
      </c>
      <c r="P41" s="127">
        <v>6017479.4212580007</v>
      </c>
      <c r="Q41" s="127">
        <v>121814.40689900001</v>
      </c>
      <c r="R41" s="388">
        <v>6139293.8281570002</v>
      </c>
      <c r="S41" s="58"/>
      <c r="T41" s="193"/>
      <c r="U41" s="193"/>
      <c r="V41" s="193"/>
    </row>
    <row r="42" spans="1:22" ht="15" customHeight="1">
      <c r="A42" s="389" t="s">
        <v>220</v>
      </c>
      <c r="B42" s="70">
        <v>170717.46171</v>
      </c>
      <c r="C42" s="104">
        <v>533124.88332000002</v>
      </c>
      <c r="D42" s="71">
        <v>141781.23664000005</v>
      </c>
      <c r="E42" s="104">
        <v>197247.39175000001</v>
      </c>
      <c r="F42" s="71">
        <v>188916.02929999999</v>
      </c>
      <c r="G42" s="104">
        <v>601496.37173999997</v>
      </c>
      <c r="H42" s="71">
        <v>285521.22130000003</v>
      </c>
      <c r="I42" s="104">
        <v>234192.76239000002</v>
      </c>
      <c r="J42" s="71">
        <v>216284.49739999999</v>
      </c>
      <c r="K42" s="128">
        <v>442173.26541601116</v>
      </c>
      <c r="L42" s="71">
        <v>655860.92920499993</v>
      </c>
      <c r="M42" s="104">
        <v>1006116.2790099998</v>
      </c>
      <c r="N42" s="71">
        <v>185252.19768000001</v>
      </c>
      <c r="O42" s="71">
        <v>272480.22115</v>
      </c>
      <c r="P42" s="129">
        <v>5131164.7480110107</v>
      </c>
      <c r="Q42" s="129">
        <v>127952.95073500001</v>
      </c>
      <c r="R42" s="390">
        <v>5259117.6987460107</v>
      </c>
      <c r="S42" s="58"/>
      <c r="T42" s="193"/>
      <c r="U42" s="193"/>
      <c r="V42" s="193"/>
    </row>
    <row r="43" spans="1:22" ht="15" customHeight="1">
      <c r="A43" s="391" t="s">
        <v>221</v>
      </c>
      <c r="B43" s="105">
        <v>124052.32879</v>
      </c>
      <c r="C43" s="106">
        <v>346481.67340000015</v>
      </c>
      <c r="D43" s="107">
        <v>108333.1029</v>
      </c>
      <c r="E43" s="106">
        <v>136697.94030999998</v>
      </c>
      <c r="F43" s="107">
        <v>120657.56075999995</v>
      </c>
      <c r="G43" s="106">
        <v>473792.52699999989</v>
      </c>
      <c r="H43" s="107">
        <v>201204.99601000003</v>
      </c>
      <c r="I43" s="106">
        <v>173535.47270000004</v>
      </c>
      <c r="J43" s="107">
        <v>156754.97903000002</v>
      </c>
      <c r="K43" s="130">
        <v>241490.16324398125</v>
      </c>
      <c r="L43" s="107">
        <v>505623.69508799998</v>
      </c>
      <c r="M43" s="106">
        <v>1287228.0359199999</v>
      </c>
      <c r="N43" s="107">
        <v>130698.27300000002</v>
      </c>
      <c r="O43" s="72">
        <v>206691.91996999996</v>
      </c>
      <c r="P43" s="131">
        <v>4213242.6681219814</v>
      </c>
      <c r="Q43" s="131">
        <v>108241.09503999997</v>
      </c>
      <c r="R43" s="107">
        <v>4321483.7631619815</v>
      </c>
      <c r="S43" s="58"/>
      <c r="T43" s="193"/>
      <c r="U43" s="193"/>
      <c r="V43" s="193"/>
    </row>
    <row r="44" spans="1:22" ht="15" customHeight="1">
      <c r="A44" s="387" t="s">
        <v>222</v>
      </c>
      <c r="B44" s="70">
        <v>115060.02290999999</v>
      </c>
      <c r="C44" s="103">
        <v>312348.64726</v>
      </c>
      <c r="D44" s="71">
        <v>307954.06124999985</v>
      </c>
      <c r="E44" s="103">
        <v>113849.22649</v>
      </c>
      <c r="F44" s="71">
        <v>107159.50731999999</v>
      </c>
      <c r="G44" s="103">
        <v>427136.82762999996</v>
      </c>
      <c r="H44" s="71">
        <v>185097.24487999998</v>
      </c>
      <c r="I44" s="103">
        <v>173832.84399999998</v>
      </c>
      <c r="J44" s="71">
        <v>141206.02584999998</v>
      </c>
      <c r="K44" s="126">
        <v>222572.15597201357</v>
      </c>
      <c r="L44" s="71">
        <v>546962.43135799991</v>
      </c>
      <c r="M44" s="103">
        <v>1419394.4276299998</v>
      </c>
      <c r="N44" s="71">
        <v>112684.21668</v>
      </c>
      <c r="O44" s="373">
        <v>155127.14234999998</v>
      </c>
      <c r="P44" s="127">
        <v>4340384.7815800132</v>
      </c>
      <c r="Q44" s="127">
        <v>94142.083128000042</v>
      </c>
      <c r="R44" s="388">
        <v>4434526.8647080129</v>
      </c>
      <c r="S44" s="58"/>
      <c r="T44" s="193"/>
      <c r="U44" s="193"/>
      <c r="V44" s="193"/>
    </row>
    <row r="45" spans="1:22" ht="15" customHeight="1">
      <c r="A45" s="389" t="s">
        <v>223</v>
      </c>
      <c r="B45" s="70">
        <v>107941.09931999999</v>
      </c>
      <c r="C45" s="104">
        <v>307278.45948000002</v>
      </c>
      <c r="D45" s="71">
        <v>419668.47261</v>
      </c>
      <c r="E45" s="104">
        <v>112366.63737999999</v>
      </c>
      <c r="F45" s="71">
        <v>108786.12288000001</v>
      </c>
      <c r="G45" s="104">
        <v>370364.71072999999</v>
      </c>
      <c r="H45" s="71">
        <v>183324.44893999994</v>
      </c>
      <c r="I45" s="104">
        <v>162895.07457000011</v>
      </c>
      <c r="J45" s="71">
        <v>139529.64874000003</v>
      </c>
      <c r="K45" s="128">
        <v>196634.87039001065</v>
      </c>
      <c r="L45" s="71">
        <v>542369.52034000016</v>
      </c>
      <c r="M45" s="104">
        <v>1159086.2611700001</v>
      </c>
      <c r="N45" s="71">
        <v>114897.03462000002</v>
      </c>
      <c r="O45" s="71">
        <v>177396.30120000002</v>
      </c>
      <c r="P45" s="129">
        <v>4102538.6623700117</v>
      </c>
      <c r="Q45" s="129">
        <v>199745.69870600005</v>
      </c>
      <c r="R45" s="390">
        <v>4302284.3610760113</v>
      </c>
      <c r="S45" s="58"/>
      <c r="T45" s="193"/>
      <c r="U45" s="193"/>
      <c r="V45" s="193"/>
    </row>
    <row r="46" spans="1:22" ht="15" customHeight="1">
      <c r="A46" s="391" t="s">
        <v>224</v>
      </c>
      <c r="B46" s="105">
        <v>135208.57982000001</v>
      </c>
      <c r="C46" s="106">
        <v>455999.76159000013</v>
      </c>
      <c r="D46" s="107">
        <v>502513.63165000011</v>
      </c>
      <c r="E46" s="106">
        <v>164418.34466</v>
      </c>
      <c r="F46" s="107">
        <v>153959.19121000002</v>
      </c>
      <c r="G46" s="106">
        <v>534705.90051999991</v>
      </c>
      <c r="H46" s="107">
        <v>243988.14982999995</v>
      </c>
      <c r="I46" s="106">
        <v>199698.45353999996</v>
      </c>
      <c r="J46" s="107">
        <v>191513.78340000007</v>
      </c>
      <c r="K46" s="130">
        <v>286116.01286499604</v>
      </c>
      <c r="L46" s="107">
        <v>687781.720248</v>
      </c>
      <c r="M46" s="106">
        <v>574855.2413600001</v>
      </c>
      <c r="N46" s="107">
        <v>160510.90216999999</v>
      </c>
      <c r="O46" s="72">
        <v>241194.46523999993</v>
      </c>
      <c r="P46" s="131">
        <v>4532464.1381029962</v>
      </c>
      <c r="Q46" s="131">
        <v>-68746.370349600038</v>
      </c>
      <c r="R46" s="107">
        <v>4463717.7677533962</v>
      </c>
      <c r="S46" s="58"/>
      <c r="T46" s="193"/>
      <c r="U46" s="193"/>
      <c r="V46" s="193"/>
    </row>
    <row r="47" spans="1:22" ht="15" customHeight="1">
      <c r="A47" s="387" t="s">
        <v>225</v>
      </c>
      <c r="B47" s="70">
        <v>252522.41433000003</v>
      </c>
      <c r="C47" s="103">
        <v>973727.62218000006</v>
      </c>
      <c r="D47" s="71">
        <v>659379.40439000016</v>
      </c>
      <c r="E47" s="103">
        <v>305941.32869999995</v>
      </c>
      <c r="F47" s="71">
        <v>273638.52867999999</v>
      </c>
      <c r="G47" s="103">
        <v>792219.99727999989</v>
      </c>
      <c r="H47" s="71">
        <v>413666.21023999999</v>
      </c>
      <c r="I47" s="103">
        <v>334012.72308000008</v>
      </c>
      <c r="J47" s="71">
        <v>327892.58471999998</v>
      </c>
      <c r="K47" s="126">
        <v>713398.60183792713</v>
      </c>
      <c r="L47" s="71">
        <v>1086111.336563</v>
      </c>
      <c r="M47" s="103">
        <v>890375.84816000005</v>
      </c>
      <c r="N47" s="71">
        <v>286563.04583000002</v>
      </c>
      <c r="O47" s="373">
        <v>381768.54047000001</v>
      </c>
      <c r="P47" s="127">
        <v>7691218.186460929</v>
      </c>
      <c r="Q47" s="127">
        <v>129737.70349100001</v>
      </c>
      <c r="R47" s="388">
        <v>7820955.8899519295</v>
      </c>
      <c r="S47" s="58"/>
      <c r="T47" s="193"/>
      <c r="U47" s="193"/>
      <c r="V47" s="193"/>
    </row>
    <row r="48" spans="1:22" ht="15" customHeight="1">
      <c r="A48" s="389" t="s">
        <v>226</v>
      </c>
      <c r="B48" s="70">
        <v>344783.33649000002</v>
      </c>
      <c r="C48" s="104">
        <v>1375875.9275299998</v>
      </c>
      <c r="D48" s="71">
        <v>747130.33247999963</v>
      </c>
      <c r="E48" s="104">
        <v>413301.38943999988</v>
      </c>
      <c r="F48" s="71">
        <v>392016.63089000009</v>
      </c>
      <c r="G48" s="104">
        <v>1016127.7960000001</v>
      </c>
      <c r="H48" s="71">
        <v>584570.80129000009</v>
      </c>
      <c r="I48" s="104">
        <v>444010.95213999995</v>
      </c>
      <c r="J48" s="71">
        <v>442727.87605999998</v>
      </c>
      <c r="K48" s="128">
        <v>1051893.6275829461</v>
      </c>
      <c r="L48" s="71">
        <v>1344871.49759</v>
      </c>
      <c r="M48" s="104">
        <v>1543190.0137600002</v>
      </c>
      <c r="N48" s="71">
        <v>400701.46335999999</v>
      </c>
      <c r="O48" s="71">
        <v>507770.48226999998</v>
      </c>
      <c r="P48" s="129">
        <v>10608972.126882944</v>
      </c>
      <c r="Q48" s="129">
        <v>135839.91086399998</v>
      </c>
      <c r="R48" s="390">
        <v>10744812.037746944</v>
      </c>
      <c r="S48" s="58"/>
      <c r="T48" s="193"/>
      <c r="U48" s="193"/>
      <c r="V48" s="193"/>
    </row>
    <row r="49" spans="1:22" ht="15" customHeight="1">
      <c r="A49" s="391" t="s">
        <v>227</v>
      </c>
      <c r="B49" s="105">
        <v>399778.51470999996</v>
      </c>
      <c r="C49" s="106">
        <v>1608502.38524</v>
      </c>
      <c r="D49" s="107">
        <v>800104.60437999992</v>
      </c>
      <c r="E49" s="106">
        <v>471774.01488000003</v>
      </c>
      <c r="F49" s="107">
        <v>452214.1914999999</v>
      </c>
      <c r="G49" s="106">
        <v>1138468.7491799998</v>
      </c>
      <c r="H49" s="107">
        <v>676379.70282000001</v>
      </c>
      <c r="I49" s="106">
        <v>513369.39414999989</v>
      </c>
      <c r="J49" s="107">
        <v>507450.62956999999</v>
      </c>
      <c r="K49" s="130">
        <v>1277990.8514320848</v>
      </c>
      <c r="L49" s="107">
        <v>1507017.7832289999</v>
      </c>
      <c r="M49" s="106">
        <v>1641464.42539</v>
      </c>
      <c r="N49" s="107">
        <v>471248.58688999998</v>
      </c>
      <c r="O49" s="72">
        <v>589731.72497999994</v>
      </c>
      <c r="P49" s="131">
        <v>12055495.558351086</v>
      </c>
      <c r="Q49" s="131">
        <v>167538.63920535782</v>
      </c>
      <c r="R49" s="107">
        <v>12223034.197556444</v>
      </c>
      <c r="S49" s="58"/>
      <c r="T49" s="193"/>
      <c r="U49" s="193"/>
      <c r="V49" s="193"/>
    </row>
    <row r="50" spans="1:22" ht="15" customHeight="1">
      <c r="A50" s="585" t="s">
        <v>54</v>
      </c>
      <c r="B50" s="543">
        <f>SUM(B38:B40)</f>
        <v>1098538.8058799999</v>
      </c>
      <c r="C50" s="569">
        <f>SUM(C38:C40)</f>
        <v>4430454.6113099996</v>
      </c>
      <c r="D50" s="543">
        <f t="shared" ref="D50:J50" si="14">SUM(D38:D40)</f>
        <v>834915.21068999986</v>
      </c>
      <c r="E50" s="569">
        <f t="shared" si="14"/>
        <v>1367233.3043800001</v>
      </c>
      <c r="F50" s="543">
        <f t="shared" si="14"/>
        <v>1342947.1523899999</v>
      </c>
      <c r="G50" s="569">
        <f t="shared" si="14"/>
        <v>3381293.69643</v>
      </c>
      <c r="H50" s="543">
        <f t="shared" si="14"/>
        <v>1857899.6448800005</v>
      </c>
      <c r="I50" s="569">
        <f t="shared" si="14"/>
        <v>1453408.71954</v>
      </c>
      <c r="J50" s="543">
        <f t="shared" si="14"/>
        <v>1477285.0537499997</v>
      </c>
      <c r="K50" s="569">
        <f>SUM(K38:K40)</f>
        <v>3599760.1348820198</v>
      </c>
      <c r="L50" s="543">
        <f t="shared" ref="L50:R50" si="15">SUM(L38:L40)</f>
        <v>4053779.6152250008</v>
      </c>
      <c r="M50" s="569">
        <f t="shared" si="15"/>
        <v>4765089.5642799996</v>
      </c>
      <c r="N50" s="543">
        <f t="shared" si="15"/>
        <v>1338155.5591700003</v>
      </c>
      <c r="O50" s="544">
        <f t="shared" si="15"/>
        <v>1678566.6906300003</v>
      </c>
      <c r="P50" s="568">
        <f t="shared" si="15"/>
        <v>32679327.763437022</v>
      </c>
      <c r="Q50" s="568">
        <f t="shared" si="15"/>
        <v>505877.18355658895</v>
      </c>
      <c r="R50" s="545">
        <f t="shared" si="15"/>
        <v>33185204.946993612</v>
      </c>
    </row>
    <row r="51" spans="1:22" ht="15" customHeight="1">
      <c r="A51" s="586" t="s">
        <v>63</v>
      </c>
      <c r="B51" s="543">
        <f>SUM(B41:B43)</f>
        <v>504302.97490999999</v>
      </c>
      <c r="C51" s="572">
        <f>SUM(C41:C43)</f>
        <v>1612188.9590500002</v>
      </c>
      <c r="D51" s="543">
        <f t="shared" ref="D51:J51" si="16">SUM(D41:D43)</f>
        <v>418953.92233000003</v>
      </c>
      <c r="E51" s="572">
        <f t="shared" si="16"/>
        <v>558688.69519</v>
      </c>
      <c r="F51" s="543">
        <f t="shared" si="16"/>
        <v>532211.8470699999</v>
      </c>
      <c r="G51" s="572">
        <f t="shared" si="16"/>
        <v>1753387.65735</v>
      </c>
      <c r="H51" s="543">
        <f t="shared" si="16"/>
        <v>825279.04741</v>
      </c>
      <c r="I51" s="572">
        <f t="shared" si="16"/>
        <v>683622.76241000008</v>
      </c>
      <c r="J51" s="543">
        <f t="shared" si="16"/>
        <v>643897.23334000004</v>
      </c>
      <c r="K51" s="572">
        <f>SUM(K41:K43)</f>
        <v>1264781.2891259925</v>
      </c>
      <c r="L51" s="543">
        <f t="shared" ref="L51:R51" si="17">SUM(L41:L43)</f>
        <v>1967408.0351549999</v>
      </c>
      <c r="M51" s="572">
        <f t="shared" si="17"/>
        <v>3272991.1494899997</v>
      </c>
      <c r="N51" s="543">
        <f t="shared" si="17"/>
        <v>552154.23652000003</v>
      </c>
      <c r="O51" s="543">
        <f t="shared" si="17"/>
        <v>772019.02803999977</v>
      </c>
      <c r="P51" s="571">
        <f t="shared" si="17"/>
        <v>15361886.837390993</v>
      </c>
      <c r="Q51" s="571">
        <f t="shared" si="17"/>
        <v>358008.452674</v>
      </c>
      <c r="R51" s="542">
        <f t="shared" si="17"/>
        <v>15719895.290064992</v>
      </c>
    </row>
    <row r="52" spans="1:22" ht="15" customHeight="1">
      <c r="A52" s="586" t="s">
        <v>75</v>
      </c>
      <c r="B52" s="543">
        <f>SUM(B44:B46)</f>
        <v>358209.70204999996</v>
      </c>
      <c r="C52" s="572">
        <f>SUM(C44:C46)</f>
        <v>1075626.86833</v>
      </c>
      <c r="D52" s="543">
        <f t="shared" ref="D52:J52" si="18">SUM(D44:D46)</f>
        <v>1230136.16551</v>
      </c>
      <c r="E52" s="572">
        <f t="shared" si="18"/>
        <v>390634.20853</v>
      </c>
      <c r="F52" s="543">
        <f t="shared" si="18"/>
        <v>369904.82141000003</v>
      </c>
      <c r="G52" s="572">
        <f t="shared" si="18"/>
        <v>1332207.4388799998</v>
      </c>
      <c r="H52" s="543">
        <f t="shared" si="18"/>
        <v>612409.84364999994</v>
      </c>
      <c r="I52" s="572">
        <f t="shared" si="18"/>
        <v>536426.37211000011</v>
      </c>
      <c r="J52" s="543">
        <f t="shared" si="18"/>
        <v>472249.45799000008</v>
      </c>
      <c r="K52" s="572">
        <f>SUM(K44:K46)</f>
        <v>705323.03922702023</v>
      </c>
      <c r="L52" s="543">
        <f t="shared" ref="L52:R52" si="19">SUM(L44:L46)</f>
        <v>1777113.6719460001</v>
      </c>
      <c r="M52" s="572">
        <f t="shared" si="19"/>
        <v>3153335.93016</v>
      </c>
      <c r="N52" s="543">
        <f t="shared" si="19"/>
        <v>388092.15347000002</v>
      </c>
      <c r="O52" s="543">
        <f t="shared" si="19"/>
        <v>573717.9087899999</v>
      </c>
      <c r="P52" s="571">
        <f t="shared" si="19"/>
        <v>12975387.582053021</v>
      </c>
      <c r="Q52" s="571">
        <f t="shared" si="19"/>
        <v>225141.41148440004</v>
      </c>
      <c r="R52" s="542">
        <f t="shared" si="19"/>
        <v>13200528.99353742</v>
      </c>
    </row>
    <row r="53" spans="1:22" ht="15" customHeight="1">
      <c r="A53" s="587" t="s">
        <v>64</v>
      </c>
      <c r="B53" s="552">
        <f>SUM(B47:B49)</f>
        <v>997084.26552999998</v>
      </c>
      <c r="C53" s="575">
        <f>SUM(C47:C49)</f>
        <v>3958105.9349499997</v>
      </c>
      <c r="D53" s="552">
        <f t="shared" ref="D53:J53" si="20">SUM(D47:D49)</f>
        <v>2206614.3412499996</v>
      </c>
      <c r="E53" s="575">
        <f t="shared" si="20"/>
        <v>1191016.7330199997</v>
      </c>
      <c r="F53" s="552">
        <f t="shared" si="20"/>
        <v>1117869.3510700001</v>
      </c>
      <c r="G53" s="575">
        <f t="shared" si="20"/>
        <v>2946816.5424599997</v>
      </c>
      <c r="H53" s="552">
        <f t="shared" si="20"/>
        <v>1674616.71435</v>
      </c>
      <c r="I53" s="575">
        <f t="shared" si="20"/>
        <v>1291393.0693699999</v>
      </c>
      <c r="J53" s="552">
        <f t="shared" si="20"/>
        <v>1278071.09035</v>
      </c>
      <c r="K53" s="575">
        <f>SUM(K47:K49)</f>
        <v>3043283.0808529584</v>
      </c>
      <c r="L53" s="552">
        <f t="shared" ref="L53:R53" si="21">SUM(L47:L49)</f>
        <v>3938000.6173820002</v>
      </c>
      <c r="M53" s="575">
        <f t="shared" si="21"/>
        <v>4075030.28731</v>
      </c>
      <c r="N53" s="552">
        <f t="shared" si="21"/>
        <v>1158513.09608</v>
      </c>
      <c r="O53" s="553">
        <f t="shared" si="21"/>
        <v>1479270.7477199999</v>
      </c>
      <c r="P53" s="574">
        <f t="shared" si="21"/>
        <v>30355685.87169496</v>
      </c>
      <c r="Q53" s="574">
        <f t="shared" si="21"/>
        <v>433116.25356035779</v>
      </c>
      <c r="R53" s="552">
        <f t="shared" si="21"/>
        <v>30788802.125255316</v>
      </c>
    </row>
    <row r="54" spans="1:22" ht="15" customHeight="1">
      <c r="A54" s="588" t="s">
        <v>65</v>
      </c>
      <c r="B54" s="522">
        <f>SUM(B38:B43)</f>
        <v>1602841.7807899998</v>
      </c>
      <c r="C54" s="578">
        <f>SUM(C38:C43)</f>
        <v>6042643.5703599993</v>
      </c>
      <c r="D54" s="522">
        <f t="shared" ref="D54:J54" si="22">SUM(D38:D43)</f>
        <v>1253869.1330200001</v>
      </c>
      <c r="E54" s="578">
        <f t="shared" si="22"/>
        <v>1925921.99957</v>
      </c>
      <c r="F54" s="522">
        <f t="shared" si="22"/>
        <v>1875158.9994600001</v>
      </c>
      <c r="G54" s="578">
        <f t="shared" si="22"/>
        <v>5134681.3537800005</v>
      </c>
      <c r="H54" s="522">
        <f t="shared" si="22"/>
        <v>2683178.6922900002</v>
      </c>
      <c r="I54" s="578">
        <f t="shared" si="22"/>
        <v>2137031.4819499999</v>
      </c>
      <c r="J54" s="522">
        <f t="shared" si="22"/>
        <v>2121182.2870899998</v>
      </c>
      <c r="K54" s="578">
        <f>SUM(K38:K43)</f>
        <v>4864541.4240080118</v>
      </c>
      <c r="L54" s="522">
        <f t="shared" ref="L54:R54" si="23">SUM(L38:L43)</f>
        <v>6021187.6503800014</v>
      </c>
      <c r="M54" s="578">
        <f t="shared" si="23"/>
        <v>8038080.7137699993</v>
      </c>
      <c r="N54" s="522">
        <f t="shared" si="23"/>
        <v>1890309.7956900003</v>
      </c>
      <c r="O54" s="556">
        <f t="shared" si="23"/>
        <v>2450585.7186700003</v>
      </c>
      <c r="P54" s="577">
        <f t="shared" si="23"/>
        <v>48041214.600828007</v>
      </c>
      <c r="Q54" s="577">
        <f t="shared" si="23"/>
        <v>863885.63623058889</v>
      </c>
      <c r="R54" s="557">
        <f t="shared" si="23"/>
        <v>48905100.237058602</v>
      </c>
    </row>
    <row r="55" spans="1:22" ht="15" customHeight="1">
      <c r="A55" s="589" t="s">
        <v>66</v>
      </c>
      <c r="B55" s="535">
        <f>SUM(B44:B49)</f>
        <v>1355293.9675799999</v>
      </c>
      <c r="C55" s="581">
        <f>SUM(C44:C49)</f>
        <v>5033732.8032799996</v>
      </c>
      <c r="D55" s="535">
        <f t="shared" ref="D55:J55" si="24">SUM(D44:D49)</f>
        <v>3436750.5067599998</v>
      </c>
      <c r="E55" s="581">
        <f t="shared" si="24"/>
        <v>1581650.9415499996</v>
      </c>
      <c r="F55" s="535">
        <f t="shared" si="24"/>
        <v>1487774.1724800002</v>
      </c>
      <c r="G55" s="581">
        <f t="shared" si="24"/>
        <v>4279023.9813399995</v>
      </c>
      <c r="H55" s="535">
        <f t="shared" si="24"/>
        <v>2287026.5580000002</v>
      </c>
      <c r="I55" s="581">
        <f t="shared" si="24"/>
        <v>1827819.44148</v>
      </c>
      <c r="J55" s="535">
        <f t="shared" si="24"/>
        <v>1750320.5483400002</v>
      </c>
      <c r="K55" s="581">
        <f>SUM(K44:K49)</f>
        <v>3748606.1200799784</v>
      </c>
      <c r="L55" s="535">
        <f t="shared" ref="L55:R55" si="25">SUM(L44:L49)</f>
        <v>5715114.2893279996</v>
      </c>
      <c r="M55" s="581">
        <f t="shared" si="25"/>
        <v>7228366.2174699996</v>
      </c>
      <c r="N55" s="535">
        <f t="shared" si="25"/>
        <v>1546605.2495499998</v>
      </c>
      <c r="O55" s="560">
        <f t="shared" si="25"/>
        <v>2052988.6565099999</v>
      </c>
      <c r="P55" s="580">
        <f t="shared" si="25"/>
        <v>43331073.45374798</v>
      </c>
      <c r="Q55" s="580">
        <f t="shared" si="25"/>
        <v>658257.66504475777</v>
      </c>
      <c r="R55" s="535">
        <f t="shared" si="25"/>
        <v>43989331.118792735</v>
      </c>
    </row>
    <row r="56" spans="1:22" ht="15" customHeight="1">
      <c r="A56" s="590" t="s">
        <v>228</v>
      </c>
      <c r="B56" s="563">
        <f>SUM(B38:B49)</f>
        <v>2958135.7483699997</v>
      </c>
      <c r="C56" s="584">
        <f>SUM(C38:C49)</f>
        <v>11076376.373639999</v>
      </c>
      <c r="D56" s="563">
        <f t="shared" ref="D56:J56" si="26">SUM(D38:D49)</f>
        <v>4690619.6397799999</v>
      </c>
      <c r="E56" s="584">
        <f t="shared" si="26"/>
        <v>3507572.9411200001</v>
      </c>
      <c r="F56" s="563">
        <f t="shared" si="26"/>
        <v>3362933.1719399998</v>
      </c>
      <c r="G56" s="584">
        <f t="shared" si="26"/>
        <v>9413705.3351199999</v>
      </c>
      <c r="H56" s="563">
        <f t="shared" si="26"/>
        <v>4970205.2502900008</v>
      </c>
      <c r="I56" s="584">
        <f t="shared" si="26"/>
        <v>3964850.9234300004</v>
      </c>
      <c r="J56" s="563">
        <f t="shared" si="26"/>
        <v>3871502.83543</v>
      </c>
      <c r="K56" s="584">
        <f>SUM(K38:K49)</f>
        <v>8613147.5440879893</v>
      </c>
      <c r="L56" s="563">
        <f t="shared" ref="L56:R56" si="27">SUM(L38:L49)</f>
        <v>11736301.939708002</v>
      </c>
      <c r="M56" s="584">
        <f t="shared" si="27"/>
        <v>15266446.931239998</v>
      </c>
      <c r="N56" s="563">
        <f t="shared" si="27"/>
        <v>3436915.0452400004</v>
      </c>
      <c r="O56" s="564">
        <f t="shared" si="27"/>
        <v>4503574.3751800004</v>
      </c>
      <c r="P56" s="583">
        <f t="shared" si="27"/>
        <v>91372288.05457598</v>
      </c>
      <c r="Q56" s="583">
        <f t="shared" si="27"/>
        <v>1522143.3012753467</v>
      </c>
      <c r="R56" s="563">
        <f t="shared" si="27"/>
        <v>92894431.355851322</v>
      </c>
    </row>
    <row r="57" spans="1:22" ht="12" customHeight="1">
      <c r="E57" s="69"/>
      <c r="F57" s="69"/>
      <c r="G57" s="69"/>
      <c r="L57" s="69"/>
      <c r="M57" s="69"/>
      <c r="N57" s="69"/>
    </row>
    <row r="58" spans="1:22" ht="12" customHeight="1">
      <c r="E58" s="69"/>
      <c r="F58" s="69"/>
      <c r="G58" s="69"/>
      <c r="L58" s="69"/>
      <c r="M58" s="69"/>
      <c r="N58" s="69"/>
    </row>
    <row r="59" spans="1:22" ht="12" customHeight="1">
      <c r="E59" s="69"/>
      <c r="F59" s="69"/>
      <c r="G59" s="69"/>
      <c r="L59" s="69"/>
      <c r="M59" s="69"/>
      <c r="N59" s="69"/>
    </row>
    <row r="60" spans="1:22" ht="12" customHeight="1">
      <c r="E60" s="69"/>
      <c r="F60" s="69"/>
      <c r="G60" s="69"/>
      <c r="L60" s="69"/>
      <c r="M60" s="69"/>
      <c r="N60" s="69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59"/>
  <sheetViews>
    <sheetView showGridLines="0" zoomScaleNormal="100" zoomScaleSheetLayoutView="100" workbookViewId="0">
      <selection activeCell="K29" sqref="K29"/>
    </sheetView>
  </sheetViews>
  <sheetFormatPr defaultColWidth="9.109375" defaultRowHeight="13.8"/>
  <cols>
    <col min="1" max="1" width="6.44140625" style="132" customWidth="1"/>
    <col min="2" max="6" width="4.6640625" style="132" customWidth="1"/>
    <col min="7" max="9" width="4.88671875" style="132" customWidth="1"/>
    <col min="10" max="14" width="4.6640625" style="132" customWidth="1"/>
    <col min="15" max="15" width="3.6640625" style="132" customWidth="1"/>
    <col min="16" max="19" width="4.6640625" style="132" customWidth="1"/>
    <col min="20" max="20" width="3.6640625" style="132" customWidth="1"/>
    <col min="21" max="21" width="5" style="132" customWidth="1"/>
    <col min="22" max="16384" width="9.109375" style="132"/>
  </cols>
  <sheetData>
    <row r="1" spans="1:20" ht="18">
      <c r="A1" s="231" t="s">
        <v>302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0" ht="15" customHeight="1">
      <c r="E2" s="232"/>
      <c r="F2" s="232"/>
    </row>
    <row r="3" spans="1:20" ht="15" customHeight="1">
      <c r="A3" s="778" t="s">
        <v>262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</row>
    <row r="4" spans="1:20" ht="15" customHeight="1">
      <c r="A4" s="217"/>
      <c r="C4" s="218"/>
      <c r="D4" s="218"/>
      <c r="E4" s="218"/>
      <c r="F4" s="218"/>
      <c r="G4" s="218"/>
      <c r="H4" s="198"/>
      <c r="I4" s="198"/>
    </row>
    <row r="5" spans="1:20" ht="15" customHeight="1">
      <c r="A5" s="217"/>
      <c r="C5" s="218"/>
      <c r="D5" s="218"/>
      <c r="E5" s="218"/>
      <c r="F5" s="218"/>
      <c r="G5" s="218"/>
      <c r="H5" s="198"/>
      <c r="I5" s="198"/>
    </row>
    <row r="6" spans="1:20" ht="15" customHeight="1">
      <c r="A6" s="217"/>
      <c r="B6" s="219"/>
      <c r="C6" s="219"/>
      <c r="D6" s="218"/>
      <c r="E6" s="218"/>
      <c r="F6" s="218"/>
      <c r="G6" s="219"/>
      <c r="H6" s="67"/>
      <c r="I6" s="198"/>
    </row>
    <row r="7" spans="1:20" ht="15" customHeight="1">
      <c r="A7" s="217"/>
      <c r="B7" s="219"/>
      <c r="C7" s="219"/>
      <c r="D7" s="218"/>
      <c r="E7" s="218"/>
      <c r="F7" s="218"/>
      <c r="G7" s="219"/>
      <c r="H7" s="67"/>
      <c r="I7" s="198"/>
    </row>
    <row r="8" spans="1:20" ht="15" customHeight="1">
      <c r="A8" s="217"/>
      <c r="B8" s="219"/>
      <c r="C8" s="219"/>
      <c r="D8" s="218"/>
      <c r="E8" s="218"/>
      <c r="F8" s="218"/>
      <c r="G8" s="219"/>
      <c r="H8" s="67"/>
      <c r="I8" s="198"/>
    </row>
    <row r="9" spans="1:20" ht="15" customHeight="1">
      <c r="A9" s="217"/>
      <c r="B9" s="218"/>
      <c r="C9" s="218"/>
      <c r="D9" s="218"/>
      <c r="E9" s="218"/>
      <c r="F9" s="218"/>
      <c r="G9" s="219"/>
      <c r="H9" s="67"/>
      <c r="I9" s="198"/>
    </row>
    <row r="10" spans="1:20" ht="15" customHeight="1">
      <c r="A10" s="217"/>
      <c r="B10" s="218"/>
      <c r="C10" s="218"/>
      <c r="D10" s="218"/>
      <c r="E10" s="218"/>
      <c r="F10" s="218"/>
      <c r="G10" s="218"/>
      <c r="H10" s="198"/>
      <c r="I10" s="198"/>
    </row>
    <row r="11" spans="1:20" ht="15" customHeight="1">
      <c r="A11" s="217"/>
      <c r="B11" s="218"/>
      <c r="C11" s="218"/>
      <c r="D11" s="218"/>
      <c r="E11" s="218"/>
      <c r="F11" s="218"/>
      <c r="G11" s="218"/>
      <c r="H11" s="198"/>
      <c r="I11" s="198"/>
    </row>
    <row r="12" spans="1:20" ht="15" customHeight="1">
      <c r="A12" s="217"/>
      <c r="B12" s="218"/>
      <c r="C12" s="218"/>
      <c r="D12" s="218"/>
      <c r="E12" s="218"/>
      <c r="F12" s="218"/>
      <c r="G12" s="218"/>
      <c r="H12" s="198"/>
      <c r="I12" s="198"/>
    </row>
    <row r="13" spans="1:20" ht="15" customHeight="1">
      <c r="A13" s="217"/>
      <c r="B13" s="218"/>
      <c r="C13" s="218"/>
      <c r="D13" s="218"/>
      <c r="E13" s="218"/>
      <c r="F13" s="218"/>
      <c r="G13" s="218"/>
      <c r="H13" s="198"/>
      <c r="I13" s="198"/>
    </row>
    <row r="14" spans="1:20" ht="15" customHeight="1">
      <c r="A14" s="217"/>
      <c r="B14" s="218"/>
      <c r="C14" s="218"/>
      <c r="D14" s="218"/>
      <c r="E14" s="218"/>
      <c r="F14" s="218"/>
      <c r="G14" s="218"/>
      <c r="H14" s="220"/>
      <c r="I14" s="220"/>
    </row>
    <row r="15" spans="1:20" ht="15" customHeight="1">
      <c r="A15" s="3"/>
      <c r="B15" s="3"/>
      <c r="C15" s="3"/>
      <c r="D15" s="3"/>
      <c r="E15" s="3"/>
      <c r="F15" s="3"/>
      <c r="G15" s="2"/>
      <c r="H15" s="221"/>
      <c r="I15" s="221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" customHeight="1">
      <c r="B21" s="156" t="s">
        <v>305</v>
      </c>
      <c r="C21" s="156"/>
      <c r="D21" s="156"/>
      <c r="E21" s="3"/>
      <c r="F21" s="2"/>
      <c r="G21" s="2"/>
      <c r="H21" s="2"/>
    </row>
    <row r="22" spans="1:21" ht="12.9" customHeight="1">
      <c r="B22" s="156" t="s">
        <v>100</v>
      </c>
      <c r="C22" s="156"/>
      <c r="D22" s="156"/>
      <c r="G22" s="779" t="s">
        <v>249</v>
      </c>
      <c r="H22" s="779"/>
      <c r="I22" s="779"/>
      <c r="K22" s="779" t="s">
        <v>117</v>
      </c>
      <c r="L22" s="779"/>
      <c r="M22" s="779"/>
      <c r="N22" s="779"/>
      <c r="P22" s="779" t="s">
        <v>252</v>
      </c>
      <c r="Q22" s="779"/>
      <c r="R22" s="779"/>
      <c r="S22" s="779"/>
      <c r="T22" s="779"/>
      <c r="U22" s="779"/>
    </row>
    <row r="23" spans="1:21" ht="12.9" customHeight="1">
      <c r="B23" s="156" t="s">
        <v>101</v>
      </c>
      <c r="C23" s="156"/>
      <c r="D23" s="156"/>
      <c r="G23" s="779" t="s">
        <v>250</v>
      </c>
      <c r="H23" s="779"/>
      <c r="I23" s="779"/>
      <c r="K23" s="780" t="s">
        <v>116</v>
      </c>
      <c r="L23" s="780"/>
      <c r="M23" s="780"/>
      <c r="N23" s="780"/>
      <c r="P23" s="779" t="s">
        <v>253</v>
      </c>
      <c r="Q23" s="779"/>
      <c r="R23" s="779"/>
      <c r="S23" s="779"/>
      <c r="T23" s="779"/>
      <c r="U23" s="779"/>
    </row>
    <row r="24" spans="1:21" ht="12.9" customHeight="1">
      <c r="B24" s="156" t="s">
        <v>102</v>
      </c>
      <c r="C24" s="156"/>
      <c r="D24" s="156"/>
      <c r="G24" s="779" t="s">
        <v>251</v>
      </c>
      <c r="H24" s="779"/>
      <c r="I24" s="779"/>
      <c r="K24" s="780"/>
      <c r="L24" s="780"/>
      <c r="M24" s="780"/>
      <c r="N24" s="780"/>
      <c r="P24" s="780" t="s">
        <v>254</v>
      </c>
      <c r="Q24" s="780"/>
      <c r="R24" s="780"/>
      <c r="S24" s="780"/>
      <c r="T24" s="780"/>
      <c r="U24" s="780"/>
    </row>
    <row r="25" spans="1:21" ht="12" customHeight="1">
      <c r="A25" s="3"/>
      <c r="B25" s="3"/>
      <c r="C25" s="3"/>
      <c r="D25" s="3"/>
      <c r="E25" s="3"/>
      <c r="F25" s="3"/>
      <c r="H25" s="222"/>
      <c r="I25" s="222"/>
      <c r="P25" s="780"/>
      <c r="Q25" s="780"/>
      <c r="R25" s="780"/>
      <c r="S25" s="780"/>
      <c r="T25" s="780"/>
      <c r="U25" s="780"/>
    </row>
    <row r="26" spans="1:21" ht="15" customHeight="1">
      <c r="A26" s="781"/>
      <c r="B26" s="781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1"/>
    </row>
    <row r="27" spans="1:21" ht="15" customHeight="1">
      <c r="A27" s="782" t="s">
        <v>263</v>
      </c>
      <c r="B27" s="782"/>
      <c r="C27" s="782"/>
      <c r="D27" s="782"/>
      <c r="E27" s="782"/>
      <c r="F27" s="782"/>
      <c r="G27" s="782"/>
      <c r="H27" s="782"/>
      <c r="I27" s="782"/>
      <c r="J27" s="782"/>
      <c r="K27" s="782"/>
      <c r="L27" s="782"/>
      <c r="M27" s="782"/>
      <c r="N27" s="782"/>
      <c r="O27" s="782"/>
      <c r="P27" s="782"/>
      <c r="Q27" s="782"/>
      <c r="R27" s="782"/>
      <c r="S27" s="782"/>
      <c r="T27" s="782"/>
    </row>
    <row r="28" spans="1:21" ht="15" customHeight="1">
      <c r="A28" s="136"/>
      <c r="B28" s="136"/>
      <c r="C28" s="223"/>
      <c r="D28" s="223"/>
      <c r="E28" s="223"/>
      <c r="F28" s="223"/>
      <c r="G28" s="224"/>
      <c r="H28" s="225"/>
      <c r="I28" s="225"/>
      <c r="J28" s="143"/>
    </row>
    <row r="29" spans="1:21" ht="15" customHeight="1" thickBot="1">
      <c r="B29" s="751" t="s">
        <v>207</v>
      </c>
      <c r="C29" s="751"/>
      <c r="D29" s="751"/>
      <c r="E29" s="751"/>
      <c r="F29" s="153"/>
      <c r="G29" s="154"/>
      <c r="K29" s="152"/>
      <c r="P29" s="751" t="s">
        <v>208</v>
      </c>
      <c r="Q29" s="751"/>
      <c r="R29" s="751"/>
      <c r="S29" s="751"/>
    </row>
    <row r="30" spans="1:21" ht="15" customHeight="1" thickBot="1">
      <c r="B30" s="751"/>
      <c r="C30" s="751"/>
      <c r="D30" s="751"/>
      <c r="E30" s="751"/>
      <c r="F30" s="167"/>
      <c r="G30" s="167"/>
      <c r="I30" s="783" t="s">
        <v>116</v>
      </c>
      <c r="J30" s="784"/>
      <c r="K30" s="784"/>
      <c r="L30" s="785"/>
      <c r="P30" s="751"/>
      <c r="Q30" s="751"/>
      <c r="R30" s="751"/>
      <c r="S30" s="751"/>
    </row>
    <row r="31" spans="1:21" ht="15" customHeight="1">
      <c r="A31" s="155"/>
      <c r="B31" s="751"/>
      <c r="C31" s="751"/>
      <c r="D31" s="751"/>
      <c r="E31" s="751"/>
      <c r="F31" s="136"/>
      <c r="G31" s="136"/>
      <c r="H31" s="136"/>
      <c r="I31" s="151"/>
      <c r="J31" s="152"/>
      <c r="K31" s="152"/>
      <c r="L31" s="151"/>
      <c r="P31" s="751"/>
      <c r="Q31" s="751"/>
      <c r="R31" s="751"/>
      <c r="S31" s="751"/>
    </row>
    <row r="32" spans="1:21" ht="15" customHeight="1">
      <c r="A32" s="750"/>
      <c r="B32" s="750"/>
      <c r="C32" s="148"/>
      <c r="D32" s="148"/>
      <c r="E32" s="776"/>
      <c r="F32" s="777"/>
      <c r="G32" s="67"/>
      <c r="H32" s="135"/>
      <c r="I32" s="149"/>
      <c r="J32" s="143"/>
    </row>
    <row r="33" spans="1:20" ht="15" customHeight="1">
      <c r="C33" s="150"/>
      <c r="D33" s="135"/>
      <c r="E33" s="777"/>
      <c r="F33" s="777"/>
      <c r="G33" s="167"/>
      <c r="H33" s="149"/>
      <c r="I33" s="149"/>
      <c r="J33" s="143"/>
    </row>
    <row r="34" spans="1:20" ht="15" customHeight="1">
      <c r="B34" s="767" t="s">
        <v>52</v>
      </c>
      <c r="C34" s="767"/>
      <c r="D34" s="767"/>
      <c r="E34" s="767"/>
      <c r="F34" s="167"/>
      <c r="G34" s="146"/>
      <c r="H34" s="146"/>
      <c r="I34" s="135"/>
      <c r="J34" s="135"/>
    </row>
    <row r="35" spans="1:20" ht="15" customHeight="1">
      <c r="A35" s="133"/>
      <c r="B35" s="767"/>
      <c r="C35" s="767"/>
      <c r="D35" s="767"/>
      <c r="E35" s="767"/>
      <c r="F35" s="147"/>
      <c r="G35" s="147"/>
      <c r="I35" s="768" t="s">
        <v>117</v>
      </c>
      <c r="J35" s="769"/>
      <c r="K35" s="769"/>
      <c r="L35" s="770"/>
    </row>
    <row r="36" spans="1:20" ht="15" customHeight="1">
      <c r="A36" s="136"/>
      <c r="B36" s="767"/>
      <c r="C36" s="767"/>
      <c r="D36" s="767"/>
      <c r="E36" s="767"/>
      <c r="F36" s="135"/>
      <c r="G36" s="135"/>
      <c r="I36" s="771" t="s">
        <v>118</v>
      </c>
      <c r="J36" s="751"/>
      <c r="K36" s="751"/>
      <c r="L36" s="772"/>
    </row>
    <row r="37" spans="1:20" ht="15" customHeight="1">
      <c r="C37" s="145"/>
      <c r="D37" s="135"/>
      <c r="E37" s="135"/>
      <c r="F37" s="135"/>
      <c r="G37" s="135"/>
      <c r="I37" s="771"/>
      <c r="J37" s="751"/>
      <c r="K37" s="751"/>
      <c r="L37" s="772"/>
      <c r="P37" s="751" t="s">
        <v>111</v>
      </c>
      <c r="Q37" s="751"/>
      <c r="R37" s="751"/>
      <c r="S37" s="751"/>
    </row>
    <row r="38" spans="1:20" ht="15" customHeight="1">
      <c r="B38" s="767" t="s">
        <v>53</v>
      </c>
      <c r="C38" s="767"/>
      <c r="D38" s="767"/>
      <c r="E38" s="767"/>
      <c r="F38" s="135"/>
      <c r="G38" s="135"/>
      <c r="I38" s="773"/>
      <c r="J38" s="774"/>
      <c r="K38" s="774"/>
      <c r="L38" s="775"/>
      <c r="P38" s="751"/>
      <c r="Q38" s="751"/>
      <c r="R38" s="751"/>
      <c r="S38" s="751"/>
    </row>
    <row r="39" spans="1:20" ht="15" customHeight="1">
      <c r="A39" s="133"/>
      <c r="B39" s="767"/>
      <c r="C39" s="767"/>
      <c r="D39" s="767"/>
      <c r="E39" s="767"/>
      <c r="F39" s="144"/>
      <c r="G39" s="135"/>
      <c r="J39" s="143"/>
      <c r="R39" s="135"/>
      <c r="S39" s="135"/>
    </row>
    <row r="40" spans="1:20" ht="15" customHeight="1">
      <c r="A40" s="133"/>
      <c r="B40" s="767"/>
      <c r="C40" s="767"/>
      <c r="D40" s="767"/>
      <c r="E40" s="767"/>
      <c r="F40" s="135"/>
      <c r="G40" s="138"/>
      <c r="J40" s="135"/>
      <c r="O40" s="233"/>
      <c r="P40" s="233"/>
      <c r="Q40" s="233"/>
      <c r="R40" s="234"/>
      <c r="S40" s="234"/>
      <c r="T40" s="233"/>
    </row>
    <row r="41" spans="1:20" ht="15" customHeight="1">
      <c r="A41" s="133"/>
      <c r="B41" s="168"/>
      <c r="C41" s="168"/>
      <c r="D41" s="168"/>
      <c r="E41" s="168"/>
      <c r="F41" s="135"/>
      <c r="G41" s="138"/>
      <c r="J41" s="135"/>
      <c r="O41" s="233"/>
      <c r="P41" s="766" t="s">
        <v>114</v>
      </c>
      <c r="Q41" s="766"/>
      <c r="R41" s="766"/>
      <c r="S41" s="766"/>
      <c r="T41" s="749" t="s">
        <v>23</v>
      </c>
    </row>
    <row r="42" spans="1:20" ht="15" customHeight="1">
      <c r="A42" s="750"/>
      <c r="B42" s="750"/>
      <c r="C42" s="142"/>
      <c r="D42" s="135"/>
      <c r="E42" s="135"/>
      <c r="F42" s="135"/>
      <c r="G42" s="138"/>
      <c r="J42" s="143"/>
      <c r="O42" s="233"/>
      <c r="P42" s="751" t="s">
        <v>119</v>
      </c>
      <c r="Q42" s="751"/>
      <c r="R42" s="751"/>
      <c r="S42" s="751"/>
      <c r="T42" s="749"/>
    </row>
    <row r="43" spans="1:20" ht="15" customHeight="1">
      <c r="B43" s="752" t="s">
        <v>120</v>
      </c>
      <c r="C43" s="752"/>
      <c r="D43" s="752"/>
      <c r="E43" s="752"/>
      <c r="F43" s="135"/>
      <c r="G43" s="135"/>
      <c r="O43" s="233"/>
      <c r="P43" s="751"/>
      <c r="Q43" s="751"/>
      <c r="R43" s="751"/>
      <c r="S43" s="751"/>
      <c r="T43" s="749"/>
    </row>
    <row r="44" spans="1:20" ht="15" customHeight="1">
      <c r="B44" s="752"/>
      <c r="C44" s="752"/>
      <c r="D44" s="752"/>
      <c r="E44" s="752"/>
      <c r="F44" s="167"/>
      <c r="G44" s="167"/>
      <c r="I44" s="753" t="s">
        <v>121</v>
      </c>
      <c r="J44" s="754"/>
      <c r="K44" s="754"/>
      <c r="L44" s="755"/>
      <c r="O44" s="233"/>
      <c r="P44" s="756" t="s">
        <v>210</v>
      </c>
      <c r="Q44" s="756"/>
      <c r="R44" s="756"/>
      <c r="S44" s="756"/>
      <c r="T44" s="749"/>
    </row>
    <row r="45" spans="1:20" ht="15" customHeight="1" thickBot="1">
      <c r="A45" s="141"/>
      <c r="F45" s="135"/>
      <c r="G45" s="135"/>
      <c r="I45" s="757" t="s">
        <v>301</v>
      </c>
      <c r="J45" s="758"/>
      <c r="K45" s="758"/>
      <c r="L45" s="759"/>
      <c r="O45" s="233"/>
      <c r="P45" s="756"/>
      <c r="Q45" s="756"/>
      <c r="R45" s="756"/>
      <c r="S45" s="756"/>
      <c r="T45" s="749"/>
    </row>
    <row r="46" spans="1:20" ht="15" customHeight="1" thickBot="1">
      <c r="A46" s="141"/>
      <c r="B46" s="141"/>
      <c r="C46" s="763" t="s">
        <v>122</v>
      </c>
      <c r="D46" s="764"/>
      <c r="E46" s="764"/>
      <c r="F46" s="765"/>
      <c r="I46" s="757"/>
      <c r="J46" s="758"/>
      <c r="K46" s="758"/>
      <c r="L46" s="759"/>
      <c r="O46" s="233"/>
      <c r="P46" s="758" t="s">
        <v>209</v>
      </c>
      <c r="Q46" s="758"/>
      <c r="R46" s="758"/>
      <c r="S46" s="758"/>
      <c r="T46" s="749"/>
    </row>
    <row r="47" spans="1:20" ht="15" customHeight="1">
      <c r="F47" s="135"/>
      <c r="G47" s="135"/>
      <c r="I47" s="760"/>
      <c r="J47" s="761"/>
      <c r="K47" s="761"/>
      <c r="L47" s="762"/>
      <c r="O47" s="233"/>
      <c r="P47" s="758"/>
      <c r="Q47" s="758"/>
      <c r="R47" s="758"/>
      <c r="S47" s="758"/>
      <c r="T47" s="749"/>
    </row>
    <row r="48" spans="1:20" ht="15" customHeight="1">
      <c r="B48" s="752" t="s">
        <v>123</v>
      </c>
      <c r="C48" s="752"/>
      <c r="D48" s="752"/>
      <c r="E48" s="752"/>
      <c r="G48" s="138"/>
      <c r="J48" s="139"/>
      <c r="O48" s="233"/>
      <c r="P48" s="758"/>
      <c r="Q48" s="758"/>
      <c r="R48" s="758"/>
      <c r="S48" s="758"/>
      <c r="T48" s="749"/>
    </row>
    <row r="49" spans="1:20" ht="15" customHeight="1">
      <c r="A49" s="140"/>
      <c r="B49" s="752"/>
      <c r="C49" s="752"/>
      <c r="D49" s="752"/>
      <c r="E49" s="752"/>
      <c r="G49" s="138"/>
      <c r="J49" s="139"/>
      <c r="O49" s="233"/>
      <c r="P49" s="758"/>
      <c r="Q49" s="758"/>
      <c r="R49" s="758"/>
      <c r="S49" s="758"/>
      <c r="T49" s="749"/>
    </row>
    <row r="50" spans="1:20" ht="15" customHeight="1">
      <c r="A50" s="133"/>
      <c r="B50" s="133"/>
      <c r="D50" s="134"/>
      <c r="E50" s="135"/>
      <c r="F50" s="135"/>
      <c r="G50" s="136"/>
      <c r="H50" s="2"/>
      <c r="I50" s="746" t="s">
        <v>124</v>
      </c>
      <c r="J50" s="746"/>
      <c r="K50" s="746"/>
      <c r="L50" s="746"/>
      <c r="O50" s="233"/>
      <c r="P50" s="747" t="s">
        <v>125</v>
      </c>
      <c r="Q50" s="747"/>
      <c r="R50" s="747"/>
      <c r="S50" s="747"/>
      <c r="T50" s="749"/>
    </row>
    <row r="51" spans="1:20" ht="15" customHeight="1">
      <c r="A51" s="133"/>
      <c r="B51" s="133"/>
      <c r="D51" s="135"/>
      <c r="E51" s="135"/>
      <c r="F51" s="135"/>
      <c r="G51" s="135"/>
      <c r="H51" s="137"/>
      <c r="I51" s="746"/>
      <c r="J51" s="746"/>
      <c r="K51" s="746"/>
      <c r="L51" s="746"/>
      <c r="O51" s="233"/>
      <c r="P51" s="747"/>
      <c r="Q51" s="747"/>
      <c r="R51" s="747"/>
      <c r="S51" s="747"/>
      <c r="T51" s="749"/>
    </row>
    <row r="52" spans="1:20" ht="15" customHeight="1">
      <c r="B52" s="748" t="s">
        <v>126</v>
      </c>
      <c r="C52" s="748"/>
      <c r="D52" s="748"/>
      <c r="E52" s="748"/>
      <c r="O52" s="233"/>
      <c r="P52" s="748" t="s">
        <v>69</v>
      </c>
      <c r="Q52" s="748"/>
      <c r="R52" s="748"/>
      <c r="S52" s="748"/>
      <c r="T52" s="749"/>
    </row>
    <row r="53" spans="1:20" ht="15" customHeight="1">
      <c r="B53" s="748"/>
      <c r="C53" s="748"/>
      <c r="D53" s="748"/>
      <c r="E53" s="748"/>
      <c r="O53" s="233"/>
      <c r="P53" s="748"/>
      <c r="Q53" s="748"/>
      <c r="R53" s="748"/>
      <c r="S53" s="748"/>
      <c r="T53" s="749"/>
    </row>
    <row r="54" spans="1:20" ht="15" customHeight="1">
      <c r="O54" s="233"/>
      <c r="P54" s="233"/>
      <c r="Q54" s="233"/>
      <c r="R54" s="233"/>
      <c r="S54" s="233"/>
      <c r="T54" s="233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  <mergeCell ref="B34:E36"/>
    <mergeCell ref="I35:L35"/>
    <mergeCell ref="I36:L38"/>
    <mergeCell ref="P37:S38"/>
    <mergeCell ref="B38:E40"/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B3" sqref="B3"/>
    </sheetView>
  </sheetViews>
  <sheetFormatPr defaultColWidth="9.109375" defaultRowHeight="10.199999999999999"/>
  <cols>
    <col min="1" max="1" width="18.44140625" style="157" customWidth="1"/>
    <col min="2" max="2" width="81" style="182" customWidth="1"/>
    <col min="3" max="3" width="9.109375" style="67" customWidth="1"/>
    <col min="4" max="4" width="11.6640625" style="67" customWidth="1"/>
    <col min="5" max="6" width="9.109375" style="67"/>
    <col min="7" max="7" width="11.6640625" style="67" customWidth="1"/>
    <col min="8" max="16384" width="9.109375" style="67"/>
  </cols>
  <sheetData>
    <row r="1" spans="1:2" ht="18">
      <c r="A1" s="21" t="s">
        <v>211</v>
      </c>
      <c r="B1" s="184"/>
    </row>
    <row r="2" spans="1:2" ht="6" customHeight="1">
      <c r="B2" s="184"/>
    </row>
    <row r="3" spans="1:2" ht="39.9" customHeight="1">
      <c r="A3" s="22" t="s">
        <v>131</v>
      </c>
      <c r="B3" s="24" t="s">
        <v>212</v>
      </c>
    </row>
    <row r="4" spans="1:2" ht="24.9" customHeight="1">
      <c r="A4" s="23" t="s">
        <v>110</v>
      </c>
      <c r="B4" s="24" t="s">
        <v>143</v>
      </c>
    </row>
    <row r="5" spans="1:2" ht="24.9" customHeight="1">
      <c r="A5" s="23" t="s">
        <v>144</v>
      </c>
      <c r="B5" s="14" t="s">
        <v>145</v>
      </c>
    </row>
    <row r="6" spans="1:2" ht="24.9" customHeight="1">
      <c r="A6" s="23" t="s">
        <v>7</v>
      </c>
      <c r="B6" s="24" t="s">
        <v>146</v>
      </c>
    </row>
    <row r="7" spans="1:2" ht="24.9" customHeight="1">
      <c r="A7" s="23" t="s">
        <v>147</v>
      </c>
      <c r="B7" s="24" t="s">
        <v>148</v>
      </c>
    </row>
    <row r="8" spans="1:2" ht="24.9" customHeight="1">
      <c r="A8" s="23" t="s">
        <v>149</v>
      </c>
      <c r="B8" s="24" t="s">
        <v>150</v>
      </c>
    </row>
    <row r="9" spans="1:2" ht="24.9" customHeight="1">
      <c r="A9" s="23" t="s">
        <v>22</v>
      </c>
      <c r="B9" s="24" t="s">
        <v>307</v>
      </c>
    </row>
    <row r="10" spans="1:2" ht="24.9" customHeight="1">
      <c r="A10" s="23" t="s">
        <v>104</v>
      </c>
      <c r="B10" s="16" t="s">
        <v>308</v>
      </c>
    </row>
    <row r="11" spans="1:2" ht="24.9" customHeight="1">
      <c r="A11" s="23" t="s">
        <v>151</v>
      </c>
      <c r="B11" s="24" t="s">
        <v>152</v>
      </c>
    </row>
    <row r="12" spans="1:2" ht="24.9" customHeight="1">
      <c r="A12" s="23" t="s">
        <v>153</v>
      </c>
      <c r="B12" s="24" t="s">
        <v>154</v>
      </c>
    </row>
    <row r="13" spans="1:2" ht="24.9" customHeight="1">
      <c r="A13" s="23" t="s">
        <v>155</v>
      </c>
      <c r="B13" s="24" t="s">
        <v>156</v>
      </c>
    </row>
    <row r="14" spans="1:2" ht="24.9" customHeight="1">
      <c r="A14" s="23" t="s">
        <v>56</v>
      </c>
      <c r="B14" s="24" t="s">
        <v>309</v>
      </c>
    </row>
    <row r="15" spans="1:2" ht="24.9" customHeight="1">
      <c r="A15" s="23" t="s">
        <v>6</v>
      </c>
      <c r="B15" s="24" t="s">
        <v>157</v>
      </c>
    </row>
    <row r="16" spans="1:2" ht="24.9" customHeight="1">
      <c r="A16" s="23" t="s">
        <v>77</v>
      </c>
      <c r="B16" s="24" t="s">
        <v>310</v>
      </c>
    </row>
    <row r="17" spans="1:2" ht="24.9" customHeight="1">
      <c r="A17" s="23" t="s">
        <v>158</v>
      </c>
      <c r="B17" s="24" t="s">
        <v>311</v>
      </c>
    </row>
    <row r="18" spans="1:2" ht="24.9" customHeight="1">
      <c r="A18" s="23" t="s">
        <v>159</v>
      </c>
      <c r="B18" s="15" t="s">
        <v>160</v>
      </c>
    </row>
    <row r="19" spans="1:2" ht="24.9" customHeight="1">
      <c r="A19" s="22" t="s">
        <v>161</v>
      </c>
      <c r="B19" s="15" t="s">
        <v>162</v>
      </c>
    </row>
    <row r="20" spans="1:2" ht="24.9" customHeight="1">
      <c r="A20" s="23" t="s">
        <v>163</v>
      </c>
      <c r="B20" s="14" t="s">
        <v>164</v>
      </c>
    </row>
    <row r="21" spans="1:2" ht="24.75" customHeight="1">
      <c r="A21" s="23" t="s">
        <v>36</v>
      </c>
      <c r="B21" s="17" t="s">
        <v>165</v>
      </c>
    </row>
    <row r="22" spans="1:2" ht="24.9" customHeight="1">
      <c r="A22" s="23" t="s">
        <v>166</v>
      </c>
      <c r="B22" s="15" t="s">
        <v>167</v>
      </c>
    </row>
    <row r="23" spans="1:2" ht="24.9" customHeight="1">
      <c r="A23" s="23" t="s">
        <v>168</v>
      </c>
      <c r="B23" s="24" t="s">
        <v>169</v>
      </c>
    </row>
    <row r="24" spans="1:2" ht="24.9" customHeight="1">
      <c r="A24" s="23" t="s">
        <v>197</v>
      </c>
      <c r="B24" s="24" t="s">
        <v>198</v>
      </c>
    </row>
    <row r="25" spans="1:2" ht="24.9" customHeight="1">
      <c r="A25" s="23" t="s">
        <v>170</v>
      </c>
      <c r="B25" s="24" t="s">
        <v>171</v>
      </c>
    </row>
    <row r="26" spans="1:2" ht="39.9" customHeight="1">
      <c r="A26" s="23" t="s">
        <v>21</v>
      </c>
      <c r="B26" s="24" t="s">
        <v>312</v>
      </c>
    </row>
    <row r="27" spans="1:2" ht="24.9" customHeight="1">
      <c r="A27" s="23" t="s">
        <v>172</v>
      </c>
      <c r="B27" s="24" t="s">
        <v>173</v>
      </c>
    </row>
    <row r="28" spans="1:2" ht="24.9" customHeight="1">
      <c r="A28" s="23" t="s">
        <v>174</v>
      </c>
      <c r="B28" s="24" t="s">
        <v>175</v>
      </c>
    </row>
    <row r="29" spans="1:2" ht="24.9" customHeight="1">
      <c r="A29" s="23" t="s">
        <v>176</v>
      </c>
      <c r="B29" s="24" t="s">
        <v>177</v>
      </c>
    </row>
    <row r="30" spans="1:2" ht="24.75" customHeight="1">
      <c r="A30" s="23" t="s">
        <v>178</v>
      </c>
      <c r="B30" s="14" t="s">
        <v>195</v>
      </c>
    </row>
    <row r="31" spans="1:2" ht="24.9" customHeight="1">
      <c r="A31" s="23" t="s">
        <v>179</v>
      </c>
      <c r="B31" s="24" t="s">
        <v>180</v>
      </c>
    </row>
    <row r="32" spans="1:2" ht="24.9" customHeight="1">
      <c r="A32" s="23" t="s">
        <v>181</v>
      </c>
      <c r="B32" s="24" t="s">
        <v>182</v>
      </c>
    </row>
    <row r="33" spans="1:2" ht="24.9" customHeight="1">
      <c r="A33" s="23" t="s">
        <v>304</v>
      </c>
      <c r="B33" s="24" t="s">
        <v>313</v>
      </c>
    </row>
    <row r="34" spans="1:2" ht="24.9" customHeight="1">
      <c r="A34" s="23" t="s">
        <v>183</v>
      </c>
      <c r="B34" s="15" t="s">
        <v>184</v>
      </c>
    </row>
    <row r="35" spans="1:2" ht="24.9" customHeight="1">
      <c r="A35" s="23" t="s">
        <v>5</v>
      </c>
      <c r="B35" s="24" t="s">
        <v>185</v>
      </c>
    </row>
    <row r="36" spans="1:2" ht="24.9" customHeight="1">
      <c r="A36" s="23" t="s">
        <v>4</v>
      </c>
      <c r="B36" s="24" t="s">
        <v>186</v>
      </c>
    </row>
    <row r="37" spans="1:2" ht="24.9" customHeight="1">
      <c r="A37" s="23" t="s">
        <v>187</v>
      </c>
      <c r="B37" s="24" t="s">
        <v>188</v>
      </c>
    </row>
    <row r="38" spans="1:2" ht="24.9" customHeight="1">
      <c r="A38" s="23" t="s">
        <v>35</v>
      </c>
      <c r="B38" s="24" t="s">
        <v>189</v>
      </c>
    </row>
    <row r="39" spans="1:2" ht="24.9" customHeight="1">
      <c r="A39" s="23" t="s">
        <v>190</v>
      </c>
      <c r="B39" s="15" t="s">
        <v>191</v>
      </c>
    </row>
    <row r="40" spans="1:2" ht="24.9" customHeight="1">
      <c r="A40" s="23" t="s">
        <v>192</v>
      </c>
      <c r="B40" s="24" t="s">
        <v>193</v>
      </c>
    </row>
    <row r="41" spans="1:2" ht="24.9" customHeight="1">
      <c r="A41" s="183"/>
      <c r="B41" s="177"/>
    </row>
    <row r="42" spans="1:2" ht="24.9" customHeight="1">
      <c r="A42" s="183"/>
      <c r="B42" s="181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D72"/>
  <sheetViews>
    <sheetView showGridLines="0" tabSelected="1" topLeftCell="A29" zoomScale="90" zoomScaleNormal="90" zoomScaleSheetLayoutView="100" workbookViewId="0">
      <selection activeCell="A72" sqref="A72"/>
    </sheetView>
  </sheetViews>
  <sheetFormatPr defaultColWidth="9.109375" defaultRowHeight="10.199999999999999"/>
  <cols>
    <col min="1" max="1" width="90.33203125" style="480" customWidth="1"/>
    <col min="2" max="4" width="9.109375" style="480" customWidth="1"/>
    <col min="5" max="5" width="9.109375" style="480"/>
    <col min="6" max="6" width="9.109375" style="480" customWidth="1"/>
    <col min="7" max="8" width="9.109375" style="480"/>
    <col min="9" max="9" width="9.109375" style="480" customWidth="1"/>
    <col min="10" max="16384" width="9.109375" style="480"/>
  </cols>
  <sheetData>
    <row r="1" spans="1:4" ht="18">
      <c r="A1" s="489" t="s">
        <v>194</v>
      </c>
      <c r="C1" s="481"/>
      <c r="D1" s="481"/>
    </row>
    <row r="2" spans="1:4" s="483" customFormat="1" ht="6" customHeight="1">
      <c r="A2" s="482"/>
      <c r="B2" s="482"/>
      <c r="C2" s="482"/>
      <c r="D2" s="482"/>
    </row>
    <row r="3" spans="1:4" ht="11.4" customHeight="1">
      <c r="A3" s="612" t="s">
        <v>316</v>
      </c>
      <c r="B3" s="612"/>
    </row>
    <row r="4" spans="1:4" ht="11.4" customHeight="1">
      <c r="A4" s="612"/>
      <c r="B4" s="612"/>
    </row>
    <row r="5" spans="1:4" ht="11.4" customHeight="1">
      <c r="A5" s="612"/>
      <c r="B5" s="612"/>
      <c r="C5" s="484"/>
      <c r="D5" s="484"/>
    </row>
    <row r="6" spans="1:4" ht="11.4" customHeight="1">
      <c r="A6" s="612"/>
      <c r="B6" s="612"/>
      <c r="C6" s="484"/>
      <c r="D6" s="484"/>
    </row>
    <row r="7" spans="1:4" ht="11.4" customHeight="1">
      <c r="A7" s="612"/>
      <c r="B7" s="612"/>
      <c r="C7" s="485"/>
      <c r="D7" s="486"/>
    </row>
    <row r="8" spans="1:4" ht="11.4" customHeight="1">
      <c r="A8" s="612"/>
      <c r="B8" s="612"/>
      <c r="C8" s="484"/>
      <c r="D8" s="484"/>
    </row>
    <row r="9" spans="1:4" ht="11.4" customHeight="1">
      <c r="A9" s="612"/>
      <c r="B9" s="612"/>
      <c r="C9" s="484"/>
      <c r="D9" s="484"/>
    </row>
    <row r="10" spans="1:4" ht="11.4" customHeight="1">
      <c r="A10" s="612"/>
      <c r="B10" s="612"/>
      <c r="C10" s="484"/>
      <c r="D10" s="484"/>
    </row>
    <row r="11" spans="1:4" ht="11.4" customHeight="1">
      <c r="A11" s="612"/>
      <c r="B11" s="612"/>
      <c r="C11" s="484"/>
      <c r="D11" s="484"/>
    </row>
    <row r="12" spans="1:4" ht="11.4" customHeight="1">
      <c r="A12" s="612"/>
      <c r="B12" s="612"/>
      <c r="C12" s="484"/>
      <c r="D12" s="484"/>
    </row>
    <row r="13" spans="1:4" ht="11.4" customHeight="1">
      <c r="A13" s="612"/>
      <c r="B13" s="612"/>
      <c r="C13" s="484"/>
      <c r="D13" s="484"/>
    </row>
    <row r="14" spans="1:4" ht="11.4" customHeight="1">
      <c r="A14" s="612"/>
      <c r="B14" s="612"/>
      <c r="C14" s="486"/>
      <c r="D14" s="486"/>
    </row>
    <row r="15" spans="1:4" ht="11.4" customHeight="1">
      <c r="A15" s="612"/>
      <c r="B15" s="612"/>
      <c r="C15" s="484"/>
      <c r="D15" s="484"/>
    </row>
    <row r="16" spans="1:4" ht="11.4" customHeight="1">
      <c r="A16" s="612"/>
      <c r="B16" s="612"/>
      <c r="C16" s="484"/>
      <c r="D16" s="484"/>
    </row>
    <row r="17" spans="1:4" ht="11.4" customHeight="1">
      <c r="A17" s="612"/>
      <c r="B17" s="612"/>
      <c r="C17" s="484"/>
      <c r="D17" s="484"/>
    </row>
    <row r="18" spans="1:4" ht="11.4" customHeight="1">
      <c r="A18" s="612"/>
      <c r="B18" s="612"/>
      <c r="C18" s="486"/>
      <c r="D18" s="486"/>
    </row>
    <row r="19" spans="1:4" ht="11.4" customHeight="1">
      <c r="A19" s="612"/>
      <c r="B19" s="612"/>
      <c r="C19" s="484"/>
      <c r="D19" s="484"/>
    </row>
    <row r="20" spans="1:4" ht="11.4" customHeight="1">
      <c r="A20" s="612"/>
      <c r="B20" s="612"/>
      <c r="C20" s="484"/>
      <c r="D20" s="484"/>
    </row>
    <row r="21" spans="1:4" ht="11.4" customHeight="1">
      <c r="A21" s="612"/>
      <c r="B21" s="612"/>
      <c r="C21" s="484"/>
      <c r="D21" s="484"/>
    </row>
    <row r="22" spans="1:4" ht="11.4" customHeight="1">
      <c r="A22" s="612"/>
      <c r="B22" s="612"/>
      <c r="C22" s="484"/>
      <c r="D22" s="484"/>
    </row>
    <row r="23" spans="1:4" ht="11.4" customHeight="1">
      <c r="A23" s="612"/>
      <c r="B23" s="612"/>
      <c r="C23" s="486"/>
      <c r="D23" s="486"/>
    </row>
    <row r="24" spans="1:4" ht="11.4" customHeight="1">
      <c r="A24" s="612"/>
      <c r="B24" s="612"/>
      <c r="C24" s="486"/>
      <c r="D24" s="486"/>
    </row>
    <row r="25" spans="1:4" ht="11.4" customHeight="1">
      <c r="A25" s="612"/>
      <c r="B25" s="612"/>
      <c r="C25" s="484"/>
      <c r="D25" s="484"/>
    </row>
    <row r="26" spans="1:4" ht="11.4" customHeight="1">
      <c r="A26" s="612"/>
      <c r="B26" s="612"/>
      <c r="C26" s="484"/>
      <c r="D26" s="484"/>
    </row>
    <row r="27" spans="1:4" ht="11.4" customHeight="1">
      <c r="A27" s="612"/>
      <c r="B27" s="612"/>
      <c r="C27" s="486"/>
      <c r="D27" s="486"/>
    </row>
    <row r="28" spans="1:4" ht="11.4" customHeight="1">
      <c r="A28" s="612"/>
      <c r="B28" s="612"/>
      <c r="C28" s="487"/>
      <c r="D28" s="487"/>
    </row>
    <row r="29" spans="1:4" ht="11.4" customHeight="1">
      <c r="A29" s="612"/>
      <c r="B29" s="612"/>
      <c r="C29" s="484"/>
      <c r="D29" s="484"/>
    </row>
    <row r="30" spans="1:4" ht="11.4" customHeight="1">
      <c r="A30" s="612"/>
      <c r="B30" s="612"/>
      <c r="C30" s="484"/>
      <c r="D30" s="484"/>
    </row>
    <row r="31" spans="1:4" ht="11.4" customHeight="1">
      <c r="A31" s="612"/>
      <c r="B31" s="612"/>
      <c r="C31" s="484"/>
      <c r="D31" s="484"/>
    </row>
    <row r="32" spans="1:4" ht="11.4" customHeight="1">
      <c r="A32" s="612"/>
      <c r="B32" s="612"/>
      <c r="C32" s="484"/>
      <c r="D32" s="484"/>
    </row>
    <row r="33" spans="1:4" ht="11.4" customHeight="1">
      <c r="A33" s="612"/>
      <c r="B33" s="612"/>
      <c r="C33" s="484"/>
      <c r="D33" s="484"/>
    </row>
    <row r="34" spans="1:4" ht="11.4" customHeight="1">
      <c r="A34" s="612"/>
      <c r="B34" s="612"/>
      <c r="C34" s="484"/>
      <c r="D34" s="484"/>
    </row>
    <row r="35" spans="1:4" ht="11.4" customHeight="1">
      <c r="A35" s="612"/>
      <c r="B35" s="612"/>
      <c r="C35" s="484"/>
      <c r="D35" s="484"/>
    </row>
    <row r="36" spans="1:4" ht="11.4" customHeight="1">
      <c r="A36" s="612"/>
      <c r="B36" s="612"/>
      <c r="C36" s="484"/>
      <c r="D36" s="484"/>
    </row>
    <row r="37" spans="1:4" ht="11.4" customHeight="1">
      <c r="A37" s="612"/>
      <c r="B37" s="612"/>
      <c r="C37" s="488"/>
      <c r="D37" s="488"/>
    </row>
    <row r="38" spans="1:4" ht="11.4" customHeight="1">
      <c r="A38" s="612"/>
      <c r="B38" s="612"/>
    </row>
    <row r="39" spans="1:4" ht="11.4" customHeight="1">
      <c r="A39" s="612"/>
      <c r="B39" s="612"/>
    </row>
    <row r="40" spans="1:4" ht="11.4" customHeight="1">
      <c r="A40" s="612"/>
      <c r="B40" s="612"/>
    </row>
    <row r="41" spans="1:4" ht="11.4" customHeight="1">
      <c r="A41" s="612"/>
      <c r="B41" s="612"/>
    </row>
    <row r="42" spans="1:4" ht="11.4" customHeight="1">
      <c r="A42" s="612"/>
      <c r="B42" s="612"/>
    </row>
    <row r="43" spans="1:4" ht="11.4" customHeight="1">
      <c r="A43" s="612"/>
      <c r="B43" s="612"/>
    </row>
    <row r="44" spans="1:4" ht="11.4" customHeight="1">
      <c r="A44" s="612"/>
      <c r="B44" s="612"/>
    </row>
    <row r="45" spans="1:4" ht="11.4" customHeight="1">
      <c r="A45" s="612"/>
      <c r="B45" s="612"/>
    </row>
    <row r="46" spans="1:4" ht="11.4" customHeight="1">
      <c r="A46" s="612"/>
      <c r="B46" s="612"/>
    </row>
    <row r="47" spans="1:4" ht="11.4" customHeight="1">
      <c r="A47" s="612"/>
      <c r="B47" s="612"/>
    </row>
    <row r="48" spans="1:4" ht="11.4" customHeight="1">
      <c r="A48" s="612"/>
      <c r="B48" s="612"/>
    </row>
    <row r="49" spans="1:2" ht="11.4" customHeight="1">
      <c r="A49" s="612"/>
      <c r="B49" s="612"/>
    </row>
    <row r="50" spans="1:2" ht="11.4" customHeight="1">
      <c r="A50" s="612"/>
      <c r="B50" s="612"/>
    </row>
    <row r="51" spans="1:2" ht="11.4" customHeight="1">
      <c r="A51" s="612"/>
      <c r="B51" s="612"/>
    </row>
    <row r="52" spans="1:2" ht="11.4" customHeight="1">
      <c r="A52" s="612"/>
      <c r="B52" s="612"/>
    </row>
    <row r="53" spans="1:2" ht="11.4" customHeight="1">
      <c r="A53" s="612"/>
      <c r="B53" s="612"/>
    </row>
    <row r="54" spans="1:2" ht="11.4" customHeight="1">
      <c r="A54" s="612"/>
      <c r="B54" s="612"/>
    </row>
    <row r="55" spans="1:2" ht="11.4" customHeight="1">
      <c r="A55" s="612"/>
      <c r="B55" s="612"/>
    </row>
    <row r="56" spans="1:2" ht="11.4" customHeight="1">
      <c r="A56" s="612"/>
      <c r="B56" s="612"/>
    </row>
    <row r="57" spans="1:2" ht="11.4" customHeight="1">
      <c r="A57" s="612"/>
      <c r="B57" s="612"/>
    </row>
    <row r="58" spans="1:2" ht="11.4" customHeight="1">
      <c r="A58" s="612"/>
      <c r="B58" s="612"/>
    </row>
    <row r="59" spans="1:2" ht="11.4" customHeight="1">
      <c r="A59" s="612"/>
      <c r="B59" s="612"/>
    </row>
    <row r="60" spans="1:2" ht="11.4" customHeight="1">
      <c r="A60" s="612"/>
      <c r="B60" s="612"/>
    </row>
    <row r="61" spans="1:2" ht="11.4" customHeight="1">
      <c r="A61" s="612"/>
      <c r="B61" s="612"/>
    </row>
    <row r="62" spans="1:2" ht="11.4" customHeight="1">
      <c r="A62" s="612"/>
      <c r="B62" s="612"/>
    </row>
    <row r="63" spans="1:2" ht="11.4" customHeight="1">
      <c r="A63" s="612"/>
      <c r="B63" s="612"/>
    </row>
    <row r="64" spans="1:2" ht="11.4" customHeight="1">
      <c r="A64" s="612"/>
      <c r="B64" s="612"/>
    </row>
    <row r="65" spans="1:2" ht="11.4" customHeight="1">
      <c r="A65" s="612"/>
      <c r="B65" s="612"/>
    </row>
    <row r="66" spans="1:2" ht="11.4" customHeight="1">
      <c r="A66" s="612"/>
      <c r="B66" s="612"/>
    </row>
    <row r="67" spans="1:2" ht="11.4" customHeight="1">
      <c r="A67" s="612"/>
      <c r="B67" s="612"/>
    </row>
    <row r="68" spans="1:2" ht="11.4" customHeight="1">
      <c r="A68" s="612"/>
      <c r="B68" s="612"/>
    </row>
    <row r="69" spans="1:2" ht="11.4" customHeight="1">
      <c r="A69" s="612"/>
      <c r="B69" s="612"/>
    </row>
    <row r="70" spans="1:2" ht="11.4" customHeight="1">
      <c r="A70" s="612"/>
      <c r="B70" s="612"/>
    </row>
    <row r="71" spans="1:2" ht="11.4" customHeight="1">
      <c r="A71" s="612"/>
      <c r="B71" s="612"/>
    </row>
    <row r="72" spans="1:2" ht="10.95" customHeight="1"/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P57"/>
  <sheetViews>
    <sheetView showGridLines="0" zoomScaleNormal="100" zoomScaleSheetLayoutView="100" workbookViewId="0">
      <selection activeCell="K1" sqref="K1"/>
    </sheetView>
  </sheetViews>
  <sheetFormatPr defaultColWidth="9.109375" defaultRowHeight="10.199999999999999"/>
  <cols>
    <col min="1" max="1" width="9.5546875" style="26" customWidth="1"/>
    <col min="2" max="2" width="8.44140625" style="26" customWidth="1"/>
    <col min="3" max="3" width="10.88671875" style="26" customWidth="1"/>
    <col min="4" max="6" width="8.33203125" style="26" customWidth="1"/>
    <col min="7" max="7" width="9.6640625" style="26" customWidth="1"/>
    <col min="8" max="10" width="8.33203125" style="26" customWidth="1"/>
    <col min="11" max="11" width="9.6640625" style="26" customWidth="1"/>
    <col min="12" max="16384" width="9.109375" style="26"/>
  </cols>
  <sheetData>
    <row r="1" spans="1:16" ht="18">
      <c r="A1" s="25" t="s">
        <v>130</v>
      </c>
    </row>
    <row r="2" spans="1:16" ht="15.6">
      <c r="A2" s="614" t="s">
        <v>132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</row>
    <row r="3" spans="1:16" ht="6" customHeight="1">
      <c r="A3" s="27"/>
      <c r="B3" s="27"/>
      <c r="C3" s="28"/>
      <c r="D3" s="615"/>
      <c r="E3" s="616"/>
      <c r="F3" s="616"/>
      <c r="G3" s="616"/>
      <c r="H3" s="616"/>
      <c r="I3" s="616"/>
      <c r="J3" s="616"/>
      <c r="K3" s="616"/>
    </row>
    <row r="4" spans="1:16" ht="20.25" customHeight="1">
      <c r="A4" s="344"/>
      <c r="B4" s="344"/>
      <c r="C4" s="395"/>
      <c r="D4" s="620">
        <v>2020</v>
      </c>
      <c r="E4" s="621"/>
      <c r="F4" s="621"/>
      <c r="G4" s="621"/>
      <c r="H4" s="621"/>
      <c r="I4" s="621"/>
      <c r="J4" s="621"/>
      <c r="K4" s="621"/>
    </row>
    <row r="5" spans="1:16" s="40" customFormat="1" ht="20.100000000000001" customHeight="1">
      <c r="A5" s="252"/>
      <c r="B5" s="252"/>
      <c r="C5" s="252"/>
      <c r="D5" s="617" t="s">
        <v>277</v>
      </c>
      <c r="E5" s="618"/>
      <c r="F5" s="618"/>
      <c r="G5" s="619"/>
      <c r="H5" s="617" t="s">
        <v>278</v>
      </c>
      <c r="I5" s="618"/>
      <c r="J5" s="618"/>
      <c r="K5" s="618"/>
    </row>
    <row r="6" spans="1:16" ht="20.100000000000001" customHeight="1">
      <c r="A6" s="392"/>
      <c r="B6" s="392"/>
      <c r="C6" s="392"/>
      <c r="D6" s="394" t="s">
        <v>225</v>
      </c>
      <c r="E6" s="393" t="s">
        <v>226</v>
      </c>
      <c r="F6" s="393" t="s">
        <v>227</v>
      </c>
      <c r="G6" s="401" t="s">
        <v>64</v>
      </c>
      <c r="H6" s="394" t="str">
        <f>D6</f>
        <v>Říjen</v>
      </c>
      <c r="I6" s="393" t="str">
        <f>E6</f>
        <v>Listopad</v>
      </c>
      <c r="J6" s="393" t="str">
        <f>F6</f>
        <v>Prosinec</v>
      </c>
      <c r="K6" s="406" t="str">
        <f>G6</f>
        <v>IV. čtvrtletí</v>
      </c>
    </row>
    <row r="7" spans="1:16" ht="15" customHeight="1">
      <c r="A7" s="626" t="s">
        <v>55</v>
      </c>
      <c r="B7" s="622" t="s">
        <v>25</v>
      </c>
      <c r="C7" s="396" t="s">
        <v>27</v>
      </c>
      <c r="D7" s="399">
        <v>3400318.3584766323</v>
      </c>
      <c r="E7" s="29">
        <v>3129490.2658508285</v>
      </c>
      <c r="F7" s="29">
        <v>3182034.8306783419</v>
      </c>
      <c r="G7" s="402">
        <f>SUM(D7:F7)</f>
        <v>9711843.4550058022</v>
      </c>
      <c r="H7" s="29">
        <v>36301207.582000002</v>
      </c>
      <c r="I7" s="29">
        <v>33394154.075840004</v>
      </c>
      <c r="J7" s="29">
        <v>33947191.059</v>
      </c>
      <c r="K7" s="407">
        <f>SUM(H7:J7)</f>
        <v>103642552.71684001</v>
      </c>
      <c r="L7" s="41"/>
      <c r="M7" s="41"/>
      <c r="N7" s="41"/>
      <c r="O7" s="41"/>
      <c r="P7" s="41"/>
    </row>
    <row r="8" spans="1:16" ht="15" customHeight="1">
      <c r="A8" s="626"/>
      <c r="B8" s="622"/>
      <c r="C8" s="396" t="s">
        <v>28</v>
      </c>
      <c r="D8" s="399">
        <v>134.58147442290564</v>
      </c>
      <c r="E8" s="29">
        <v>172.08576650904325</v>
      </c>
      <c r="F8" s="29">
        <v>219.01703642476568</v>
      </c>
      <c r="G8" s="402">
        <f>SUM(D8:F8)</f>
        <v>525.68427735671457</v>
      </c>
      <c r="H8" s="29">
        <v>1413.1552569999997</v>
      </c>
      <c r="I8" s="29">
        <v>1806.8240059999998</v>
      </c>
      <c r="J8" s="29">
        <v>2299.5178760000008</v>
      </c>
      <c r="K8" s="407">
        <f t="shared" ref="K8:K48" si="0">SUM(H8:J8)</f>
        <v>5519.4971390000001</v>
      </c>
      <c r="L8" s="41"/>
      <c r="M8" s="41"/>
      <c r="N8" s="41"/>
      <c r="O8" s="41"/>
      <c r="P8" s="41"/>
    </row>
    <row r="9" spans="1:16" ht="15" customHeight="1">
      <c r="A9" s="626"/>
      <c r="B9" s="623"/>
      <c r="C9" s="397" t="s">
        <v>29</v>
      </c>
      <c r="D9" s="38">
        <v>3400452.9399510552</v>
      </c>
      <c r="E9" s="30">
        <v>3129662.3516173377</v>
      </c>
      <c r="F9" s="30">
        <v>3182253.8477147669</v>
      </c>
      <c r="G9" s="403">
        <f t="shared" ref="G9" si="1">SUM(D9:F9)</f>
        <v>9712369.1392831597</v>
      </c>
      <c r="H9" s="38">
        <v>36302620.737257004</v>
      </c>
      <c r="I9" s="30">
        <v>33395960.899846002</v>
      </c>
      <c r="J9" s="30">
        <v>33949490.576876</v>
      </c>
      <c r="K9" s="408">
        <f t="shared" si="0"/>
        <v>103648072.21397901</v>
      </c>
      <c r="L9" s="41"/>
      <c r="M9" s="41"/>
      <c r="N9" s="41"/>
      <c r="O9" s="41"/>
      <c r="P9" s="41"/>
    </row>
    <row r="10" spans="1:16" ht="15" customHeight="1">
      <c r="A10" s="626"/>
      <c r="B10" s="624" t="s">
        <v>26</v>
      </c>
      <c r="C10" s="398" t="s">
        <v>27</v>
      </c>
      <c r="D10" s="399">
        <v>2739759.4915075433</v>
      </c>
      <c r="E10" s="29">
        <v>2541263.0878784684</v>
      </c>
      <c r="F10" s="400">
        <v>2641337.2518198113</v>
      </c>
      <c r="G10" s="404">
        <f>SUM(D10:F10)</f>
        <v>7922359.8312058225</v>
      </c>
      <c r="H10" s="29">
        <v>29259983.862999998</v>
      </c>
      <c r="I10" s="29">
        <v>27130118.933000002</v>
      </c>
      <c r="J10" s="400">
        <v>28186150.354999997</v>
      </c>
      <c r="K10" s="409">
        <f t="shared" si="0"/>
        <v>84576253.150999993</v>
      </c>
      <c r="L10" s="41"/>
      <c r="M10" s="41"/>
      <c r="N10" s="41"/>
      <c r="O10" s="41"/>
      <c r="P10" s="41"/>
    </row>
    <row r="11" spans="1:16" ht="15" customHeight="1">
      <c r="A11" s="626"/>
      <c r="B11" s="622"/>
      <c r="C11" s="396" t="s">
        <v>28</v>
      </c>
      <c r="D11" s="399">
        <v>25.343371358746847</v>
      </c>
      <c r="E11" s="29">
        <v>35.203417985008869</v>
      </c>
      <c r="F11" s="29">
        <v>43.46969406720666</v>
      </c>
      <c r="G11" s="402">
        <f>SUM(D11:F11)</f>
        <v>104.01648341096238</v>
      </c>
      <c r="H11" s="29">
        <v>271.04542429999998</v>
      </c>
      <c r="I11" s="29">
        <v>376.23383760000002</v>
      </c>
      <c r="J11" s="29">
        <v>464.77240239999998</v>
      </c>
      <c r="K11" s="407">
        <f t="shared" si="0"/>
        <v>1112.0516642999999</v>
      </c>
      <c r="L11" s="41"/>
      <c r="M11" s="41"/>
      <c r="N11" s="41"/>
      <c r="O11" s="41"/>
      <c r="P11" s="41"/>
    </row>
    <row r="12" spans="1:16" ht="15" customHeight="1">
      <c r="A12" s="626"/>
      <c r="B12" s="623"/>
      <c r="C12" s="397" t="s">
        <v>29</v>
      </c>
      <c r="D12" s="38">
        <v>2739784.834878902</v>
      </c>
      <c r="E12" s="30">
        <v>2541298.2912964537</v>
      </c>
      <c r="F12" s="30">
        <v>2641380.7215138786</v>
      </c>
      <c r="G12" s="403">
        <f t="shared" ref="G12" si="2">SUM(D12:F12)</f>
        <v>7922463.8476892337</v>
      </c>
      <c r="H12" s="38">
        <v>29260254.908424299</v>
      </c>
      <c r="I12" s="30">
        <v>27130495.166837603</v>
      </c>
      <c r="J12" s="30">
        <v>28186615.127402395</v>
      </c>
      <c r="K12" s="408">
        <f t="shared" si="0"/>
        <v>84577365.202664301</v>
      </c>
      <c r="L12" s="41"/>
      <c r="M12" s="41"/>
      <c r="N12" s="41"/>
      <c r="O12" s="41"/>
      <c r="P12" s="41"/>
    </row>
    <row r="13" spans="1:16" ht="15" customHeight="1">
      <c r="A13" s="626"/>
      <c r="B13" s="625" t="s">
        <v>58</v>
      </c>
      <c r="C13" s="398" t="s">
        <v>27</v>
      </c>
      <c r="D13" s="399">
        <v>660558.86696908902</v>
      </c>
      <c r="E13" s="29">
        <v>588227.17797236005</v>
      </c>
      <c r="F13" s="400">
        <v>540697.57885853061</v>
      </c>
      <c r="G13" s="404">
        <f>SUM(D13:F13)</f>
        <v>1789483.6237999797</v>
      </c>
      <c r="H13" s="29">
        <v>7041223.7190000042</v>
      </c>
      <c r="I13" s="29">
        <v>6264035.1428400017</v>
      </c>
      <c r="J13" s="400">
        <v>5761040.7040000036</v>
      </c>
      <c r="K13" s="409">
        <f t="shared" si="0"/>
        <v>19066299.56584001</v>
      </c>
      <c r="L13" s="41"/>
      <c r="M13" s="41"/>
      <c r="N13" s="41"/>
      <c r="O13" s="41"/>
      <c r="P13" s="41"/>
    </row>
    <row r="14" spans="1:16" ht="15" customHeight="1">
      <c r="A14" s="626"/>
      <c r="B14" s="622"/>
      <c r="C14" s="396" t="s">
        <v>28</v>
      </c>
      <c r="D14" s="399">
        <v>109.23810306415879</v>
      </c>
      <c r="E14" s="29">
        <v>136.8823485240344</v>
      </c>
      <c r="F14" s="29">
        <v>175.54734235755902</v>
      </c>
      <c r="G14" s="402">
        <f>SUM(D14:F14)</f>
        <v>421.66779394575224</v>
      </c>
      <c r="H14" s="29">
        <v>1142.1098326999997</v>
      </c>
      <c r="I14" s="29">
        <v>1430.5901683999998</v>
      </c>
      <c r="J14" s="29">
        <v>1834.7454736000009</v>
      </c>
      <c r="K14" s="407">
        <f t="shared" si="0"/>
        <v>4407.4454747</v>
      </c>
      <c r="L14" s="41"/>
      <c r="M14" s="41"/>
      <c r="N14" s="41"/>
      <c r="O14" s="41"/>
      <c r="P14" s="41"/>
    </row>
    <row r="15" spans="1:16" ht="15" customHeight="1">
      <c r="A15" s="627"/>
      <c r="B15" s="623"/>
      <c r="C15" s="397" t="s">
        <v>29</v>
      </c>
      <c r="D15" s="38">
        <v>660668.10507215315</v>
      </c>
      <c r="E15" s="30">
        <v>588364.06032088411</v>
      </c>
      <c r="F15" s="30">
        <v>540873.12620088819</v>
      </c>
      <c r="G15" s="403">
        <f t="shared" ref="G15:G52" si="3">SUM(D15:F15)</f>
        <v>1789905.2915939256</v>
      </c>
      <c r="H15" s="38">
        <v>7042365.8288327046</v>
      </c>
      <c r="I15" s="30">
        <v>6265465.7330084015</v>
      </c>
      <c r="J15" s="30">
        <v>5762875.4494736036</v>
      </c>
      <c r="K15" s="408">
        <f t="shared" si="0"/>
        <v>19070707.011314709</v>
      </c>
      <c r="L15" s="41"/>
      <c r="M15" s="41"/>
      <c r="N15" s="41"/>
      <c r="O15" s="41"/>
      <c r="P15" s="41"/>
    </row>
    <row r="16" spans="1:16" ht="15" customHeight="1">
      <c r="A16" s="626" t="s">
        <v>196</v>
      </c>
      <c r="B16" s="622" t="s">
        <v>30</v>
      </c>
      <c r="C16" s="396" t="s">
        <v>304</v>
      </c>
      <c r="D16" s="399">
        <v>62436.000999999997</v>
      </c>
      <c r="E16" s="29">
        <v>290485.81099999999</v>
      </c>
      <c r="F16" s="29">
        <v>547461.11600000004</v>
      </c>
      <c r="G16" s="402">
        <f t="shared" si="3"/>
        <v>900382.92800000007</v>
      </c>
      <c r="H16" s="29">
        <v>668204.49699999997</v>
      </c>
      <c r="I16" s="29">
        <v>3109854.6850000001</v>
      </c>
      <c r="J16" s="29">
        <v>5857791.2489999998</v>
      </c>
      <c r="K16" s="407">
        <f t="shared" si="0"/>
        <v>9635850.4309999999</v>
      </c>
      <c r="L16" s="41"/>
      <c r="M16" s="41"/>
      <c r="N16" s="41"/>
      <c r="O16" s="41"/>
      <c r="P16" s="41"/>
    </row>
    <row r="17" spans="1:16" ht="15" customHeight="1">
      <c r="A17" s="626"/>
      <c r="B17" s="622"/>
      <c r="C17" s="396" t="s">
        <v>56</v>
      </c>
      <c r="D17" s="399">
        <v>9202.1819999999989</v>
      </c>
      <c r="E17" s="29">
        <v>67673.365999999995</v>
      </c>
      <c r="F17" s="29">
        <v>29214.849000000002</v>
      </c>
      <c r="G17" s="402">
        <f>SUM(D17:F17)</f>
        <v>106090.397</v>
      </c>
      <c r="H17" s="29">
        <v>98766.514999999999</v>
      </c>
      <c r="I17" s="29">
        <v>724604.18499999994</v>
      </c>
      <c r="J17" s="29">
        <v>313233.19000000012</v>
      </c>
      <c r="K17" s="407">
        <f t="shared" si="0"/>
        <v>1136603.8900000001</v>
      </c>
      <c r="L17" s="41"/>
      <c r="M17" s="41"/>
      <c r="N17" s="41"/>
      <c r="O17" s="41"/>
      <c r="P17" s="41"/>
    </row>
    <row r="18" spans="1:16" ht="15" customHeight="1">
      <c r="A18" s="626"/>
      <c r="B18" s="622"/>
      <c r="C18" s="396" t="s">
        <v>77</v>
      </c>
      <c r="D18" s="399">
        <v>10552.818000000001</v>
      </c>
      <c r="E18" s="29">
        <v>61819.130000000005</v>
      </c>
      <c r="F18" s="29">
        <v>57273.616999999998</v>
      </c>
      <c r="G18" s="402">
        <f>SUM(D18:F18)</f>
        <v>129645.565</v>
      </c>
      <c r="H18" s="29">
        <v>113054.92899999999</v>
      </c>
      <c r="I18" s="29">
        <v>662650.39099999995</v>
      </c>
      <c r="J18" s="29">
        <v>614957.77399999998</v>
      </c>
      <c r="K18" s="407">
        <f t="shared" si="0"/>
        <v>1390663.094</v>
      </c>
      <c r="L18" s="41"/>
      <c r="M18" s="41"/>
      <c r="N18" s="41"/>
      <c r="O18" s="41"/>
      <c r="P18" s="41"/>
    </row>
    <row r="19" spans="1:16" ht="15" customHeight="1">
      <c r="A19" s="626"/>
      <c r="B19" s="623"/>
      <c r="C19" s="397" t="s">
        <v>29</v>
      </c>
      <c r="D19" s="38">
        <v>82191.000999999989</v>
      </c>
      <c r="E19" s="30">
        <v>419978.30699999997</v>
      </c>
      <c r="F19" s="30">
        <v>633949.58200000005</v>
      </c>
      <c r="G19" s="403">
        <f>SUM(D19:F19)</f>
        <v>1136118.8900000001</v>
      </c>
      <c r="H19" s="38">
        <v>880025.94099999999</v>
      </c>
      <c r="I19" s="30">
        <v>4497109.2609999999</v>
      </c>
      <c r="J19" s="30">
        <v>6785982.2130000005</v>
      </c>
      <c r="K19" s="408">
        <f>SUM(H19:J19)</f>
        <v>12163117.414999999</v>
      </c>
      <c r="L19" s="41"/>
      <c r="M19" s="41"/>
      <c r="N19" s="41"/>
      <c r="O19" s="41"/>
      <c r="P19" s="41"/>
    </row>
    <row r="20" spans="1:16" ht="15" customHeight="1">
      <c r="A20" s="626"/>
      <c r="B20" s="624" t="s">
        <v>31</v>
      </c>
      <c r="C20" s="398" t="s">
        <v>304</v>
      </c>
      <c r="D20" s="399">
        <v>3685.6792</v>
      </c>
      <c r="E20" s="29">
        <v>301.28199999999998</v>
      </c>
      <c r="F20" s="400">
        <v>1614.798</v>
      </c>
      <c r="G20" s="404">
        <f t="shared" si="3"/>
        <v>5601.7592000000004</v>
      </c>
      <c r="H20" s="29">
        <v>39432.414527799992</v>
      </c>
      <c r="I20" s="29">
        <v>3223.7297820000003</v>
      </c>
      <c r="J20" s="400">
        <v>17258.525404</v>
      </c>
      <c r="K20" s="409">
        <f t="shared" si="0"/>
        <v>59914.669713799994</v>
      </c>
      <c r="L20" s="41"/>
      <c r="M20" s="41"/>
      <c r="N20" s="41"/>
      <c r="O20" s="41"/>
      <c r="P20" s="41"/>
    </row>
    <row r="21" spans="1:16" ht="15" customHeight="1">
      <c r="A21" s="626"/>
      <c r="B21" s="622"/>
      <c r="C21" s="396" t="s">
        <v>56</v>
      </c>
      <c r="D21" s="399">
        <v>3835.0719999999997</v>
      </c>
      <c r="E21" s="29">
        <v>41.615000000000002</v>
      </c>
      <c r="F21" s="29">
        <v>1261.79</v>
      </c>
      <c r="G21" s="402">
        <f t="shared" si="3"/>
        <v>5138.476999999999</v>
      </c>
      <c r="H21" s="29">
        <v>41033.756000000008</v>
      </c>
      <c r="I21" s="29">
        <v>445.774</v>
      </c>
      <c r="J21" s="29">
        <v>13504.91</v>
      </c>
      <c r="K21" s="407">
        <f t="shared" si="0"/>
        <v>54984.44</v>
      </c>
      <c r="L21" s="41"/>
      <c r="M21" s="41"/>
      <c r="N21" s="41"/>
      <c r="O21" s="41"/>
      <c r="P21" s="41"/>
    </row>
    <row r="22" spans="1:16" ht="15" customHeight="1">
      <c r="A22" s="626"/>
      <c r="B22" s="622"/>
      <c r="C22" s="396" t="s">
        <v>77</v>
      </c>
      <c r="D22" s="399">
        <v>5654.527</v>
      </c>
      <c r="E22" s="29">
        <v>0</v>
      </c>
      <c r="F22" s="29">
        <v>15345.27</v>
      </c>
      <c r="G22" s="402">
        <f t="shared" si="3"/>
        <v>20999.796999999999</v>
      </c>
      <c r="H22" s="29">
        <v>60452.961999999985</v>
      </c>
      <c r="I22" s="29">
        <v>0</v>
      </c>
      <c r="J22" s="29">
        <v>164232.18700000001</v>
      </c>
      <c r="K22" s="407">
        <f t="shared" si="0"/>
        <v>224685.14899999998</v>
      </c>
      <c r="L22" s="41"/>
      <c r="M22" s="41"/>
      <c r="N22" s="41"/>
      <c r="O22" s="41"/>
      <c r="P22" s="41"/>
    </row>
    <row r="23" spans="1:16" ht="15" customHeight="1">
      <c r="A23" s="626"/>
      <c r="B23" s="623"/>
      <c r="C23" s="397" t="s">
        <v>29</v>
      </c>
      <c r="D23" s="38">
        <v>13175.278200000001</v>
      </c>
      <c r="E23" s="30">
        <v>342.89699999999999</v>
      </c>
      <c r="F23" s="30">
        <v>18221.858</v>
      </c>
      <c r="G23" s="403">
        <f t="shared" si="3"/>
        <v>31740.033200000002</v>
      </c>
      <c r="H23" s="38">
        <v>140919.13252779999</v>
      </c>
      <c r="I23" s="30">
        <v>3669.5037820000002</v>
      </c>
      <c r="J23" s="30">
        <v>194995.62240399999</v>
      </c>
      <c r="K23" s="408">
        <f t="shared" si="0"/>
        <v>339584.25871379999</v>
      </c>
      <c r="L23" s="41"/>
      <c r="M23" s="41"/>
      <c r="N23" s="41"/>
      <c r="O23" s="41"/>
      <c r="P23" s="41"/>
    </row>
    <row r="24" spans="1:16" ht="15" customHeight="1">
      <c r="A24" s="626"/>
      <c r="B24" s="625" t="s">
        <v>59</v>
      </c>
      <c r="C24" s="398" t="s">
        <v>304</v>
      </c>
      <c r="D24" s="399">
        <v>58750.321799999998</v>
      </c>
      <c r="E24" s="29">
        <v>290184.52899999998</v>
      </c>
      <c r="F24" s="400">
        <v>545846.31800000009</v>
      </c>
      <c r="G24" s="404">
        <f t="shared" si="3"/>
        <v>894781.1688000001</v>
      </c>
      <c r="H24" s="29">
        <v>628772.08247220004</v>
      </c>
      <c r="I24" s="29">
        <v>3106630.9552179999</v>
      </c>
      <c r="J24" s="400">
        <v>5840532.7235960001</v>
      </c>
      <c r="K24" s="409">
        <f t="shared" si="0"/>
        <v>9575935.7612861991</v>
      </c>
      <c r="L24" s="41"/>
      <c r="M24" s="41"/>
      <c r="N24" s="41"/>
      <c r="O24" s="41"/>
      <c r="P24" s="41"/>
    </row>
    <row r="25" spans="1:16" ht="15" customHeight="1">
      <c r="A25" s="626"/>
      <c r="B25" s="622"/>
      <c r="C25" s="396" t="s">
        <v>56</v>
      </c>
      <c r="D25" s="399">
        <v>5367.1099999999988</v>
      </c>
      <c r="E25" s="29">
        <v>67631.750999999989</v>
      </c>
      <c r="F25" s="29">
        <v>27953.059000000001</v>
      </c>
      <c r="G25" s="402">
        <f t="shared" si="3"/>
        <v>100951.91999999998</v>
      </c>
      <c r="H25" s="29">
        <v>57732.758999999991</v>
      </c>
      <c r="I25" s="29">
        <v>724158.41099999996</v>
      </c>
      <c r="J25" s="29">
        <v>299728.28000000014</v>
      </c>
      <c r="K25" s="407">
        <f t="shared" si="0"/>
        <v>1081619.4500000002</v>
      </c>
      <c r="L25" s="41"/>
      <c r="M25" s="41"/>
      <c r="N25" s="41"/>
      <c r="O25" s="41"/>
      <c r="P25" s="41"/>
    </row>
    <row r="26" spans="1:16" ht="15" customHeight="1">
      <c r="A26" s="626"/>
      <c r="B26" s="622"/>
      <c r="C26" s="396" t="s">
        <v>77</v>
      </c>
      <c r="D26" s="399">
        <v>4898.2910000000011</v>
      </c>
      <c r="E26" s="29">
        <v>61819.130000000005</v>
      </c>
      <c r="F26" s="29">
        <v>41928.346999999994</v>
      </c>
      <c r="G26" s="402">
        <f t="shared" si="3"/>
        <v>108645.768</v>
      </c>
      <c r="H26" s="29">
        <v>52601.967000000004</v>
      </c>
      <c r="I26" s="29">
        <v>662650.39099999995</v>
      </c>
      <c r="J26" s="29">
        <v>450725.58699999994</v>
      </c>
      <c r="K26" s="407">
        <f t="shared" si="0"/>
        <v>1165977.9449999998</v>
      </c>
      <c r="L26" s="41"/>
      <c r="M26" s="41"/>
      <c r="N26" s="41"/>
      <c r="O26" s="41"/>
      <c r="P26" s="41"/>
    </row>
    <row r="27" spans="1:16" ht="15" customHeight="1">
      <c r="A27" s="626"/>
      <c r="B27" s="623"/>
      <c r="C27" s="397" t="s">
        <v>29</v>
      </c>
      <c r="D27" s="38">
        <v>69015.722800000003</v>
      </c>
      <c r="E27" s="30">
        <v>419635.41</v>
      </c>
      <c r="F27" s="30">
        <v>615727.72400000005</v>
      </c>
      <c r="G27" s="403">
        <f t="shared" si="3"/>
        <v>1104378.8568</v>
      </c>
      <c r="H27" s="38">
        <v>739106.80847220006</v>
      </c>
      <c r="I27" s="30">
        <v>4493439.7572179995</v>
      </c>
      <c r="J27" s="30">
        <v>6590986.5905960007</v>
      </c>
      <c r="K27" s="408">
        <f t="shared" si="0"/>
        <v>11823533.156286201</v>
      </c>
      <c r="L27" s="41"/>
      <c r="M27" s="41"/>
      <c r="N27" s="41"/>
      <c r="O27" s="41"/>
      <c r="P27" s="41"/>
    </row>
    <row r="28" spans="1:16" ht="15" customHeight="1">
      <c r="A28" s="627"/>
      <c r="B28" s="628" t="s">
        <v>61</v>
      </c>
      <c r="C28" s="629"/>
      <c r="D28" s="39">
        <v>3267427.6212324905</v>
      </c>
      <c r="E28" s="31">
        <v>2845951.9902324905</v>
      </c>
      <c r="F28" s="31">
        <v>2226167.6512324903</v>
      </c>
      <c r="G28" s="405">
        <f>F28</f>
        <v>2226167.6512324903</v>
      </c>
      <c r="H28" s="39">
        <v>35083294.424653418</v>
      </c>
      <c r="I28" s="31">
        <v>30569995.363099415</v>
      </c>
      <c r="J28" s="31">
        <v>23935487.848944414</v>
      </c>
      <c r="K28" s="410">
        <f>J28</f>
        <v>23935487.848944414</v>
      </c>
      <c r="L28" s="41"/>
      <c r="M28" s="41"/>
      <c r="N28" s="41"/>
      <c r="O28" s="41"/>
      <c r="P28" s="41"/>
    </row>
    <row r="29" spans="1:16" ht="15" customHeight="1">
      <c r="A29" s="626" t="s">
        <v>57</v>
      </c>
      <c r="B29" s="630" t="s">
        <v>294</v>
      </c>
      <c r="C29" s="396" t="s">
        <v>32</v>
      </c>
      <c r="D29" s="399">
        <v>7902.0239999999994</v>
      </c>
      <c r="E29" s="29">
        <v>8945.0110000000022</v>
      </c>
      <c r="F29" s="29">
        <v>8820.3889999999992</v>
      </c>
      <c r="G29" s="402">
        <f t="shared" si="3"/>
        <v>25667.424000000003</v>
      </c>
      <c r="H29" s="29">
        <v>86253.226143100008</v>
      </c>
      <c r="I29" s="29">
        <v>97203.771640100007</v>
      </c>
      <c r="J29" s="29">
        <v>95984.109296199997</v>
      </c>
      <c r="K29" s="407">
        <f t="shared" si="0"/>
        <v>279441.10707939998</v>
      </c>
      <c r="L29" s="41"/>
      <c r="M29" s="41"/>
      <c r="N29" s="41"/>
      <c r="O29" s="41"/>
      <c r="P29" s="41"/>
    </row>
    <row r="30" spans="1:16" ht="15" customHeight="1">
      <c r="A30" s="626"/>
      <c r="B30" s="630"/>
      <c r="C30" s="396" t="s">
        <v>35</v>
      </c>
      <c r="D30" s="399">
        <v>324.76600000000053</v>
      </c>
      <c r="E30" s="29">
        <v>346.01600000000167</v>
      </c>
      <c r="F30" s="29">
        <v>367.1689999999976</v>
      </c>
      <c r="G30" s="402">
        <f t="shared" si="3"/>
        <v>1037.9509999999998</v>
      </c>
      <c r="H30" s="29">
        <v>3575.010899999992</v>
      </c>
      <c r="I30" s="29">
        <v>3817.2508400000042</v>
      </c>
      <c r="J30" s="29">
        <v>4037.117760000001</v>
      </c>
      <c r="K30" s="407">
        <f t="shared" si="0"/>
        <v>11429.379499999997</v>
      </c>
      <c r="L30" s="41"/>
      <c r="M30" s="41"/>
      <c r="N30" s="41"/>
      <c r="O30" s="41"/>
      <c r="P30" s="41"/>
    </row>
    <row r="31" spans="1:16" ht="15" customHeight="1">
      <c r="A31" s="626"/>
      <c r="B31" s="631"/>
      <c r="C31" s="397" t="s">
        <v>29</v>
      </c>
      <c r="D31" s="38">
        <v>8226.7900000000009</v>
      </c>
      <c r="E31" s="30">
        <v>9291.0270000000037</v>
      </c>
      <c r="F31" s="30">
        <v>9187.5579999999973</v>
      </c>
      <c r="G31" s="403">
        <f t="shared" si="3"/>
        <v>26705.375</v>
      </c>
      <c r="H31" s="38">
        <v>89828.237043100002</v>
      </c>
      <c r="I31" s="30">
        <v>101021.02248010001</v>
      </c>
      <c r="J31" s="30">
        <v>100021.2270562</v>
      </c>
      <c r="K31" s="408">
        <f t="shared" si="0"/>
        <v>290870.48657940002</v>
      </c>
      <c r="L31" s="41"/>
      <c r="M31" s="41"/>
      <c r="N31" s="41"/>
      <c r="O31" s="41"/>
      <c r="P31" s="41"/>
    </row>
    <row r="32" spans="1:16" ht="15" customHeight="1">
      <c r="A32" s="626"/>
      <c r="B32" s="625" t="s">
        <v>295</v>
      </c>
      <c r="C32" s="398" t="s">
        <v>32</v>
      </c>
      <c r="D32" s="399">
        <v>1089.9270000000001</v>
      </c>
      <c r="E32" s="29">
        <v>1251.4590000000001</v>
      </c>
      <c r="F32" s="400">
        <v>1359.5749999999998</v>
      </c>
      <c r="G32" s="404">
        <f t="shared" si="3"/>
        <v>3700.9610000000002</v>
      </c>
      <c r="H32" s="29">
        <v>11487.287</v>
      </c>
      <c r="I32" s="29">
        <v>13116.404</v>
      </c>
      <c r="J32" s="400">
        <v>14376.504000000001</v>
      </c>
      <c r="K32" s="409">
        <f t="shared" si="0"/>
        <v>38980.195</v>
      </c>
      <c r="L32" s="41"/>
      <c r="M32" s="41"/>
      <c r="N32" s="41"/>
      <c r="O32" s="41"/>
      <c r="P32" s="41"/>
    </row>
    <row r="33" spans="1:16" ht="15" customHeight="1">
      <c r="A33" s="626"/>
      <c r="B33" s="630"/>
      <c r="C33" s="396" t="s">
        <v>35</v>
      </c>
      <c r="D33" s="399">
        <v>0</v>
      </c>
      <c r="E33" s="29">
        <v>0</v>
      </c>
      <c r="F33" s="29">
        <v>14.516</v>
      </c>
      <c r="G33" s="402">
        <f t="shared" si="3"/>
        <v>14.516</v>
      </c>
      <c r="H33" s="29">
        <v>0</v>
      </c>
      <c r="I33" s="29">
        <v>0</v>
      </c>
      <c r="J33" s="29">
        <v>153.60599999999999</v>
      </c>
      <c r="K33" s="407">
        <f t="shared" si="0"/>
        <v>153.60599999999999</v>
      </c>
      <c r="L33" s="41"/>
      <c r="M33" s="41"/>
      <c r="N33" s="41"/>
      <c r="O33" s="41"/>
      <c r="P33" s="41"/>
    </row>
    <row r="34" spans="1:16" ht="15" customHeight="1">
      <c r="A34" s="626"/>
      <c r="B34" s="631"/>
      <c r="C34" s="397" t="s">
        <v>29</v>
      </c>
      <c r="D34" s="38">
        <v>1089.9270000000001</v>
      </c>
      <c r="E34" s="30">
        <v>1251.4590000000001</v>
      </c>
      <c r="F34" s="30">
        <v>1374.0909999999999</v>
      </c>
      <c r="G34" s="403">
        <f t="shared" si="3"/>
        <v>3715.4770000000003</v>
      </c>
      <c r="H34" s="38">
        <v>11487.287</v>
      </c>
      <c r="I34" s="30">
        <v>13116.404</v>
      </c>
      <c r="J34" s="30">
        <v>14530.11</v>
      </c>
      <c r="K34" s="408">
        <f t="shared" si="0"/>
        <v>39133.800999999999</v>
      </c>
      <c r="L34" s="41"/>
      <c r="M34" s="41"/>
      <c r="N34" s="41"/>
      <c r="O34" s="41"/>
      <c r="P34" s="41"/>
    </row>
    <row r="35" spans="1:16" ht="15" customHeight="1">
      <c r="A35" s="626"/>
      <c r="B35" s="625" t="s">
        <v>29</v>
      </c>
      <c r="C35" s="398" t="s">
        <v>32</v>
      </c>
      <c r="D35" s="399">
        <v>8991.9509999999991</v>
      </c>
      <c r="E35" s="29">
        <v>10196.470000000003</v>
      </c>
      <c r="F35" s="400">
        <v>10179.964</v>
      </c>
      <c r="G35" s="404">
        <f t="shared" si="3"/>
        <v>29368.385000000002</v>
      </c>
      <c r="H35" s="29">
        <v>97740.513143100005</v>
      </c>
      <c r="I35" s="29">
        <v>110320.1756401</v>
      </c>
      <c r="J35" s="400">
        <v>110360.6132962</v>
      </c>
      <c r="K35" s="409">
        <f t="shared" si="0"/>
        <v>318421.30207939999</v>
      </c>
      <c r="L35" s="41"/>
      <c r="M35" s="41"/>
      <c r="N35" s="41"/>
      <c r="O35" s="41"/>
      <c r="P35" s="41"/>
    </row>
    <row r="36" spans="1:16" ht="15" customHeight="1">
      <c r="A36" s="626"/>
      <c r="B36" s="630"/>
      <c r="C36" s="396" t="s">
        <v>35</v>
      </c>
      <c r="D36" s="399">
        <v>324.76600000000053</v>
      </c>
      <c r="E36" s="29">
        <v>346.01600000000167</v>
      </c>
      <c r="F36" s="29">
        <v>381.68499999999761</v>
      </c>
      <c r="G36" s="402">
        <f t="shared" si="3"/>
        <v>1052.4669999999999</v>
      </c>
      <c r="H36" s="29">
        <v>3575.010899999992</v>
      </c>
      <c r="I36" s="29">
        <v>3817.2508400000042</v>
      </c>
      <c r="J36" s="29">
        <v>4190.7237600000008</v>
      </c>
      <c r="K36" s="407">
        <f t="shared" si="0"/>
        <v>11582.985499999997</v>
      </c>
      <c r="L36" s="41"/>
      <c r="M36" s="41"/>
      <c r="N36" s="41"/>
      <c r="O36" s="41"/>
      <c r="P36" s="41"/>
    </row>
    <row r="37" spans="1:16" ht="15" customHeight="1">
      <c r="A37" s="627"/>
      <c r="B37" s="631"/>
      <c r="C37" s="397" t="s">
        <v>29</v>
      </c>
      <c r="D37" s="38">
        <v>9316.7170000000006</v>
      </c>
      <c r="E37" s="30">
        <v>10542.486000000004</v>
      </c>
      <c r="F37" s="30">
        <v>10561.648999999998</v>
      </c>
      <c r="G37" s="403">
        <f t="shared" si="3"/>
        <v>30420.852000000003</v>
      </c>
      <c r="H37" s="38">
        <v>101315.5240431</v>
      </c>
      <c r="I37" s="30">
        <v>114137.42648010001</v>
      </c>
      <c r="J37" s="30">
        <v>114551.33705619999</v>
      </c>
      <c r="K37" s="408">
        <f t="shared" si="0"/>
        <v>330004.2875794</v>
      </c>
      <c r="L37" s="41"/>
      <c r="M37" s="41"/>
      <c r="N37" s="41"/>
      <c r="O37" s="41"/>
      <c r="P37" s="41"/>
    </row>
    <row r="38" spans="1:16" ht="15" customHeight="1">
      <c r="A38" s="626" t="s">
        <v>76</v>
      </c>
      <c r="B38" s="630" t="s">
        <v>60</v>
      </c>
      <c r="C38" s="396" t="s">
        <v>80</v>
      </c>
      <c r="D38" s="399">
        <v>701949.51724054501</v>
      </c>
      <c r="E38" s="29">
        <v>924419.07284922875</v>
      </c>
      <c r="F38" s="29">
        <v>1056907.0170148669</v>
      </c>
      <c r="G38" s="402">
        <f t="shared" si="3"/>
        <v>2683275.6071046405</v>
      </c>
      <c r="H38" s="29">
        <v>7506577.4135879278</v>
      </c>
      <c r="I38" s="29">
        <v>9878219.6376629453</v>
      </c>
      <c r="J38" s="29">
        <v>11298027.272072084</v>
      </c>
      <c r="K38" s="407">
        <f t="shared" si="0"/>
        <v>28682824.323322959</v>
      </c>
      <c r="L38" s="41"/>
      <c r="M38" s="41"/>
      <c r="N38" s="41"/>
      <c r="O38" s="41"/>
      <c r="P38" s="41"/>
    </row>
    <row r="39" spans="1:16" ht="15" customHeight="1">
      <c r="A39" s="626"/>
      <c r="B39" s="630"/>
      <c r="C39" s="396" t="s">
        <v>33</v>
      </c>
      <c r="D39" s="399">
        <v>10897.767269542639</v>
      </c>
      <c r="E39" s="29">
        <v>11760.921498738153</v>
      </c>
      <c r="F39" s="29">
        <v>14616.505096164416</v>
      </c>
      <c r="G39" s="402">
        <f t="shared" si="3"/>
        <v>37275.193864445209</v>
      </c>
      <c r="H39" s="29">
        <v>116534.58426000002</v>
      </c>
      <c r="I39" s="29">
        <v>125672.64577999999</v>
      </c>
      <c r="J39" s="29">
        <v>156236.05669</v>
      </c>
      <c r="K39" s="407">
        <f t="shared" si="0"/>
        <v>398443.28672999999</v>
      </c>
      <c r="L39" s="41"/>
      <c r="M39" s="41"/>
      <c r="N39" s="41"/>
      <c r="O39" s="41"/>
      <c r="P39" s="41"/>
    </row>
    <row r="40" spans="1:16" ht="15" customHeight="1">
      <c r="A40" s="626"/>
      <c r="B40" s="631"/>
      <c r="C40" s="397" t="s">
        <v>29</v>
      </c>
      <c r="D40" s="38">
        <v>712847.28451008769</v>
      </c>
      <c r="E40" s="30">
        <v>936179.99434796686</v>
      </c>
      <c r="F40" s="30">
        <v>1071523.5221110312</v>
      </c>
      <c r="G40" s="403">
        <f t="shared" si="3"/>
        <v>2720550.8009690857</v>
      </c>
      <c r="H40" s="38">
        <v>7623111.9978479277</v>
      </c>
      <c r="I40" s="30">
        <v>10003892.283442946</v>
      </c>
      <c r="J40" s="30">
        <v>11454263.328762084</v>
      </c>
      <c r="K40" s="408">
        <f t="shared" si="0"/>
        <v>29081267.610052958</v>
      </c>
      <c r="L40" s="41"/>
      <c r="M40" s="41"/>
      <c r="N40" s="41"/>
      <c r="O40" s="41"/>
      <c r="P40" s="41"/>
    </row>
    <row r="41" spans="1:16" ht="15" customHeight="1">
      <c r="A41" s="626"/>
      <c r="B41" s="625" t="s">
        <v>296</v>
      </c>
      <c r="C41" s="398" t="s">
        <v>80</v>
      </c>
      <c r="D41" s="399">
        <v>1089.9269999999999</v>
      </c>
      <c r="E41" s="29">
        <v>1251.4589999999998</v>
      </c>
      <c r="F41" s="400">
        <v>1359.5750000000003</v>
      </c>
      <c r="G41" s="404">
        <f t="shared" si="3"/>
        <v>3700.9609999999998</v>
      </c>
      <c r="H41" s="29">
        <v>11487.287</v>
      </c>
      <c r="I41" s="29">
        <v>13116.403999999999</v>
      </c>
      <c r="J41" s="400">
        <v>14376.503999999999</v>
      </c>
      <c r="K41" s="409">
        <f t="shared" si="0"/>
        <v>38980.195</v>
      </c>
      <c r="L41" s="41"/>
      <c r="M41" s="41"/>
      <c r="N41" s="41"/>
      <c r="O41" s="41"/>
      <c r="P41" s="41"/>
    </row>
    <row r="42" spans="1:16" ht="15" customHeight="1">
      <c r="A42" s="626"/>
      <c r="B42" s="630"/>
      <c r="C42" s="396" t="s">
        <v>33</v>
      </c>
      <c r="D42" s="399">
        <v>0</v>
      </c>
      <c r="E42" s="29">
        <v>0</v>
      </c>
      <c r="F42" s="29">
        <v>14.516</v>
      </c>
      <c r="G42" s="402">
        <f t="shared" si="3"/>
        <v>14.516</v>
      </c>
      <c r="H42" s="29">
        <v>0</v>
      </c>
      <c r="I42" s="29">
        <v>0</v>
      </c>
      <c r="J42" s="29">
        <v>153.60599999999999</v>
      </c>
      <c r="K42" s="407">
        <f t="shared" si="0"/>
        <v>153.60599999999999</v>
      </c>
      <c r="L42" s="41"/>
      <c r="M42" s="41"/>
      <c r="N42" s="41"/>
      <c r="O42" s="41"/>
      <c r="P42" s="41"/>
    </row>
    <row r="43" spans="1:16" ht="15" customHeight="1">
      <c r="A43" s="626"/>
      <c r="B43" s="631"/>
      <c r="C43" s="397" t="s">
        <v>29</v>
      </c>
      <c r="D43" s="38">
        <v>1089.9269999999999</v>
      </c>
      <c r="E43" s="30">
        <v>1251.4589999999998</v>
      </c>
      <c r="F43" s="30">
        <v>1374.0910000000003</v>
      </c>
      <c r="G43" s="403">
        <f t="shared" si="3"/>
        <v>3715.4769999999999</v>
      </c>
      <c r="H43" s="38">
        <v>11487.287</v>
      </c>
      <c r="I43" s="30">
        <v>13116.403999999999</v>
      </c>
      <c r="J43" s="30">
        <v>14530.109999999999</v>
      </c>
      <c r="K43" s="408">
        <f t="shared" si="0"/>
        <v>39133.800999999999</v>
      </c>
      <c r="L43" s="41"/>
      <c r="M43" s="41"/>
      <c r="N43" s="41"/>
      <c r="O43" s="41"/>
      <c r="P43" s="41"/>
    </row>
    <row r="44" spans="1:16" ht="15" customHeight="1">
      <c r="A44" s="626"/>
      <c r="B44" s="633" t="s">
        <v>103</v>
      </c>
      <c r="C44" s="634"/>
      <c r="D44" s="39">
        <v>324.76600000000053</v>
      </c>
      <c r="E44" s="31">
        <v>346.01600000000167</v>
      </c>
      <c r="F44" s="31">
        <v>367.1689999999976</v>
      </c>
      <c r="G44" s="405">
        <f t="shared" si="3"/>
        <v>1037.9509999999998</v>
      </c>
      <c r="H44" s="39">
        <v>3575.010899999992</v>
      </c>
      <c r="I44" s="31">
        <v>3817.2508400000042</v>
      </c>
      <c r="J44" s="31">
        <v>4037.117760000001</v>
      </c>
      <c r="K44" s="410">
        <f t="shared" si="0"/>
        <v>11429.379499999997</v>
      </c>
      <c r="L44" s="41"/>
      <c r="M44" s="41"/>
      <c r="N44" s="41"/>
      <c r="O44" s="41"/>
      <c r="P44" s="41"/>
    </row>
    <row r="45" spans="1:16" ht="15" customHeight="1">
      <c r="A45" s="626"/>
      <c r="B45" s="633" t="s">
        <v>99</v>
      </c>
      <c r="C45" s="634"/>
      <c r="D45" s="39">
        <v>16209.793000000001</v>
      </c>
      <c r="E45" s="31">
        <v>67235.400000000009</v>
      </c>
      <c r="F45" s="31">
        <v>69622.064999999988</v>
      </c>
      <c r="G45" s="405">
        <f t="shared" si="3"/>
        <v>153067.258</v>
      </c>
      <c r="H45" s="39">
        <v>173153.485873</v>
      </c>
      <c r="I45" s="31">
        <v>717636.08522000001</v>
      </c>
      <c r="J45" s="31">
        <v>743091.78227900004</v>
      </c>
      <c r="K45" s="410">
        <f t="shared" si="0"/>
        <v>1633881.3533720002</v>
      </c>
      <c r="L45" s="41"/>
      <c r="M45" s="41"/>
      <c r="N45" s="41"/>
      <c r="O45" s="41"/>
      <c r="P45" s="41"/>
    </row>
    <row r="46" spans="1:16" ht="15" customHeight="1">
      <c r="A46" s="626"/>
      <c r="B46" s="625" t="s">
        <v>34</v>
      </c>
      <c r="C46" s="398" t="s">
        <v>80</v>
      </c>
      <c r="D46" s="399">
        <v>719249.23724054499</v>
      </c>
      <c r="E46" s="29">
        <v>992905.9318492288</v>
      </c>
      <c r="F46" s="400">
        <v>1127888.6570148668</v>
      </c>
      <c r="G46" s="404">
        <f t="shared" si="3"/>
        <v>2840043.8261046405</v>
      </c>
      <c r="H46" s="29">
        <v>7691218.1864609271</v>
      </c>
      <c r="I46" s="29">
        <v>10608972.126882944</v>
      </c>
      <c r="J46" s="400">
        <v>12055495.558351085</v>
      </c>
      <c r="K46" s="409">
        <f t="shared" si="0"/>
        <v>30355685.871694956</v>
      </c>
      <c r="L46" s="41"/>
      <c r="M46" s="41"/>
      <c r="N46" s="41"/>
      <c r="O46" s="41"/>
      <c r="P46" s="41"/>
    </row>
    <row r="47" spans="1:16" ht="15" customHeight="1">
      <c r="A47" s="626"/>
      <c r="B47" s="630"/>
      <c r="C47" s="396" t="s">
        <v>112</v>
      </c>
      <c r="D47" s="399">
        <v>12122.94226954264</v>
      </c>
      <c r="E47" s="29">
        <v>12701.174498738153</v>
      </c>
      <c r="F47" s="29">
        <v>15663.765993372264</v>
      </c>
      <c r="G47" s="402">
        <f t="shared" si="3"/>
        <v>40487.882761653062</v>
      </c>
      <c r="H47" s="29">
        <v>129737.70349100001</v>
      </c>
      <c r="I47" s="29">
        <v>135839.91086399998</v>
      </c>
      <c r="J47" s="29">
        <v>167538.63920535782</v>
      </c>
      <c r="K47" s="407">
        <f t="shared" si="0"/>
        <v>433116.25356035779</v>
      </c>
      <c r="L47" s="41"/>
      <c r="M47" s="41"/>
      <c r="N47" s="41"/>
      <c r="O47" s="41"/>
      <c r="P47" s="41"/>
    </row>
    <row r="48" spans="1:16" ht="15" customHeight="1">
      <c r="A48" s="627"/>
      <c r="B48" s="631"/>
      <c r="C48" s="397" t="s">
        <v>29</v>
      </c>
      <c r="D48" s="38">
        <v>731372.17951008759</v>
      </c>
      <c r="E48" s="30">
        <v>1005607.1063479669</v>
      </c>
      <c r="F48" s="30">
        <v>1143552.4230082391</v>
      </c>
      <c r="G48" s="403">
        <f>SUM(D48:F48)</f>
        <v>2880531.7088662935</v>
      </c>
      <c r="H48" s="38">
        <v>7820955.8899519276</v>
      </c>
      <c r="I48" s="30">
        <v>10744812.037746944</v>
      </c>
      <c r="J48" s="30">
        <v>12223034.197556442</v>
      </c>
      <c r="K48" s="408">
        <f t="shared" si="0"/>
        <v>30788802.125255316</v>
      </c>
      <c r="L48" s="41"/>
      <c r="M48" s="41"/>
      <c r="N48" s="41"/>
      <c r="O48" s="41"/>
      <c r="P48" s="41"/>
    </row>
    <row r="49" spans="1:16" ht="0.9" customHeight="1">
      <c r="A49" s="32"/>
      <c r="B49" s="33"/>
      <c r="C49" s="34"/>
      <c r="D49" s="29"/>
      <c r="E49" s="29"/>
      <c r="F49" s="29"/>
      <c r="G49" s="1"/>
      <c r="H49" s="29"/>
      <c r="I49" s="29"/>
      <c r="J49" s="29"/>
      <c r="K49" s="1"/>
      <c r="L49" s="41"/>
      <c r="M49" s="41"/>
      <c r="N49" s="41"/>
      <c r="O49" s="41"/>
      <c r="P49" s="41"/>
    </row>
    <row r="50" spans="1:16" ht="0.9" customHeight="1">
      <c r="A50" s="32"/>
      <c r="B50" s="33"/>
      <c r="C50" s="34"/>
      <c r="D50" s="29"/>
      <c r="E50" s="29"/>
      <c r="F50" s="29"/>
      <c r="G50" s="1"/>
      <c r="H50" s="29"/>
      <c r="I50" s="29"/>
      <c r="J50" s="29"/>
      <c r="K50" s="1"/>
      <c r="L50" s="41"/>
      <c r="M50" s="41"/>
      <c r="N50" s="41"/>
      <c r="O50" s="41"/>
      <c r="P50" s="41"/>
    </row>
    <row r="51" spans="1:16" ht="0.9" customHeight="1">
      <c r="A51" s="35"/>
      <c r="B51" s="36"/>
      <c r="C51" s="37"/>
      <c r="D51" s="30"/>
      <c r="E51" s="30"/>
      <c r="F51" s="30"/>
      <c r="G51" s="10"/>
      <c r="H51" s="30"/>
      <c r="I51" s="30"/>
      <c r="J51" s="30"/>
      <c r="K51" s="10"/>
      <c r="L51" s="41"/>
      <c r="M51" s="41"/>
      <c r="N51" s="41"/>
      <c r="O51" s="41"/>
      <c r="P51" s="41"/>
    </row>
    <row r="52" spans="1:16" ht="15" customHeight="1">
      <c r="A52" s="632" t="s">
        <v>131</v>
      </c>
      <c r="B52" s="632"/>
      <c r="C52" s="632"/>
      <c r="D52" s="39">
        <v>-7628.365362065495</v>
      </c>
      <c r="E52" s="31">
        <v>-12934.849972917116</v>
      </c>
      <c r="F52" s="31">
        <v>-23610.076192649081</v>
      </c>
      <c r="G52" s="405">
        <f t="shared" si="3"/>
        <v>-44173.291527631693</v>
      </c>
      <c r="H52" s="39">
        <v>-61832.271396076307</v>
      </c>
      <c r="I52" s="31">
        <v>-128230.87895955518</v>
      </c>
      <c r="J52" s="31">
        <v>-245379.17956936173</v>
      </c>
      <c r="K52" s="410">
        <f>SUM(H52:J52)</f>
        <v>-435442.32992499322</v>
      </c>
      <c r="L52" s="41"/>
      <c r="M52" s="41"/>
      <c r="N52" s="41"/>
      <c r="O52" s="41"/>
      <c r="P52" s="41"/>
    </row>
    <row r="53" spans="1:16" ht="5.0999999999999996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M53" s="41"/>
    </row>
    <row r="54" spans="1:16">
      <c r="A54" s="613" t="s">
        <v>303</v>
      </c>
      <c r="B54" s="613"/>
      <c r="C54" s="613"/>
      <c r="D54" s="613"/>
      <c r="E54" s="613"/>
      <c r="F54" s="613"/>
      <c r="G54" s="613"/>
      <c r="H54" s="613"/>
      <c r="I54" s="613"/>
      <c r="J54" s="613"/>
      <c r="K54" s="613"/>
    </row>
    <row r="55" spans="1:16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</row>
    <row r="56" spans="1:16">
      <c r="A56" s="613"/>
      <c r="B56" s="613"/>
      <c r="C56" s="613"/>
      <c r="D56" s="613"/>
      <c r="E56" s="613"/>
      <c r="F56" s="613"/>
      <c r="G56" s="613"/>
      <c r="H56" s="613"/>
      <c r="I56" s="613"/>
      <c r="J56" s="613"/>
      <c r="K56" s="613"/>
    </row>
    <row r="57" spans="1:16">
      <c r="A57" s="613"/>
      <c r="B57" s="613"/>
      <c r="C57" s="613"/>
      <c r="D57" s="613"/>
      <c r="E57" s="613"/>
      <c r="F57" s="613"/>
      <c r="G57" s="613"/>
      <c r="H57" s="613"/>
      <c r="I57" s="613"/>
      <c r="J57" s="613"/>
      <c r="K57" s="613"/>
    </row>
  </sheetData>
  <mergeCells count="26"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4"/>
  <sheetViews>
    <sheetView showGridLines="0" zoomScaleNormal="100" zoomScaleSheetLayoutView="100" workbookViewId="0">
      <selection activeCell="T3" sqref="T3"/>
    </sheetView>
  </sheetViews>
  <sheetFormatPr defaultRowHeight="10.199999999999999"/>
  <cols>
    <col min="1" max="1" width="7.44140625" style="67" customWidth="1"/>
    <col min="2" max="7" width="7.33203125" style="67" customWidth="1"/>
    <col min="8" max="8" width="8" style="67" customWidth="1"/>
    <col min="9" max="9" width="8.33203125" style="67" customWidth="1"/>
    <col min="10" max="16" width="7.44140625" style="67" customWidth="1"/>
    <col min="17" max="17" width="8" style="67" customWidth="1"/>
    <col min="18" max="18" width="8.33203125" style="67" customWidth="1"/>
    <col min="19" max="19" width="7.44140625" style="67" customWidth="1"/>
    <col min="20" max="20" width="9.33203125" style="67" bestFit="1" customWidth="1"/>
    <col min="21" max="21" width="11.44140625" style="67" bestFit="1" customWidth="1"/>
    <col min="22" max="260" width="9.109375" style="67"/>
    <col min="261" max="273" width="10.6640625" style="67" customWidth="1"/>
    <col min="274" max="516" width="9.109375" style="67"/>
    <col min="517" max="529" width="10.6640625" style="67" customWidth="1"/>
    <col min="530" max="772" width="9.109375" style="67"/>
    <col min="773" max="785" width="10.6640625" style="67" customWidth="1"/>
    <col min="786" max="1028" width="9.109375" style="67"/>
    <col min="1029" max="1041" width="10.6640625" style="67" customWidth="1"/>
    <col min="1042" max="1284" width="9.109375" style="67"/>
    <col min="1285" max="1297" width="10.6640625" style="67" customWidth="1"/>
    <col min="1298" max="1540" width="9.109375" style="67"/>
    <col min="1541" max="1553" width="10.6640625" style="67" customWidth="1"/>
    <col min="1554" max="1796" width="9.109375" style="67"/>
    <col min="1797" max="1809" width="10.6640625" style="67" customWidth="1"/>
    <col min="1810" max="2052" width="9.109375" style="67"/>
    <col min="2053" max="2065" width="10.6640625" style="67" customWidth="1"/>
    <col min="2066" max="2308" width="9.109375" style="67"/>
    <col min="2309" max="2321" width="10.6640625" style="67" customWidth="1"/>
    <col min="2322" max="2564" width="9.109375" style="67"/>
    <col min="2565" max="2577" width="10.6640625" style="67" customWidth="1"/>
    <col min="2578" max="2820" width="9.109375" style="67"/>
    <col min="2821" max="2833" width="10.6640625" style="67" customWidth="1"/>
    <col min="2834" max="3076" width="9.109375" style="67"/>
    <col min="3077" max="3089" width="10.6640625" style="67" customWidth="1"/>
    <col min="3090" max="3332" width="9.109375" style="67"/>
    <col min="3333" max="3345" width="10.6640625" style="67" customWidth="1"/>
    <col min="3346" max="3588" width="9.109375" style="67"/>
    <col min="3589" max="3601" width="10.6640625" style="67" customWidth="1"/>
    <col min="3602" max="3844" width="9.109375" style="67"/>
    <col min="3845" max="3857" width="10.6640625" style="67" customWidth="1"/>
    <col min="3858" max="4100" width="9.109375" style="67"/>
    <col min="4101" max="4113" width="10.6640625" style="67" customWidth="1"/>
    <col min="4114" max="4356" width="9.109375" style="67"/>
    <col min="4357" max="4369" width="10.6640625" style="67" customWidth="1"/>
    <col min="4370" max="4612" width="9.109375" style="67"/>
    <col min="4613" max="4625" width="10.6640625" style="67" customWidth="1"/>
    <col min="4626" max="4868" width="9.109375" style="67"/>
    <col min="4869" max="4881" width="10.6640625" style="67" customWidth="1"/>
    <col min="4882" max="5124" width="9.109375" style="67"/>
    <col min="5125" max="5137" width="10.6640625" style="67" customWidth="1"/>
    <col min="5138" max="5380" width="9.109375" style="67"/>
    <col min="5381" max="5393" width="10.6640625" style="67" customWidth="1"/>
    <col min="5394" max="5636" width="9.109375" style="67"/>
    <col min="5637" max="5649" width="10.6640625" style="67" customWidth="1"/>
    <col min="5650" max="5892" width="9.109375" style="67"/>
    <col min="5893" max="5905" width="10.6640625" style="67" customWidth="1"/>
    <col min="5906" max="6148" width="9.109375" style="67"/>
    <col min="6149" max="6161" width="10.6640625" style="67" customWidth="1"/>
    <col min="6162" max="6404" width="9.109375" style="67"/>
    <col min="6405" max="6417" width="10.6640625" style="67" customWidth="1"/>
    <col min="6418" max="6660" width="9.109375" style="67"/>
    <col min="6661" max="6673" width="10.6640625" style="67" customWidth="1"/>
    <col min="6674" max="6916" width="9.109375" style="67"/>
    <col min="6917" max="6929" width="10.6640625" style="67" customWidth="1"/>
    <col min="6930" max="7172" width="9.109375" style="67"/>
    <col min="7173" max="7185" width="10.6640625" style="67" customWidth="1"/>
    <col min="7186" max="7428" width="9.109375" style="67"/>
    <col min="7429" max="7441" width="10.6640625" style="67" customWidth="1"/>
    <col min="7442" max="7684" width="9.109375" style="67"/>
    <col min="7685" max="7697" width="10.6640625" style="67" customWidth="1"/>
    <col min="7698" max="7940" width="9.109375" style="67"/>
    <col min="7941" max="7953" width="10.6640625" style="67" customWidth="1"/>
    <col min="7954" max="8196" width="9.109375" style="67"/>
    <col min="8197" max="8209" width="10.6640625" style="67" customWidth="1"/>
    <col min="8210" max="8452" width="9.109375" style="67"/>
    <col min="8453" max="8465" width="10.6640625" style="67" customWidth="1"/>
    <col min="8466" max="8708" width="9.109375" style="67"/>
    <col min="8709" max="8721" width="10.6640625" style="67" customWidth="1"/>
    <col min="8722" max="8964" width="9.109375" style="67"/>
    <col min="8965" max="8977" width="10.6640625" style="67" customWidth="1"/>
    <col min="8978" max="9220" width="9.109375" style="67"/>
    <col min="9221" max="9233" width="10.6640625" style="67" customWidth="1"/>
    <col min="9234" max="9476" width="9.109375" style="67"/>
    <col min="9477" max="9489" width="10.6640625" style="67" customWidth="1"/>
    <col min="9490" max="9732" width="9.109375" style="67"/>
    <col min="9733" max="9745" width="10.6640625" style="67" customWidth="1"/>
    <col min="9746" max="9988" width="9.109375" style="67"/>
    <col min="9989" max="10001" width="10.6640625" style="67" customWidth="1"/>
    <col min="10002" max="10244" width="9.109375" style="67"/>
    <col min="10245" max="10257" width="10.6640625" style="67" customWidth="1"/>
    <col min="10258" max="10500" width="9.109375" style="67"/>
    <col min="10501" max="10513" width="10.6640625" style="67" customWidth="1"/>
    <col min="10514" max="10756" width="9.109375" style="67"/>
    <col min="10757" max="10769" width="10.6640625" style="67" customWidth="1"/>
    <col min="10770" max="11012" width="9.109375" style="67"/>
    <col min="11013" max="11025" width="10.6640625" style="67" customWidth="1"/>
    <col min="11026" max="11268" width="9.109375" style="67"/>
    <col min="11269" max="11281" width="10.6640625" style="67" customWidth="1"/>
    <col min="11282" max="11524" width="9.109375" style="67"/>
    <col min="11525" max="11537" width="10.6640625" style="67" customWidth="1"/>
    <col min="11538" max="11780" width="9.109375" style="67"/>
    <col min="11781" max="11793" width="10.6640625" style="67" customWidth="1"/>
    <col min="11794" max="12036" width="9.109375" style="67"/>
    <col min="12037" max="12049" width="10.6640625" style="67" customWidth="1"/>
    <col min="12050" max="12292" width="9.109375" style="67"/>
    <col min="12293" max="12305" width="10.6640625" style="67" customWidth="1"/>
    <col min="12306" max="12548" width="9.109375" style="67"/>
    <col min="12549" max="12561" width="10.6640625" style="67" customWidth="1"/>
    <col min="12562" max="12804" width="9.109375" style="67"/>
    <col min="12805" max="12817" width="10.6640625" style="67" customWidth="1"/>
    <col min="12818" max="13060" width="9.109375" style="67"/>
    <col min="13061" max="13073" width="10.6640625" style="67" customWidth="1"/>
    <col min="13074" max="13316" width="9.109375" style="67"/>
    <col min="13317" max="13329" width="10.6640625" style="67" customWidth="1"/>
    <col min="13330" max="13572" width="9.109375" style="67"/>
    <col min="13573" max="13585" width="10.6640625" style="67" customWidth="1"/>
    <col min="13586" max="13828" width="9.109375" style="67"/>
    <col min="13829" max="13841" width="10.6640625" style="67" customWidth="1"/>
    <col min="13842" max="14084" width="9.109375" style="67"/>
    <col min="14085" max="14097" width="10.6640625" style="67" customWidth="1"/>
    <col min="14098" max="14340" width="9.109375" style="67"/>
    <col min="14341" max="14353" width="10.6640625" style="67" customWidth="1"/>
    <col min="14354" max="14596" width="9.109375" style="67"/>
    <col min="14597" max="14609" width="10.6640625" style="67" customWidth="1"/>
    <col min="14610" max="14852" width="9.109375" style="67"/>
    <col min="14853" max="14865" width="10.6640625" style="67" customWidth="1"/>
    <col min="14866" max="15108" width="9.109375" style="67"/>
    <col min="15109" max="15121" width="10.6640625" style="67" customWidth="1"/>
    <col min="15122" max="15364" width="9.109375" style="67"/>
    <col min="15365" max="15377" width="10.6640625" style="67" customWidth="1"/>
    <col min="15378" max="15620" width="9.109375" style="67"/>
    <col min="15621" max="15633" width="10.6640625" style="67" customWidth="1"/>
    <col min="15634" max="15876" width="9.109375" style="67"/>
    <col min="15877" max="15889" width="10.6640625" style="67" customWidth="1"/>
    <col min="15890" max="16132" width="9.109375" style="67"/>
    <col min="16133" max="16145" width="10.6640625" style="67" customWidth="1"/>
    <col min="16146" max="16384" width="9.109375" style="67"/>
  </cols>
  <sheetData>
    <row r="1" spans="1:23" ht="15.6">
      <c r="A1" s="635" t="s">
        <v>133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</row>
    <row r="2" spans="1:23" ht="6" customHeight="1">
      <c r="A2" s="190"/>
      <c r="B2" s="645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</row>
    <row r="3" spans="1:23" ht="15.9" customHeight="1">
      <c r="A3" s="420"/>
      <c r="B3" s="643">
        <v>2020</v>
      </c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</row>
    <row r="4" spans="1:23" ht="15.9" customHeight="1">
      <c r="A4" s="411"/>
      <c r="B4" s="640" t="s">
        <v>279</v>
      </c>
      <c r="C4" s="641"/>
      <c r="D4" s="641"/>
      <c r="E4" s="641"/>
      <c r="F4" s="641"/>
      <c r="G4" s="641"/>
      <c r="H4" s="641"/>
      <c r="I4" s="641"/>
      <c r="J4" s="641"/>
      <c r="K4" s="640" t="s">
        <v>280</v>
      </c>
      <c r="L4" s="641"/>
      <c r="M4" s="641"/>
      <c r="N4" s="641"/>
      <c r="O4" s="641"/>
      <c r="P4" s="641"/>
      <c r="Q4" s="641"/>
      <c r="R4" s="641"/>
      <c r="S4" s="641"/>
    </row>
    <row r="5" spans="1:23" ht="25.2" customHeight="1">
      <c r="A5" s="331"/>
      <c r="B5" s="636" t="s">
        <v>268</v>
      </c>
      <c r="C5" s="636"/>
      <c r="D5" s="636"/>
      <c r="E5" s="636" t="s">
        <v>269</v>
      </c>
      <c r="F5" s="636"/>
      <c r="G5" s="636"/>
      <c r="H5" s="637" t="s">
        <v>265</v>
      </c>
      <c r="I5" s="638" t="s">
        <v>264</v>
      </c>
      <c r="J5" s="639" t="s">
        <v>76</v>
      </c>
      <c r="K5" s="636" t="s">
        <v>268</v>
      </c>
      <c r="L5" s="636"/>
      <c r="M5" s="636"/>
      <c r="N5" s="636" t="s">
        <v>269</v>
      </c>
      <c r="O5" s="636"/>
      <c r="P5" s="636"/>
      <c r="Q5" s="637" t="s">
        <v>265</v>
      </c>
      <c r="R5" s="638" t="s">
        <v>264</v>
      </c>
      <c r="S5" s="639" t="s">
        <v>76</v>
      </c>
    </row>
    <row r="6" spans="1:23" ht="20.399999999999999">
      <c r="A6" s="412" t="s">
        <v>214</v>
      </c>
      <c r="B6" s="247" t="s">
        <v>25</v>
      </c>
      <c r="C6" s="245" t="s">
        <v>26</v>
      </c>
      <c r="D6" s="246" t="s">
        <v>267</v>
      </c>
      <c r="E6" s="247" t="s">
        <v>30</v>
      </c>
      <c r="F6" s="245" t="s">
        <v>31</v>
      </c>
      <c r="G6" s="246" t="s">
        <v>266</v>
      </c>
      <c r="H6" s="637"/>
      <c r="I6" s="638"/>
      <c r="J6" s="639"/>
      <c r="K6" s="247" t="s">
        <v>25</v>
      </c>
      <c r="L6" s="245" t="s">
        <v>26</v>
      </c>
      <c r="M6" s="246" t="s">
        <v>267</v>
      </c>
      <c r="N6" s="247" t="s">
        <v>30</v>
      </c>
      <c r="O6" s="245" t="s">
        <v>31</v>
      </c>
      <c r="P6" s="246" t="s">
        <v>266</v>
      </c>
      <c r="Q6" s="637"/>
      <c r="R6" s="638"/>
      <c r="S6" s="639"/>
    </row>
    <row r="7" spans="1:23" ht="12" customHeight="1">
      <c r="A7" s="413" t="s">
        <v>216</v>
      </c>
      <c r="B7" s="421">
        <v>3953.8865949906567</v>
      </c>
      <c r="C7" s="43">
        <v>3516.6692237756142</v>
      </c>
      <c r="D7" s="44">
        <v>437.21737121504248</v>
      </c>
      <c r="E7" s="45">
        <v>767.78891500000009</v>
      </c>
      <c r="F7" s="45">
        <v>6.014875</v>
      </c>
      <c r="G7" s="44">
        <v>761.77404000000013</v>
      </c>
      <c r="H7" s="46">
        <v>11.890776000000002</v>
      </c>
      <c r="I7" s="46">
        <v>5.8499372380566781</v>
      </c>
      <c r="J7" s="345">
        <v>1216.7321244530995</v>
      </c>
      <c r="K7" s="421">
        <v>42183.138369978005</v>
      </c>
      <c r="L7" s="43">
        <v>37543.585314870594</v>
      </c>
      <c r="M7" s="44">
        <v>4639.5530551074116</v>
      </c>
      <c r="N7" s="45">
        <v>8186.5665289999988</v>
      </c>
      <c r="O7" s="45">
        <v>64.090819008000011</v>
      </c>
      <c r="P7" s="44">
        <v>8122.4757099919989</v>
      </c>
      <c r="Q7" s="46">
        <v>129.09734872128908</v>
      </c>
      <c r="R7" s="46">
        <v>84.728519877893845</v>
      </c>
      <c r="S7" s="345">
        <v>12975.854633698587</v>
      </c>
      <c r="T7" s="68"/>
      <c r="U7" s="193"/>
      <c r="V7" s="193"/>
      <c r="W7" s="193"/>
    </row>
    <row r="8" spans="1:23" ht="12" customHeight="1">
      <c r="A8" s="414" t="s">
        <v>217</v>
      </c>
      <c r="B8" s="421">
        <v>3589.3981260973706</v>
      </c>
      <c r="C8" s="45">
        <v>3031.6268481559036</v>
      </c>
      <c r="D8" s="47">
        <v>557.77127794146691</v>
      </c>
      <c r="E8" s="45">
        <v>420.143348</v>
      </c>
      <c r="F8" s="45">
        <v>10.880583999999999</v>
      </c>
      <c r="G8" s="47">
        <v>409.262764</v>
      </c>
      <c r="H8" s="48">
        <v>9.500826</v>
      </c>
      <c r="I8" s="48">
        <v>-0.99360805426619481</v>
      </c>
      <c r="J8" s="346">
        <v>975.54125988720057</v>
      </c>
      <c r="K8" s="421">
        <v>38291.228500172001</v>
      </c>
      <c r="L8" s="45">
        <v>32361.506620486001</v>
      </c>
      <c r="M8" s="47">
        <v>5929.7218796859997</v>
      </c>
      <c r="N8" s="45">
        <v>4480.3231770000002</v>
      </c>
      <c r="O8" s="45">
        <v>115.94922629299998</v>
      </c>
      <c r="P8" s="47">
        <v>4364.3739507070004</v>
      </c>
      <c r="Q8" s="48">
        <v>103.08738785320001</v>
      </c>
      <c r="R8" s="48">
        <v>7.6224389867950233</v>
      </c>
      <c r="S8" s="346">
        <v>10404.805657232999</v>
      </c>
      <c r="T8" s="58"/>
      <c r="U8" s="193"/>
      <c r="V8" s="193"/>
      <c r="W8" s="193"/>
    </row>
    <row r="9" spans="1:23" ht="12" customHeight="1">
      <c r="A9" s="415" t="s">
        <v>218</v>
      </c>
      <c r="B9" s="422">
        <v>3721.6796563444259</v>
      </c>
      <c r="C9" s="49">
        <v>3462.2777269387129</v>
      </c>
      <c r="D9" s="50">
        <v>259.40192940571296</v>
      </c>
      <c r="E9" s="51">
        <v>650.70495800000003</v>
      </c>
      <c r="F9" s="49">
        <v>8.513103000000001</v>
      </c>
      <c r="G9" s="50">
        <v>642.19185500000003</v>
      </c>
      <c r="H9" s="52">
        <v>10.715971999999999</v>
      </c>
      <c r="I9" s="52">
        <v>6.8270418208847987</v>
      </c>
      <c r="J9" s="51">
        <v>919.13679822659776</v>
      </c>
      <c r="K9" s="422">
        <v>39706.615106039004</v>
      </c>
      <c r="L9" s="49">
        <v>36957.915197742404</v>
      </c>
      <c r="M9" s="50">
        <v>2748.6999082965995</v>
      </c>
      <c r="N9" s="51">
        <v>6937.1927379999997</v>
      </c>
      <c r="O9" s="49">
        <v>90.695045359999995</v>
      </c>
      <c r="P9" s="50">
        <v>6846.4976926399995</v>
      </c>
      <c r="Q9" s="52">
        <v>116.35571955129998</v>
      </c>
      <c r="R9" s="52">
        <v>92.991335574120285</v>
      </c>
      <c r="S9" s="51">
        <v>9804.5446560620203</v>
      </c>
      <c r="T9" s="192"/>
      <c r="U9" s="193"/>
      <c r="V9" s="193"/>
      <c r="W9" s="193"/>
    </row>
    <row r="10" spans="1:23" ht="12" customHeight="1">
      <c r="A10" s="413" t="s">
        <v>219</v>
      </c>
      <c r="B10" s="421">
        <v>3422.7759458686733</v>
      </c>
      <c r="C10" s="45">
        <v>2686.7948189524859</v>
      </c>
      <c r="D10" s="44">
        <v>735.98112691618735</v>
      </c>
      <c r="E10" s="45">
        <v>45.360324999999996</v>
      </c>
      <c r="F10" s="45">
        <v>215.94929799999997</v>
      </c>
      <c r="G10" s="44">
        <v>-170.58897299999998</v>
      </c>
      <c r="H10" s="46">
        <v>10.306099</v>
      </c>
      <c r="I10" s="46">
        <v>-0.72034011708106849</v>
      </c>
      <c r="J10" s="345">
        <v>574.97791279910632</v>
      </c>
      <c r="K10" s="421">
        <v>36517.602988667997</v>
      </c>
      <c r="L10" s="45">
        <v>28681.920027790802</v>
      </c>
      <c r="M10" s="44">
        <v>7835.682960877195</v>
      </c>
      <c r="N10" s="45">
        <v>483.817362</v>
      </c>
      <c r="O10" s="45">
        <v>2305.4701394099998</v>
      </c>
      <c r="P10" s="44">
        <v>-1821.6527774099998</v>
      </c>
      <c r="Q10" s="46">
        <v>112.06833876060001</v>
      </c>
      <c r="R10" s="46">
        <v>13.195305929207244</v>
      </c>
      <c r="S10" s="345">
        <v>6139.2938281569986</v>
      </c>
      <c r="T10" s="58"/>
      <c r="U10" s="193"/>
      <c r="V10" s="193"/>
      <c r="W10" s="193"/>
    </row>
    <row r="11" spans="1:23" ht="12" customHeight="1">
      <c r="A11" s="414" t="s">
        <v>220</v>
      </c>
      <c r="B11" s="421">
        <v>3370.9095927522017</v>
      </c>
      <c r="C11" s="45">
        <v>2341.3211458054911</v>
      </c>
      <c r="D11" s="47">
        <v>1029.5884469467105</v>
      </c>
      <c r="E11" s="45">
        <v>6.7985790000000001</v>
      </c>
      <c r="F11" s="45">
        <v>555.26132770000004</v>
      </c>
      <c r="G11" s="47">
        <v>-548.46274870000002</v>
      </c>
      <c r="H11" s="48">
        <v>10.125809</v>
      </c>
      <c r="I11" s="48">
        <v>1.0935010663613212</v>
      </c>
      <c r="J11" s="346">
        <v>492.34500831307167</v>
      </c>
      <c r="K11" s="421">
        <v>35969.675897631001</v>
      </c>
      <c r="L11" s="45">
        <v>24973.670168773799</v>
      </c>
      <c r="M11" s="47">
        <v>10996.005728857202</v>
      </c>
      <c r="N11" s="45">
        <v>72.548455000000004</v>
      </c>
      <c r="O11" s="45">
        <v>5929.1722958563996</v>
      </c>
      <c r="P11" s="47">
        <v>-5856.6238408563995</v>
      </c>
      <c r="Q11" s="48">
        <v>110.47538656900001</v>
      </c>
      <c r="R11" s="48">
        <v>9.2604241762058805</v>
      </c>
      <c r="S11" s="346">
        <v>5259.1176987460103</v>
      </c>
      <c r="T11" s="58"/>
      <c r="U11" s="193"/>
      <c r="V11" s="193"/>
      <c r="W11" s="193"/>
    </row>
    <row r="12" spans="1:23" ht="12" customHeight="1">
      <c r="A12" s="415" t="s">
        <v>221</v>
      </c>
      <c r="B12" s="422">
        <v>3904.1354891306464</v>
      </c>
      <c r="C12" s="49">
        <v>2955.0008302643373</v>
      </c>
      <c r="D12" s="50">
        <v>949.13465886630911</v>
      </c>
      <c r="E12" s="51">
        <v>10.552137</v>
      </c>
      <c r="F12" s="49">
        <v>562.24011800000005</v>
      </c>
      <c r="G12" s="50">
        <v>-551.68798100000004</v>
      </c>
      <c r="H12" s="52">
        <v>9.7456649999999971</v>
      </c>
      <c r="I12" s="52">
        <v>-3.706592916264257</v>
      </c>
      <c r="J12" s="51">
        <v>403.48574995004481</v>
      </c>
      <c r="K12" s="422">
        <v>41720.358113527996</v>
      </c>
      <c r="L12" s="49">
        <v>31577.241202105499</v>
      </c>
      <c r="M12" s="50">
        <v>10143.116911422498</v>
      </c>
      <c r="N12" s="51">
        <v>112.762181</v>
      </c>
      <c r="O12" s="49">
        <v>6022.9723235229985</v>
      </c>
      <c r="P12" s="50">
        <v>-5910.2101425229985</v>
      </c>
      <c r="Q12" s="52">
        <v>106.56059374049995</v>
      </c>
      <c r="R12" s="52">
        <v>-17.983599478018469</v>
      </c>
      <c r="S12" s="51">
        <v>4321.4837631619803</v>
      </c>
      <c r="T12" s="58"/>
      <c r="U12" s="193"/>
      <c r="V12" s="193"/>
      <c r="W12" s="193"/>
    </row>
    <row r="13" spans="1:23" ht="12" customHeight="1">
      <c r="A13" s="413" t="s">
        <v>222</v>
      </c>
      <c r="B13" s="421">
        <v>2990.4408161372962</v>
      </c>
      <c r="C13" s="45">
        <v>2299.2675743559107</v>
      </c>
      <c r="D13" s="44">
        <v>691.17324178138551</v>
      </c>
      <c r="E13" s="45">
        <v>0.91081899999999993</v>
      </c>
      <c r="F13" s="45">
        <v>284.61957000000001</v>
      </c>
      <c r="G13" s="44">
        <v>-283.70875100000001</v>
      </c>
      <c r="H13" s="46">
        <v>10.602295999999999</v>
      </c>
      <c r="I13" s="46">
        <v>-3.8798526205734234</v>
      </c>
      <c r="J13" s="345">
        <v>414.1869341608122</v>
      </c>
      <c r="K13" s="421">
        <v>31972.624519282999</v>
      </c>
      <c r="L13" s="45">
        <v>24590.500328184404</v>
      </c>
      <c r="M13" s="44">
        <v>7382.1241910985955</v>
      </c>
      <c r="N13" s="45">
        <v>9.7420400000000011</v>
      </c>
      <c r="O13" s="45">
        <v>3047.58658367</v>
      </c>
      <c r="P13" s="44">
        <v>-3037.8445436699999</v>
      </c>
      <c r="Q13" s="46">
        <v>114.54188265800005</v>
      </c>
      <c r="R13" s="46">
        <v>-24.294665378583595</v>
      </c>
      <c r="S13" s="345">
        <v>4434.5268647080129</v>
      </c>
      <c r="T13" s="58"/>
      <c r="U13" s="193"/>
      <c r="V13" s="193"/>
      <c r="W13" s="193"/>
    </row>
    <row r="14" spans="1:23" ht="12" customHeight="1">
      <c r="A14" s="414" t="s">
        <v>223</v>
      </c>
      <c r="B14" s="421">
        <v>4499.5923678752533</v>
      </c>
      <c r="C14" s="45">
        <v>3851.6307163850051</v>
      </c>
      <c r="D14" s="47">
        <v>647.96165149024819</v>
      </c>
      <c r="E14" s="45">
        <v>0</v>
      </c>
      <c r="F14" s="45">
        <v>261.04993000000002</v>
      </c>
      <c r="G14" s="47">
        <v>-261.04993000000002</v>
      </c>
      <c r="H14" s="48">
        <v>9.8496430000000004</v>
      </c>
      <c r="I14" s="48">
        <v>4.4028587061387956</v>
      </c>
      <c r="J14" s="346">
        <v>401.16422319638752</v>
      </c>
      <c r="K14" s="421">
        <v>48114.970850163998</v>
      </c>
      <c r="L14" s="45">
        <v>41193.615124213102</v>
      </c>
      <c r="M14" s="47">
        <v>6921.3557259508962</v>
      </c>
      <c r="N14" s="45">
        <v>0</v>
      </c>
      <c r="O14" s="45">
        <v>2801.9070161649997</v>
      </c>
      <c r="P14" s="47">
        <v>-2801.9070161649997</v>
      </c>
      <c r="Q14" s="48">
        <v>107.21612232439999</v>
      </c>
      <c r="R14" s="48">
        <v>75.619528965714395</v>
      </c>
      <c r="S14" s="346">
        <v>4302.284361076011</v>
      </c>
      <c r="T14" s="58"/>
      <c r="U14" s="193"/>
      <c r="V14" s="193"/>
      <c r="W14" s="193"/>
    </row>
    <row r="15" spans="1:23" ht="12" customHeight="1">
      <c r="A15" s="415" t="s">
        <v>224</v>
      </c>
      <c r="B15" s="422">
        <v>4316.3830198306723</v>
      </c>
      <c r="C15" s="49">
        <v>3826.4027097111166</v>
      </c>
      <c r="D15" s="50">
        <v>489.98031011955572</v>
      </c>
      <c r="E15" s="51">
        <v>1.5006429999999999</v>
      </c>
      <c r="F15" s="49">
        <v>82.679505000000006</v>
      </c>
      <c r="G15" s="50">
        <v>-81.178862000000009</v>
      </c>
      <c r="H15" s="52">
        <v>9.5795570000000012</v>
      </c>
      <c r="I15" s="52">
        <v>-2.2635532274935977</v>
      </c>
      <c r="J15" s="51">
        <v>416.11745189206169</v>
      </c>
      <c r="K15" s="422">
        <v>46159.312770734003</v>
      </c>
      <c r="L15" s="49">
        <v>40927.809677844605</v>
      </c>
      <c r="M15" s="50">
        <v>5231.5030928893975</v>
      </c>
      <c r="N15" s="51">
        <v>16.043237000000001</v>
      </c>
      <c r="O15" s="49">
        <v>888.07442321299993</v>
      </c>
      <c r="P15" s="50">
        <v>-872.03118621299996</v>
      </c>
      <c r="Q15" s="52">
        <v>104.05335078600004</v>
      </c>
      <c r="R15" s="52">
        <v>0.19251029099710285</v>
      </c>
      <c r="S15" s="51">
        <v>4463.7177677533964</v>
      </c>
      <c r="T15" s="58"/>
      <c r="U15" s="193"/>
      <c r="V15" s="193"/>
      <c r="W15" s="193"/>
    </row>
    <row r="16" spans="1:23" ht="12" customHeight="1">
      <c r="A16" s="413" t="s">
        <v>225</v>
      </c>
      <c r="B16" s="421">
        <v>3400.4529399510552</v>
      </c>
      <c r="C16" s="45">
        <v>2739.7848348789021</v>
      </c>
      <c r="D16" s="44">
        <v>660.66810507215314</v>
      </c>
      <c r="E16" s="45">
        <v>82.191000999999986</v>
      </c>
      <c r="F16" s="45">
        <v>13.175278200000001</v>
      </c>
      <c r="G16" s="44">
        <v>69.015722799999992</v>
      </c>
      <c r="H16" s="46">
        <v>9.3167170000000006</v>
      </c>
      <c r="I16" s="46">
        <v>-7.6283653620654954</v>
      </c>
      <c r="J16" s="345">
        <v>731.37217951008756</v>
      </c>
      <c r="K16" s="421">
        <v>36302.620737257006</v>
      </c>
      <c r="L16" s="45">
        <v>29260.2549084243</v>
      </c>
      <c r="M16" s="44">
        <v>7042.365828832706</v>
      </c>
      <c r="N16" s="45">
        <v>880.02594099999999</v>
      </c>
      <c r="O16" s="45">
        <v>140.91913252779997</v>
      </c>
      <c r="P16" s="44">
        <v>739.10680847219999</v>
      </c>
      <c r="Q16" s="46">
        <v>101.3155240431</v>
      </c>
      <c r="R16" s="46">
        <v>-61.832271396076308</v>
      </c>
      <c r="S16" s="345">
        <v>7820.9558899519279</v>
      </c>
      <c r="T16" s="58"/>
      <c r="U16" s="193"/>
      <c r="V16" s="193"/>
      <c r="W16" s="193"/>
    </row>
    <row r="17" spans="1:23" ht="12" customHeight="1">
      <c r="A17" s="414" t="s">
        <v>226</v>
      </c>
      <c r="B17" s="421">
        <v>3129.6623516173377</v>
      </c>
      <c r="C17" s="45">
        <v>2541.2982912964535</v>
      </c>
      <c r="D17" s="47">
        <v>588.36406032088416</v>
      </c>
      <c r="E17" s="45">
        <v>419.97830699999997</v>
      </c>
      <c r="F17" s="45">
        <v>0.34289700000000001</v>
      </c>
      <c r="G17" s="47">
        <v>419.63540999999998</v>
      </c>
      <c r="H17" s="48">
        <v>10.542486000000004</v>
      </c>
      <c r="I17" s="48">
        <v>-12.934849972917116</v>
      </c>
      <c r="J17" s="346">
        <v>1005.6071063479669</v>
      </c>
      <c r="K17" s="421">
        <v>33395.960899846003</v>
      </c>
      <c r="L17" s="45">
        <v>27130.495166837602</v>
      </c>
      <c r="M17" s="47">
        <v>6265.465733008401</v>
      </c>
      <c r="N17" s="45">
        <v>4497.1092609999996</v>
      </c>
      <c r="O17" s="45">
        <v>3.669503782</v>
      </c>
      <c r="P17" s="47">
        <v>4493.4397572179996</v>
      </c>
      <c r="Q17" s="48">
        <v>114.1374264801</v>
      </c>
      <c r="R17" s="48">
        <v>-128.23087895955518</v>
      </c>
      <c r="S17" s="346">
        <v>10744.812037746944</v>
      </c>
      <c r="T17" s="58"/>
      <c r="U17" s="193"/>
      <c r="V17" s="193"/>
      <c r="W17" s="193"/>
    </row>
    <row r="18" spans="1:23" ht="12" customHeight="1">
      <c r="A18" s="415" t="s">
        <v>227</v>
      </c>
      <c r="B18" s="422">
        <v>3182.2538477147668</v>
      </c>
      <c r="C18" s="49">
        <v>2641.3807215138786</v>
      </c>
      <c r="D18" s="50">
        <v>540.87312620088824</v>
      </c>
      <c r="E18" s="51">
        <v>633.94958200000008</v>
      </c>
      <c r="F18" s="49">
        <v>18.221858000000001</v>
      </c>
      <c r="G18" s="50">
        <v>615.72772400000008</v>
      </c>
      <c r="H18" s="52">
        <v>10.561648999999997</v>
      </c>
      <c r="I18" s="52">
        <v>-23.610076192649082</v>
      </c>
      <c r="J18" s="51">
        <v>1143.5524230082392</v>
      </c>
      <c r="K18" s="422">
        <v>33949.490576876</v>
      </c>
      <c r="L18" s="49">
        <v>28186.615127402394</v>
      </c>
      <c r="M18" s="50">
        <v>5762.8754494736058</v>
      </c>
      <c r="N18" s="51">
        <v>6785.9822130000002</v>
      </c>
      <c r="O18" s="49">
        <v>194.99562240399999</v>
      </c>
      <c r="P18" s="50">
        <v>6590.9865905960005</v>
      </c>
      <c r="Q18" s="52">
        <v>114.5513370562</v>
      </c>
      <c r="R18" s="52">
        <v>-245.37917956936172</v>
      </c>
      <c r="S18" s="51">
        <v>12223.034197556442</v>
      </c>
      <c r="T18" s="58"/>
      <c r="U18" s="193"/>
      <c r="V18" s="193"/>
      <c r="W18" s="193"/>
    </row>
    <row r="19" spans="1:23" ht="12" customHeight="1">
      <c r="A19" s="416" t="s">
        <v>54</v>
      </c>
      <c r="B19" s="423">
        <f>SUM(B7:B9)</f>
        <v>11264.964377432454</v>
      </c>
      <c r="C19" s="248">
        <f>SUM(C7:C9)</f>
        <v>10010.573798870231</v>
      </c>
      <c r="D19" s="249">
        <f t="shared" ref="D19:J19" si="0">SUM(D7:D9)</f>
        <v>1254.3905785622223</v>
      </c>
      <c r="E19" s="248">
        <f t="shared" si="0"/>
        <v>1838.6372210000002</v>
      </c>
      <c r="F19" s="248">
        <f t="shared" si="0"/>
        <v>25.408562</v>
      </c>
      <c r="G19" s="249">
        <f t="shared" si="0"/>
        <v>1813.2286590000001</v>
      </c>
      <c r="H19" s="250">
        <f t="shared" si="0"/>
        <v>32.107574</v>
      </c>
      <c r="I19" s="250">
        <f t="shared" si="0"/>
        <v>11.683371004675282</v>
      </c>
      <c r="J19" s="347">
        <f t="shared" si="0"/>
        <v>3111.4101825668981</v>
      </c>
      <c r="K19" s="423">
        <f>SUM(K7:K9)</f>
        <v>120180.98197618901</v>
      </c>
      <c r="L19" s="248">
        <f t="shared" ref="L19:S19" si="1">SUM(L7:L9)</f>
        <v>106863.007133099</v>
      </c>
      <c r="M19" s="249">
        <f t="shared" si="1"/>
        <v>13317.974843090011</v>
      </c>
      <c r="N19" s="248">
        <f t="shared" si="1"/>
        <v>19604.082444</v>
      </c>
      <c r="O19" s="248">
        <f t="shared" si="1"/>
        <v>270.73509066099996</v>
      </c>
      <c r="P19" s="249">
        <f t="shared" si="1"/>
        <v>19333.347353338999</v>
      </c>
      <c r="Q19" s="250">
        <f t="shared" si="1"/>
        <v>348.54045612578909</v>
      </c>
      <c r="R19" s="250">
        <f t="shared" si="1"/>
        <v>185.34229443880915</v>
      </c>
      <c r="S19" s="347">
        <f t="shared" si="1"/>
        <v>33185.204946993603</v>
      </c>
    </row>
    <row r="20" spans="1:23" ht="12" customHeight="1">
      <c r="A20" s="417" t="s">
        <v>63</v>
      </c>
      <c r="B20" s="423">
        <f>SUM(B10:B12)</f>
        <v>10697.821027751521</v>
      </c>
      <c r="C20" s="248">
        <f>SUM(C10:C12)</f>
        <v>7983.1167950223144</v>
      </c>
      <c r="D20" s="471">
        <f t="shared" ref="D20:J20" si="2">SUM(D10:D12)</f>
        <v>2714.704232729207</v>
      </c>
      <c r="E20" s="248">
        <f t="shared" si="2"/>
        <v>62.711040999999994</v>
      </c>
      <c r="F20" s="248">
        <f t="shared" si="2"/>
        <v>1333.4507437000002</v>
      </c>
      <c r="G20" s="471">
        <f t="shared" si="2"/>
        <v>-1270.7397027000002</v>
      </c>
      <c r="H20" s="472">
        <f t="shared" si="2"/>
        <v>30.177572999999995</v>
      </c>
      <c r="I20" s="472">
        <f t="shared" si="2"/>
        <v>-3.3334319669840045</v>
      </c>
      <c r="J20" s="423">
        <f t="shared" si="2"/>
        <v>1470.8086710622229</v>
      </c>
      <c r="K20" s="423">
        <f>SUM(K10:K12)</f>
        <v>114207.63699982699</v>
      </c>
      <c r="L20" s="248">
        <f t="shared" ref="L20:S20" si="3">SUM(L10:L12)</f>
        <v>85232.831398670096</v>
      </c>
      <c r="M20" s="471">
        <f t="shared" si="3"/>
        <v>28974.805601156895</v>
      </c>
      <c r="N20" s="248">
        <f t="shared" si="3"/>
        <v>669.12799799999993</v>
      </c>
      <c r="O20" s="248">
        <f t="shared" si="3"/>
        <v>14257.614758789397</v>
      </c>
      <c r="P20" s="471">
        <f t="shared" si="3"/>
        <v>-13588.486760789398</v>
      </c>
      <c r="Q20" s="472">
        <f t="shared" si="3"/>
        <v>329.10431907009996</v>
      </c>
      <c r="R20" s="472">
        <f t="shared" si="3"/>
        <v>4.4721306273946553</v>
      </c>
      <c r="S20" s="423">
        <f t="shared" si="3"/>
        <v>15719.895290064989</v>
      </c>
    </row>
    <row r="21" spans="1:23" ht="12" customHeight="1">
      <c r="A21" s="417" t="s">
        <v>75</v>
      </c>
      <c r="B21" s="423">
        <f>SUM(B13:B15)</f>
        <v>11806.416203843222</v>
      </c>
      <c r="C21" s="248">
        <f>SUM(C13:C15)</f>
        <v>9977.3010004520329</v>
      </c>
      <c r="D21" s="471">
        <f t="shared" ref="D21:J21" si="4">SUM(D13:D15)</f>
        <v>1829.1152033911894</v>
      </c>
      <c r="E21" s="248">
        <f t="shared" si="4"/>
        <v>2.4114619999999998</v>
      </c>
      <c r="F21" s="248">
        <f t="shared" si="4"/>
        <v>628.34900500000003</v>
      </c>
      <c r="G21" s="471">
        <f t="shared" si="4"/>
        <v>-625.93754300000001</v>
      </c>
      <c r="H21" s="472">
        <f t="shared" si="4"/>
        <v>30.031496000000001</v>
      </c>
      <c r="I21" s="472">
        <f>SUM(I13:I15)</f>
        <v>-1.7405471419282255</v>
      </c>
      <c r="J21" s="423">
        <f t="shared" si="4"/>
        <v>1231.4686092492616</v>
      </c>
      <c r="K21" s="423">
        <f>SUM(K13:K15)</f>
        <v>126246.908140181</v>
      </c>
      <c r="L21" s="248">
        <f t="shared" ref="L21:S21" si="5">SUM(L13:L15)</f>
        <v>106711.9251302421</v>
      </c>
      <c r="M21" s="471">
        <f t="shared" si="5"/>
        <v>19534.983009938889</v>
      </c>
      <c r="N21" s="248">
        <f t="shared" si="5"/>
        <v>25.785277000000001</v>
      </c>
      <c r="O21" s="248">
        <f t="shared" si="5"/>
        <v>6737.5680230479993</v>
      </c>
      <c r="P21" s="471">
        <f t="shared" si="5"/>
        <v>-6711.7827460480003</v>
      </c>
      <c r="Q21" s="472">
        <f t="shared" si="5"/>
        <v>325.81135576840006</v>
      </c>
      <c r="R21" s="472">
        <f t="shared" si="5"/>
        <v>51.517373878127906</v>
      </c>
      <c r="S21" s="423">
        <f t="shared" si="5"/>
        <v>13200.52899353742</v>
      </c>
    </row>
    <row r="22" spans="1:23" ht="12" customHeight="1">
      <c r="A22" s="418" t="s">
        <v>64</v>
      </c>
      <c r="B22" s="499">
        <f>SUM(B16:B18)</f>
        <v>9712.3691392831588</v>
      </c>
      <c r="C22" s="500">
        <f>SUM(C16:C18)</f>
        <v>7922.4638476892342</v>
      </c>
      <c r="D22" s="501">
        <f t="shared" ref="D22:J22" si="6">SUM(D16:D18)</f>
        <v>1789.9052915939255</v>
      </c>
      <c r="E22" s="499">
        <f t="shared" si="6"/>
        <v>1136.11889</v>
      </c>
      <c r="F22" s="500">
        <f t="shared" si="6"/>
        <v>31.740033200000003</v>
      </c>
      <c r="G22" s="501">
        <f t="shared" si="6"/>
        <v>1104.3788568</v>
      </c>
      <c r="H22" s="502">
        <f t="shared" si="6"/>
        <v>30.420852000000004</v>
      </c>
      <c r="I22" s="502">
        <f t="shared" si="6"/>
        <v>-44.17329152763169</v>
      </c>
      <c r="J22" s="499">
        <f t="shared" si="6"/>
        <v>2880.5317088662937</v>
      </c>
      <c r="K22" s="499">
        <f>SUM(K16:K18)</f>
        <v>103648.072213979</v>
      </c>
      <c r="L22" s="500">
        <f t="shared" ref="L22:R22" si="7">SUM(L16:L18)</f>
        <v>84577.365202664296</v>
      </c>
      <c r="M22" s="501">
        <f t="shared" si="7"/>
        <v>19070.707011314713</v>
      </c>
      <c r="N22" s="499">
        <f t="shared" si="7"/>
        <v>12163.117415000001</v>
      </c>
      <c r="O22" s="500">
        <f t="shared" si="7"/>
        <v>339.58425871379995</v>
      </c>
      <c r="P22" s="501">
        <f t="shared" si="7"/>
        <v>11823.533156286201</v>
      </c>
      <c r="Q22" s="502">
        <f t="shared" si="7"/>
        <v>330.0042875794</v>
      </c>
      <c r="R22" s="502">
        <f t="shared" si="7"/>
        <v>-435.4423299249932</v>
      </c>
      <c r="S22" s="499">
        <f>SUM(S16:S18)</f>
        <v>30788.802125255315</v>
      </c>
    </row>
    <row r="23" spans="1:23" ht="12" customHeight="1">
      <c r="A23" s="413" t="s">
        <v>65</v>
      </c>
      <c r="B23" s="421">
        <f>SUM(B7:B12)</f>
        <v>21962.785405183979</v>
      </c>
      <c r="C23" s="43">
        <f>SUM(C7:C12)</f>
        <v>17993.690593892545</v>
      </c>
      <c r="D23" s="440">
        <f t="shared" ref="D23:J23" si="8">SUM(D7:D12)</f>
        <v>3969.0948112914293</v>
      </c>
      <c r="E23" s="43">
        <f t="shared" si="8"/>
        <v>1901.3482620000002</v>
      </c>
      <c r="F23" s="43">
        <f t="shared" si="8"/>
        <v>1358.8593057</v>
      </c>
      <c r="G23" s="440">
        <f t="shared" si="8"/>
        <v>542.48895630000015</v>
      </c>
      <c r="H23" s="473">
        <f t="shared" si="8"/>
        <v>62.285147000000002</v>
      </c>
      <c r="I23" s="473">
        <f t="shared" si="8"/>
        <v>8.3499390376912785</v>
      </c>
      <c r="J23" s="424">
        <f t="shared" si="8"/>
        <v>4582.2188536291214</v>
      </c>
      <c r="K23" s="421">
        <f>SUM(K7:K12)</f>
        <v>234388.61897601601</v>
      </c>
      <c r="L23" s="43">
        <f t="shared" ref="L23:S23" si="9">SUM(L7:L12)</f>
        <v>192095.83853176911</v>
      </c>
      <c r="M23" s="440">
        <f t="shared" si="9"/>
        <v>42292.780444246906</v>
      </c>
      <c r="N23" s="43">
        <f t="shared" si="9"/>
        <v>20273.210442</v>
      </c>
      <c r="O23" s="43">
        <f t="shared" si="9"/>
        <v>14528.349849450398</v>
      </c>
      <c r="P23" s="440">
        <f t="shared" si="9"/>
        <v>5744.8605925496022</v>
      </c>
      <c r="Q23" s="473">
        <f t="shared" si="9"/>
        <v>677.644775195889</v>
      </c>
      <c r="R23" s="473">
        <f t="shared" si="9"/>
        <v>189.8144250662038</v>
      </c>
      <c r="S23" s="424">
        <f t="shared" si="9"/>
        <v>48905.100237058592</v>
      </c>
    </row>
    <row r="24" spans="1:23" ht="12" customHeight="1">
      <c r="A24" s="415" t="s">
        <v>66</v>
      </c>
      <c r="B24" s="422">
        <f>SUM(B13:B18)</f>
        <v>21518.785343126383</v>
      </c>
      <c r="C24" s="503">
        <f>SUM(C13:C18)</f>
        <v>17899.764848141269</v>
      </c>
      <c r="D24" s="442">
        <f t="shared" ref="D24:J24" si="10">SUM(D13:D18)</f>
        <v>3619.020494985115</v>
      </c>
      <c r="E24" s="422">
        <f t="shared" si="10"/>
        <v>1138.530352</v>
      </c>
      <c r="F24" s="503">
        <f t="shared" si="10"/>
        <v>660.0890382</v>
      </c>
      <c r="G24" s="442">
        <f t="shared" si="10"/>
        <v>478.4413138000001</v>
      </c>
      <c r="H24" s="504">
        <f t="shared" si="10"/>
        <v>60.452348000000001</v>
      </c>
      <c r="I24" s="504">
        <f t="shared" si="10"/>
        <v>-45.913838669559922</v>
      </c>
      <c r="J24" s="422">
        <f t="shared" si="10"/>
        <v>4112.0003181155553</v>
      </c>
      <c r="K24" s="422">
        <f>SUM(K13:K18)</f>
        <v>229894.98035415998</v>
      </c>
      <c r="L24" s="503">
        <f t="shared" ref="L24:S24" si="11">SUM(L13:L18)</f>
        <v>191289.29033290638</v>
      </c>
      <c r="M24" s="442">
        <f t="shared" si="11"/>
        <v>38605.690021253598</v>
      </c>
      <c r="N24" s="422">
        <f t="shared" si="11"/>
        <v>12188.902692</v>
      </c>
      <c r="O24" s="503">
        <f t="shared" si="11"/>
        <v>7077.1522817617988</v>
      </c>
      <c r="P24" s="442">
        <f t="shared" si="11"/>
        <v>5111.7504102381999</v>
      </c>
      <c r="Q24" s="504">
        <f t="shared" si="11"/>
        <v>655.81564334780001</v>
      </c>
      <c r="R24" s="504">
        <f t="shared" si="11"/>
        <v>-383.9249560468653</v>
      </c>
      <c r="S24" s="422">
        <f t="shared" si="11"/>
        <v>43989.331118792739</v>
      </c>
    </row>
    <row r="25" spans="1:23" ht="12" customHeight="1">
      <c r="A25" s="419" t="s">
        <v>228</v>
      </c>
      <c r="B25" s="505">
        <f>SUM(B7:B18)</f>
        <v>43481.570748310362</v>
      </c>
      <c r="C25" s="506">
        <f>SUM(C7:C18)</f>
        <v>35893.455442033817</v>
      </c>
      <c r="D25" s="507">
        <f t="shared" ref="D25:J25" si="12">SUM(D7:D18)</f>
        <v>7588.1153062765443</v>
      </c>
      <c r="E25" s="505">
        <f t="shared" si="12"/>
        <v>3039.8786140000002</v>
      </c>
      <c r="F25" s="506">
        <f t="shared" si="12"/>
        <v>2018.9483439000005</v>
      </c>
      <c r="G25" s="507">
        <f t="shared" si="12"/>
        <v>1020.9302701000001</v>
      </c>
      <c r="H25" s="508">
        <f t="shared" si="12"/>
        <v>122.73749500000001</v>
      </c>
      <c r="I25" s="508">
        <f t="shared" si="12"/>
        <v>-37.563899631868637</v>
      </c>
      <c r="J25" s="505">
        <f t="shared" si="12"/>
        <v>8694.2191717446767</v>
      </c>
      <c r="K25" s="505">
        <f>SUM(K7:K18)</f>
        <v>464283.59933017602</v>
      </c>
      <c r="L25" s="506">
        <f t="shared" ref="L25:S25" si="13">SUM(L7:L18)</f>
        <v>383385.12886467553</v>
      </c>
      <c r="M25" s="507">
        <f t="shared" si="13"/>
        <v>80898.470465500504</v>
      </c>
      <c r="N25" s="505">
        <f t="shared" si="13"/>
        <v>32462.113134000003</v>
      </c>
      <c r="O25" s="506">
        <f t="shared" si="13"/>
        <v>21605.502131212197</v>
      </c>
      <c r="P25" s="507">
        <f t="shared" si="13"/>
        <v>10856.611002787802</v>
      </c>
      <c r="Q25" s="508">
        <f t="shared" si="13"/>
        <v>1333.460418543689</v>
      </c>
      <c r="R25" s="508">
        <f t="shared" si="13"/>
        <v>-194.11053098066157</v>
      </c>
      <c r="S25" s="505">
        <f t="shared" si="13"/>
        <v>92894.431355851324</v>
      </c>
    </row>
    <row r="26" spans="1:23" ht="8.1" customHeight="1"/>
    <row r="27" spans="1:23" ht="12.9" customHeight="1">
      <c r="A27" s="642" t="s">
        <v>287</v>
      </c>
      <c r="B27" s="642"/>
      <c r="C27" s="642"/>
      <c r="D27" s="642"/>
      <c r="E27" s="642"/>
      <c r="F27" s="642"/>
      <c r="G27" s="642"/>
      <c r="H27" s="642"/>
      <c r="I27" s="642"/>
      <c r="J27" s="140"/>
      <c r="K27" s="642" t="s">
        <v>288</v>
      </c>
      <c r="L27" s="642"/>
      <c r="M27" s="642"/>
      <c r="N27" s="642"/>
      <c r="O27" s="642"/>
      <c r="P27" s="642"/>
      <c r="Q27" s="642"/>
      <c r="R27" s="642"/>
      <c r="S27" s="642"/>
    </row>
    <row r="28" spans="1:23" ht="8.1" customHeight="1">
      <c r="D28" s="198"/>
      <c r="E28" s="199" t="s">
        <v>297</v>
      </c>
      <c r="F28" s="199" t="s">
        <v>298</v>
      </c>
      <c r="G28" s="69"/>
      <c r="H28" s="69"/>
      <c r="L28" s="69"/>
      <c r="M28" s="199"/>
      <c r="N28" s="199" t="s">
        <v>299</v>
      </c>
      <c r="O28" s="198" t="s">
        <v>300</v>
      </c>
    </row>
    <row r="29" spans="1:23" ht="8.1" customHeight="1">
      <c r="D29" s="198" t="str">
        <f>A7</f>
        <v>Leden</v>
      </c>
      <c r="E29" s="199">
        <f>B7</f>
        <v>3953.8865949906567</v>
      </c>
      <c r="F29" s="199">
        <f>C7*-1</f>
        <v>-3516.6692237756142</v>
      </c>
      <c r="G29" s="69"/>
      <c r="L29" s="69"/>
      <c r="M29" s="199" t="str">
        <f>A7</f>
        <v>Leden</v>
      </c>
      <c r="N29" s="199">
        <f>E7</f>
        <v>767.78891500000009</v>
      </c>
      <c r="O29" s="199">
        <f>F7*-1</f>
        <v>-6.014875</v>
      </c>
    </row>
    <row r="30" spans="1:23" ht="8.1" customHeight="1">
      <c r="D30" s="198" t="str">
        <f t="shared" ref="D30:D40" si="14">A8</f>
        <v>Únor</v>
      </c>
      <c r="E30" s="199">
        <f t="shared" ref="E30:E40" si="15">B8</f>
        <v>3589.3981260973706</v>
      </c>
      <c r="F30" s="199">
        <f t="shared" ref="F30:F40" si="16">C8*-1</f>
        <v>-3031.6268481559036</v>
      </c>
      <c r="G30" s="69"/>
      <c r="L30" s="69"/>
      <c r="M30" s="199" t="str">
        <f t="shared" ref="M30:M40" si="17">A8</f>
        <v>Únor</v>
      </c>
      <c r="N30" s="199">
        <f t="shared" ref="N30:N40" si="18">E8</f>
        <v>420.143348</v>
      </c>
      <c r="O30" s="199">
        <f t="shared" ref="O30:O40" si="19">F8*-1</f>
        <v>-10.880583999999999</v>
      </c>
    </row>
    <row r="31" spans="1:23" ht="8.1" customHeight="1">
      <c r="D31" s="198" t="str">
        <f t="shared" si="14"/>
        <v>Březen</v>
      </c>
      <c r="E31" s="199">
        <f t="shared" si="15"/>
        <v>3721.6796563444259</v>
      </c>
      <c r="F31" s="199">
        <f t="shared" si="16"/>
        <v>-3462.2777269387129</v>
      </c>
      <c r="G31" s="69"/>
      <c r="L31" s="69"/>
      <c r="M31" s="199" t="str">
        <f t="shared" si="17"/>
        <v>Březen</v>
      </c>
      <c r="N31" s="199">
        <f t="shared" si="18"/>
        <v>650.70495800000003</v>
      </c>
      <c r="O31" s="199">
        <f t="shared" si="19"/>
        <v>-8.513103000000001</v>
      </c>
    </row>
    <row r="32" spans="1:23" ht="8.1" customHeight="1">
      <c r="D32" s="198" t="str">
        <f t="shared" si="14"/>
        <v>Duben</v>
      </c>
      <c r="E32" s="199">
        <f t="shared" si="15"/>
        <v>3422.7759458686733</v>
      </c>
      <c r="F32" s="199">
        <f t="shared" si="16"/>
        <v>-2686.7948189524859</v>
      </c>
      <c r="G32" s="69"/>
      <c r="L32" s="69"/>
      <c r="M32" s="199" t="str">
        <f t="shared" si="17"/>
        <v>Duben</v>
      </c>
      <c r="N32" s="199">
        <f t="shared" si="18"/>
        <v>45.360324999999996</v>
      </c>
      <c r="O32" s="199">
        <f t="shared" si="19"/>
        <v>-215.94929799999997</v>
      </c>
    </row>
    <row r="33" spans="4:15" ht="8.1" customHeight="1">
      <c r="D33" s="198" t="str">
        <f t="shared" si="14"/>
        <v>Květen</v>
      </c>
      <c r="E33" s="199">
        <f t="shared" si="15"/>
        <v>3370.9095927522017</v>
      </c>
      <c r="F33" s="199">
        <f t="shared" si="16"/>
        <v>-2341.3211458054911</v>
      </c>
      <c r="G33" s="69"/>
      <c r="L33" s="69"/>
      <c r="M33" s="199" t="str">
        <f t="shared" si="17"/>
        <v>Květen</v>
      </c>
      <c r="N33" s="199">
        <f t="shared" si="18"/>
        <v>6.7985790000000001</v>
      </c>
      <c r="O33" s="199">
        <f t="shared" si="19"/>
        <v>-555.26132770000004</v>
      </c>
    </row>
    <row r="34" spans="4:15" ht="8.1" customHeight="1">
      <c r="D34" s="198" t="str">
        <f t="shared" si="14"/>
        <v>Červen</v>
      </c>
      <c r="E34" s="199">
        <f t="shared" si="15"/>
        <v>3904.1354891306464</v>
      </c>
      <c r="F34" s="199">
        <f t="shared" si="16"/>
        <v>-2955.0008302643373</v>
      </c>
      <c r="G34" s="69"/>
      <c r="L34" s="69"/>
      <c r="M34" s="199" t="str">
        <f t="shared" si="17"/>
        <v>Červen</v>
      </c>
      <c r="N34" s="199">
        <f t="shared" si="18"/>
        <v>10.552137</v>
      </c>
      <c r="O34" s="199">
        <f t="shared" si="19"/>
        <v>-562.24011800000005</v>
      </c>
    </row>
    <row r="35" spans="4:15" ht="8.1" customHeight="1">
      <c r="D35" s="198" t="str">
        <f t="shared" si="14"/>
        <v>Červenec</v>
      </c>
      <c r="E35" s="199">
        <f t="shared" si="15"/>
        <v>2990.4408161372962</v>
      </c>
      <c r="F35" s="199">
        <f t="shared" si="16"/>
        <v>-2299.2675743559107</v>
      </c>
      <c r="G35" s="69"/>
      <c r="L35" s="69"/>
      <c r="M35" s="199" t="str">
        <f t="shared" si="17"/>
        <v>Červenec</v>
      </c>
      <c r="N35" s="199">
        <f t="shared" si="18"/>
        <v>0.91081899999999993</v>
      </c>
      <c r="O35" s="199">
        <f t="shared" si="19"/>
        <v>-284.61957000000001</v>
      </c>
    </row>
    <row r="36" spans="4:15" ht="8.1" customHeight="1">
      <c r="D36" s="198" t="str">
        <f t="shared" si="14"/>
        <v>Srpen</v>
      </c>
      <c r="E36" s="199">
        <f t="shared" si="15"/>
        <v>4499.5923678752533</v>
      </c>
      <c r="F36" s="199">
        <f t="shared" si="16"/>
        <v>-3851.6307163850051</v>
      </c>
      <c r="G36" s="69"/>
      <c r="L36" s="69"/>
      <c r="M36" s="199" t="str">
        <f t="shared" si="17"/>
        <v>Srpen</v>
      </c>
      <c r="N36" s="199">
        <f t="shared" si="18"/>
        <v>0</v>
      </c>
      <c r="O36" s="199">
        <f t="shared" si="19"/>
        <v>-261.04993000000002</v>
      </c>
    </row>
    <row r="37" spans="4:15" ht="8.1" customHeight="1">
      <c r="D37" s="198" t="str">
        <f t="shared" si="14"/>
        <v>Září</v>
      </c>
      <c r="E37" s="199">
        <f t="shared" si="15"/>
        <v>4316.3830198306723</v>
      </c>
      <c r="F37" s="199">
        <f t="shared" si="16"/>
        <v>-3826.4027097111166</v>
      </c>
      <c r="G37" s="69"/>
      <c r="L37" s="69"/>
      <c r="M37" s="199" t="str">
        <f t="shared" si="17"/>
        <v>Září</v>
      </c>
      <c r="N37" s="199">
        <f t="shared" si="18"/>
        <v>1.5006429999999999</v>
      </c>
      <c r="O37" s="199">
        <f t="shared" si="19"/>
        <v>-82.679505000000006</v>
      </c>
    </row>
    <row r="38" spans="4:15" ht="8.1" customHeight="1">
      <c r="D38" s="198" t="str">
        <f t="shared" si="14"/>
        <v>Říjen</v>
      </c>
      <c r="E38" s="199">
        <f t="shared" si="15"/>
        <v>3400.4529399510552</v>
      </c>
      <c r="F38" s="199">
        <f t="shared" si="16"/>
        <v>-2739.7848348789021</v>
      </c>
      <c r="G38" s="69"/>
      <c r="L38" s="69"/>
      <c r="M38" s="199" t="str">
        <f t="shared" si="17"/>
        <v>Říjen</v>
      </c>
      <c r="N38" s="199">
        <f t="shared" si="18"/>
        <v>82.191000999999986</v>
      </c>
      <c r="O38" s="199">
        <f t="shared" si="19"/>
        <v>-13.175278200000001</v>
      </c>
    </row>
    <row r="39" spans="4:15" ht="8.1" customHeight="1">
      <c r="D39" s="198" t="str">
        <f t="shared" si="14"/>
        <v>Listopad</v>
      </c>
      <c r="E39" s="199">
        <f t="shared" si="15"/>
        <v>3129.6623516173377</v>
      </c>
      <c r="F39" s="199">
        <f t="shared" si="16"/>
        <v>-2541.2982912964535</v>
      </c>
      <c r="G39" s="69"/>
      <c r="L39" s="69"/>
      <c r="M39" s="199" t="str">
        <f t="shared" si="17"/>
        <v>Listopad</v>
      </c>
      <c r="N39" s="199">
        <f t="shared" si="18"/>
        <v>419.97830699999997</v>
      </c>
      <c r="O39" s="199">
        <f t="shared" si="19"/>
        <v>-0.34289700000000001</v>
      </c>
    </row>
    <row r="40" spans="4:15" ht="8.1" customHeight="1">
      <c r="D40" s="198" t="str">
        <f t="shared" si="14"/>
        <v>Prosinec</v>
      </c>
      <c r="E40" s="199">
        <f t="shared" si="15"/>
        <v>3182.2538477147668</v>
      </c>
      <c r="F40" s="199">
        <f t="shared" si="16"/>
        <v>-2641.3807215138786</v>
      </c>
      <c r="M40" s="199" t="str">
        <f t="shared" si="17"/>
        <v>Prosinec</v>
      </c>
      <c r="N40" s="199">
        <f t="shared" si="18"/>
        <v>633.94958200000008</v>
      </c>
      <c r="O40" s="199">
        <f t="shared" si="19"/>
        <v>-18.221858000000001</v>
      </c>
    </row>
    <row r="41" spans="4:15" ht="12" customHeight="1">
      <c r="M41" s="69"/>
    </row>
    <row r="42" spans="4:15" ht="12" customHeight="1"/>
    <row r="43" spans="4:15" ht="12" customHeight="1"/>
    <row r="44" spans="4:15" ht="12" customHeight="1"/>
  </sheetData>
  <mergeCells count="17">
    <mergeCell ref="A27:I27"/>
    <mergeCell ref="B3:S3"/>
    <mergeCell ref="K27:S27"/>
    <mergeCell ref="B2:S2"/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45"/>
  <sheetViews>
    <sheetView showGridLines="0" topLeftCell="A7" zoomScaleNormal="100" zoomScaleSheetLayoutView="100" workbookViewId="0">
      <selection activeCell="B8" sqref="B8:T19"/>
    </sheetView>
  </sheetViews>
  <sheetFormatPr defaultRowHeight="10.199999999999999"/>
  <cols>
    <col min="1" max="1" width="7.5546875" style="67" customWidth="1"/>
    <col min="2" max="3" width="7.6640625" style="67" customWidth="1"/>
    <col min="4" max="4" width="7.33203125" style="67" customWidth="1"/>
    <col min="5" max="6" width="7.6640625" style="67" customWidth="1"/>
    <col min="7" max="7" width="7.44140625" style="67" customWidth="1"/>
    <col min="8" max="13" width="7.6640625" style="67" customWidth="1"/>
    <col min="14" max="17" width="6.33203125" style="67" customWidth="1"/>
    <col min="18" max="18" width="7.33203125" style="67" customWidth="1"/>
    <col min="19" max="19" width="5.6640625" style="67" customWidth="1"/>
    <col min="20" max="20" width="6.5546875" style="67" customWidth="1"/>
    <col min="21" max="259" width="9.109375" style="67"/>
    <col min="260" max="272" width="10.6640625" style="67" customWidth="1"/>
    <col min="273" max="515" width="9.109375" style="67"/>
    <col min="516" max="528" width="10.6640625" style="67" customWidth="1"/>
    <col min="529" max="771" width="9.109375" style="67"/>
    <col min="772" max="784" width="10.6640625" style="67" customWidth="1"/>
    <col min="785" max="1027" width="9.109375" style="67"/>
    <col min="1028" max="1040" width="10.6640625" style="67" customWidth="1"/>
    <col min="1041" max="1283" width="9.109375" style="67"/>
    <col min="1284" max="1296" width="10.6640625" style="67" customWidth="1"/>
    <col min="1297" max="1539" width="9.109375" style="67"/>
    <col min="1540" max="1552" width="10.6640625" style="67" customWidth="1"/>
    <col min="1553" max="1795" width="9.109375" style="67"/>
    <col min="1796" max="1808" width="10.6640625" style="67" customWidth="1"/>
    <col min="1809" max="2051" width="9.109375" style="67"/>
    <col min="2052" max="2064" width="10.6640625" style="67" customWidth="1"/>
    <col min="2065" max="2307" width="9.109375" style="67"/>
    <col min="2308" max="2320" width="10.6640625" style="67" customWidth="1"/>
    <col min="2321" max="2563" width="9.109375" style="67"/>
    <col min="2564" max="2576" width="10.6640625" style="67" customWidth="1"/>
    <col min="2577" max="2819" width="9.109375" style="67"/>
    <col min="2820" max="2832" width="10.6640625" style="67" customWidth="1"/>
    <col min="2833" max="3075" width="9.109375" style="67"/>
    <col min="3076" max="3088" width="10.6640625" style="67" customWidth="1"/>
    <col min="3089" max="3331" width="9.109375" style="67"/>
    <col min="3332" max="3344" width="10.6640625" style="67" customWidth="1"/>
    <col min="3345" max="3587" width="9.109375" style="67"/>
    <col min="3588" max="3600" width="10.6640625" style="67" customWidth="1"/>
    <col min="3601" max="3843" width="9.109375" style="67"/>
    <col min="3844" max="3856" width="10.6640625" style="67" customWidth="1"/>
    <col min="3857" max="4099" width="9.109375" style="67"/>
    <col min="4100" max="4112" width="10.6640625" style="67" customWidth="1"/>
    <col min="4113" max="4355" width="9.109375" style="67"/>
    <col min="4356" max="4368" width="10.6640625" style="67" customWidth="1"/>
    <col min="4369" max="4611" width="9.109375" style="67"/>
    <col min="4612" max="4624" width="10.6640625" style="67" customWidth="1"/>
    <col min="4625" max="4867" width="9.109375" style="67"/>
    <col min="4868" max="4880" width="10.6640625" style="67" customWidth="1"/>
    <col min="4881" max="5123" width="9.109375" style="67"/>
    <col min="5124" max="5136" width="10.6640625" style="67" customWidth="1"/>
    <col min="5137" max="5379" width="9.109375" style="67"/>
    <col min="5380" max="5392" width="10.6640625" style="67" customWidth="1"/>
    <col min="5393" max="5635" width="9.109375" style="67"/>
    <col min="5636" max="5648" width="10.6640625" style="67" customWidth="1"/>
    <col min="5649" max="5891" width="9.109375" style="67"/>
    <col min="5892" max="5904" width="10.6640625" style="67" customWidth="1"/>
    <col min="5905" max="6147" width="9.109375" style="67"/>
    <col min="6148" max="6160" width="10.6640625" style="67" customWidth="1"/>
    <col min="6161" max="6403" width="9.109375" style="67"/>
    <col min="6404" max="6416" width="10.6640625" style="67" customWidth="1"/>
    <col min="6417" max="6659" width="9.109375" style="67"/>
    <col min="6660" max="6672" width="10.6640625" style="67" customWidth="1"/>
    <col min="6673" max="6915" width="9.109375" style="67"/>
    <col min="6916" max="6928" width="10.6640625" style="67" customWidth="1"/>
    <col min="6929" max="7171" width="9.109375" style="67"/>
    <col min="7172" max="7184" width="10.6640625" style="67" customWidth="1"/>
    <col min="7185" max="7427" width="9.109375" style="67"/>
    <col min="7428" max="7440" width="10.6640625" style="67" customWidth="1"/>
    <col min="7441" max="7683" width="9.109375" style="67"/>
    <col min="7684" max="7696" width="10.6640625" style="67" customWidth="1"/>
    <col min="7697" max="7939" width="9.109375" style="67"/>
    <col min="7940" max="7952" width="10.6640625" style="67" customWidth="1"/>
    <col min="7953" max="8195" width="9.109375" style="67"/>
    <col min="8196" max="8208" width="10.6640625" style="67" customWidth="1"/>
    <col min="8209" max="8451" width="9.109375" style="67"/>
    <col min="8452" max="8464" width="10.6640625" style="67" customWidth="1"/>
    <col min="8465" max="8707" width="9.109375" style="67"/>
    <col min="8708" max="8720" width="10.6640625" style="67" customWidth="1"/>
    <col min="8721" max="8963" width="9.109375" style="67"/>
    <col min="8964" max="8976" width="10.6640625" style="67" customWidth="1"/>
    <col min="8977" max="9219" width="9.109375" style="67"/>
    <col min="9220" max="9232" width="10.6640625" style="67" customWidth="1"/>
    <col min="9233" max="9475" width="9.109375" style="67"/>
    <col min="9476" max="9488" width="10.6640625" style="67" customWidth="1"/>
    <col min="9489" max="9731" width="9.109375" style="67"/>
    <col min="9732" max="9744" width="10.6640625" style="67" customWidth="1"/>
    <col min="9745" max="9987" width="9.109375" style="67"/>
    <col min="9988" max="10000" width="10.6640625" style="67" customWidth="1"/>
    <col min="10001" max="10243" width="9.109375" style="67"/>
    <col min="10244" max="10256" width="10.6640625" style="67" customWidth="1"/>
    <col min="10257" max="10499" width="9.109375" style="67"/>
    <col min="10500" max="10512" width="10.6640625" style="67" customWidth="1"/>
    <col min="10513" max="10755" width="9.109375" style="67"/>
    <col min="10756" max="10768" width="10.6640625" style="67" customWidth="1"/>
    <col min="10769" max="11011" width="9.109375" style="67"/>
    <col min="11012" max="11024" width="10.6640625" style="67" customWidth="1"/>
    <col min="11025" max="11267" width="9.109375" style="67"/>
    <col min="11268" max="11280" width="10.6640625" style="67" customWidth="1"/>
    <col min="11281" max="11523" width="9.109375" style="67"/>
    <col min="11524" max="11536" width="10.6640625" style="67" customWidth="1"/>
    <col min="11537" max="11779" width="9.109375" style="67"/>
    <col min="11780" max="11792" width="10.6640625" style="67" customWidth="1"/>
    <col min="11793" max="12035" width="9.109375" style="67"/>
    <col min="12036" max="12048" width="10.6640625" style="67" customWidth="1"/>
    <col min="12049" max="12291" width="9.109375" style="67"/>
    <col min="12292" max="12304" width="10.6640625" style="67" customWidth="1"/>
    <col min="12305" max="12547" width="9.109375" style="67"/>
    <col min="12548" max="12560" width="10.6640625" style="67" customWidth="1"/>
    <col min="12561" max="12803" width="9.109375" style="67"/>
    <col min="12804" max="12816" width="10.6640625" style="67" customWidth="1"/>
    <col min="12817" max="13059" width="9.109375" style="67"/>
    <col min="13060" max="13072" width="10.6640625" style="67" customWidth="1"/>
    <col min="13073" max="13315" width="9.109375" style="67"/>
    <col min="13316" max="13328" width="10.6640625" style="67" customWidth="1"/>
    <col min="13329" max="13571" width="9.109375" style="67"/>
    <col min="13572" max="13584" width="10.6640625" style="67" customWidth="1"/>
    <col min="13585" max="13827" width="9.109375" style="67"/>
    <col min="13828" max="13840" width="10.6640625" style="67" customWidth="1"/>
    <col min="13841" max="14083" width="9.109375" style="67"/>
    <col min="14084" max="14096" width="10.6640625" style="67" customWidth="1"/>
    <col min="14097" max="14339" width="9.109375" style="67"/>
    <col min="14340" max="14352" width="10.6640625" style="67" customWidth="1"/>
    <col min="14353" max="14595" width="9.109375" style="67"/>
    <col min="14596" max="14608" width="10.6640625" style="67" customWidth="1"/>
    <col min="14609" max="14851" width="9.109375" style="67"/>
    <col min="14852" max="14864" width="10.6640625" style="67" customWidth="1"/>
    <col min="14865" max="15107" width="9.109375" style="67"/>
    <col min="15108" max="15120" width="10.6640625" style="67" customWidth="1"/>
    <col min="15121" max="15363" width="9.109375" style="67"/>
    <col min="15364" max="15376" width="10.6640625" style="67" customWidth="1"/>
    <col min="15377" max="15619" width="9.109375" style="67"/>
    <col min="15620" max="15632" width="10.6640625" style="67" customWidth="1"/>
    <col min="15633" max="15875" width="9.109375" style="67"/>
    <col min="15876" max="15888" width="10.6640625" style="67" customWidth="1"/>
    <col min="15889" max="16131" width="9.109375" style="67"/>
    <col min="16132" max="16144" width="10.6640625" style="67" customWidth="1"/>
    <col min="16145" max="16384" width="9.109375" style="67"/>
  </cols>
  <sheetData>
    <row r="1" spans="1:22" ht="18">
      <c r="A1" s="11" t="s">
        <v>135</v>
      </c>
    </row>
    <row r="2" spans="1:22" ht="15.6">
      <c r="A2" s="66" t="s">
        <v>134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2" ht="6" customHeight="1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6"/>
      <c r="L3" s="195"/>
      <c r="M3" s="195"/>
      <c r="N3" s="195"/>
      <c r="O3" s="195"/>
      <c r="P3" s="195"/>
      <c r="Q3" s="195"/>
      <c r="R3" s="195"/>
      <c r="S3" s="197"/>
      <c r="T3" s="197"/>
    </row>
    <row r="4" spans="1:22" ht="15.9" customHeight="1">
      <c r="A4" s="648">
        <v>2020</v>
      </c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</row>
    <row r="5" spans="1:22" ht="15.9" customHeight="1">
      <c r="A5" s="420"/>
      <c r="B5" s="657" t="s">
        <v>279</v>
      </c>
      <c r="C5" s="656"/>
      <c r="D5" s="656"/>
      <c r="E5" s="656"/>
      <c r="F5" s="656"/>
      <c r="G5" s="656"/>
      <c r="H5" s="658"/>
      <c r="I5" s="656" t="s">
        <v>280</v>
      </c>
      <c r="J5" s="656"/>
      <c r="K5" s="656"/>
      <c r="L5" s="656"/>
      <c r="M5" s="656"/>
      <c r="N5" s="657" t="s">
        <v>281</v>
      </c>
      <c r="O5" s="656"/>
      <c r="P5" s="656"/>
      <c r="Q5" s="656"/>
      <c r="R5" s="658"/>
      <c r="S5" s="253" t="s">
        <v>282</v>
      </c>
      <c r="T5" s="253" t="s">
        <v>280</v>
      </c>
    </row>
    <row r="6" spans="1:22" ht="38.25" customHeight="1">
      <c r="A6" s="331"/>
      <c r="B6" s="636" t="s">
        <v>202</v>
      </c>
      <c r="C6" s="636"/>
      <c r="D6" s="636"/>
      <c r="E6" s="650" t="s">
        <v>203</v>
      </c>
      <c r="F6" s="651"/>
      <c r="G6" s="652"/>
      <c r="H6" s="328" t="s">
        <v>199</v>
      </c>
      <c r="I6" s="651" t="s">
        <v>202</v>
      </c>
      <c r="J6" s="652"/>
      <c r="K6" s="650" t="s">
        <v>203</v>
      </c>
      <c r="L6" s="652"/>
      <c r="M6" s="330" t="s">
        <v>199</v>
      </c>
      <c r="N6" s="650" t="s">
        <v>200</v>
      </c>
      <c r="O6" s="651"/>
      <c r="P6" s="651"/>
      <c r="Q6" s="651"/>
      <c r="R6" s="652"/>
      <c r="S6" s="653" t="s">
        <v>201</v>
      </c>
      <c r="T6" s="654"/>
    </row>
    <row r="7" spans="1:22" ht="20.399999999999999">
      <c r="A7" s="412" t="s">
        <v>214</v>
      </c>
      <c r="B7" s="256">
        <f>A4</f>
        <v>2020</v>
      </c>
      <c r="C7" s="255">
        <f>B7-1</f>
        <v>2019</v>
      </c>
      <c r="D7" s="329" t="s">
        <v>229</v>
      </c>
      <c r="E7" s="256">
        <f>B7</f>
        <v>2020</v>
      </c>
      <c r="F7" s="255">
        <f>C7</f>
        <v>2019</v>
      </c>
      <c r="G7" s="329" t="s">
        <v>229</v>
      </c>
      <c r="H7" s="431">
        <f>B7</f>
        <v>2020</v>
      </c>
      <c r="I7" s="254">
        <f>B7</f>
        <v>2020</v>
      </c>
      <c r="J7" s="255">
        <f>C7</f>
        <v>2019</v>
      </c>
      <c r="K7" s="256">
        <f>B7</f>
        <v>2020</v>
      </c>
      <c r="L7" s="255">
        <f>C7</f>
        <v>2019</v>
      </c>
      <c r="M7" s="256">
        <f>B7</f>
        <v>2020</v>
      </c>
      <c r="N7" s="438" t="s">
        <v>74</v>
      </c>
      <c r="O7" s="257" t="s">
        <v>230</v>
      </c>
      <c r="P7" s="257" t="s">
        <v>231</v>
      </c>
      <c r="Q7" s="257" t="s">
        <v>159</v>
      </c>
      <c r="R7" s="439" t="s">
        <v>161</v>
      </c>
      <c r="S7" s="655"/>
      <c r="T7" s="655"/>
    </row>
    <row r="8" spans="1:22" ht="12" customHeight="1">
      <c r="A8" s="413" t="s">
        <v>216</v>
      </c>
      <c r="B8" s="421">
        <v>1216.7322796016583</v>
      </c>
      <c r="C8" s="55">
        <v>1283.8187262119516</v>
      </c>
      <c r="D8" s="56">
        <v>-5.225538874030853E-2</v>
      </c>
      <c r="E8" s="45">
        <v>1271.0979736947015</v>
      </c>
      <c r="F8" s="57">
        <v>1298.2524019397456</v>
      </c>
      <c r="G8" s="56">
        <v>-2.0916139422867297E-2</v>
      </c>
      <c r="H8" s="46">
        <v>1300</v>
      </c>
      <c r="I8" s="45">
        <v>12975.854838661588</v>
      </c>
      <c r="J8" s="57">
        <v>13725.126524848998</v>
      </c>
      <c r="K8" s="45">
        <v>13555.638383966527</v>
      </c>
      <c r="L8" s="55">
        <v>13879.434934235689</v>
      </c>
      <c r="M8" s="424">
        <v>13860</v>
      </c>
      <c r="N8" s="421">
        <v>0.39032258064516134</v>
      </c>
      <c r="O8" s="43">
        <v>8.5</v>
      </c>
      <c r="P8" s="43">
        <v>-2.5</v>
      </c>
      <c r="Q8" s="43">
        <v>-1.2258064516129035</v>
      </c>
      <c r="R8" s="440">
        <v>1.6161290322580648</v>
      </c>
      <c r="S8" s="58">
        <v>102.48025830274823</v>
      </c>
      <c r="T8" s="348">
        <v>1092.9019689999989</v>
      </c>
      <c r="U8" s="193"/>
      <c r="V8" s="191"/>
    </row>
    <row r="9" spans="1:22" ht="12" customHeight="1">
      <c r="A9" s="414" t="s">
        <v>217</v>
      </c>
      <c r="B9" s="421">
        <v>975.54125699611575</v>
      </c>
      <c r="C9" s="59">
        <v>1003.4430091398486</v>
      </c>
      <c r="D9" s="60">
        <v>-2.7806015777268978E-2</v>
      </c>
      <c r="E9" s="45">
        <v>1101.6918661298514</v>
      </c>
      <c r="F9" s="59">
        <v>1086.2279787313216</v>
      </c>
      <c r="G9" s="60">
        <v>1.4236318435280122E-2</v>
      </c>
      <c r="H9" s="48">
        <v>1100</v>
      </c>
      <c r="I9" s="45">
        <v>10404.805701641</v>
      </c>
      <c r="J9" s="59">
        <v>10719.004727805801</v>
      </c>
      <c r="K9" s="45">
        <v>11750.287061621457</v>
      </c>
      <c r="L9" s="61">
        <v>11603.332459784237</v>
      </c>
      <c r="M9" s="421">
        <v>11730</v>
      </c>
      <c r="N9" s="346">
        <v>3.9928571428571429</v>
      </c>
      <c r="O9" s="45">
        <v>9.8000000000000007</v>
      </c>
      <c r="P9" s="45">
        <v>-0.2</v>
      </c>
      <c r="Q9" s="45">
        <v>-0.15517241379310354</v>
      </c>
      <c r="R9" s="441">
        <v>4.1480295566502461</v>
      </c>
      <c r="S9" s="58">
        <v>86.375871264023843</v>
      </c>
      <c r="T9" s="58">
        <v>921.25693799999988</v>
      </c>
      <c r="U9" s="193"/>
      <c r="V9" s="191"/>
    </row>
    <row r="10" spans="1:22" ht="12" customHeight="1">
      <c r="A10" s="415" t="s">
        <v>218</v>
      </c>
      <c r="B10" s="422">
        <v>919.13700933084067</v>
      </c>
      <c r="C10" s="62">
        <v>844.29823052045367</v>
      </c>
      <c r="D10" s="63">
        <v>8.8640217526280818E-2</v>
      </c>
      <c r="E10" s="51">
        <v>941.55439681020118</v>
      </c>
      <c r="F10" s="62">
        <v>939.07502800790348</v>
      </c>
      <c r="G10" s="63">
        <v>2.6402243999153947E-3</v>
      </c>
      <c r="H10" s="52">
        <v>960</v>
      </c>
      <c r="I10" s="49">
        <v>9804.5446436840011</v>
      </c>
      <c r="J10" s="62">
        <v>9009.5960941619996</v>
      </c>
      <c r="K10" s="51">
        <v>10043.673602810746</v>
      </c>
      <c r="L10" s="64">
        <v>10020.969366771771</v>
      </c>
      <c r="M10" s="422">
        <v>10230</v>
      </c>
      <c r="N10" s="51">
        <v>4.1483870967741927</v>
      </c>
      <c r="O10" s="49">
        <v>10.1</v>
      </c>
      <c r="P10" s="49">
        <v>-2.2999999999999998</v>
      </c>
      <c r="Q10" s="49">
        <v>3.512903225806451</v>
      </c>
      <c r="R10" s="442">
        <v>0.63548387096774173</v>
      </c>
      <c r="S10" s="65">
        <v>73.632769869154174</v>
      </c>
      <c r="T10" s="65">
        <v>785.44976300000019</v>
      </c>
      <c r="U10" s="193"/>
      <c r="V10" s="191"/>
    </row>
    <row r="11" spans="1:22" ht="12" customHeight="1">
      <c r="A11" s="413" t="s">
        <v>219</v>
      </c>
      <c r="B11" s="421">
        <v>574.97798965047207</v>
      </c>
      <c r="C11" s="57">
        <v>601.12565652337571</v>
      </c>
      <c r="D11" s="56">
        <v>-4.3497838744946081E-2</v>
      </c>
      <c r="E11" s="45">
        <v>600.75621979039772</v>
      </c>
      <c r="F11" s="57">
        <v>666.6716135742297</v>
      </c>
      <c r="G11" s="56">
        <v>-9.8872357007131983E-2</v>
      </c>
      <c r="H11" s="46">
        <v>650</v>
      </c>
      <c r="I11" s="45">
        <v>6139.293744519</v>
      </c>
      <c r="J11" s="57">
        <v>6418.2386343589988</v>
      </c>
      <c r="K11" s="45">
        <v>6414.5392841596095</v>
      </c>
      <c r="L11" s="55">
        <v>7118.0749985276725</v>
      </c>
      <c r="M11" s="424">
        <v>6930</v>
      </c>
      <c r="N11" s="421">
        <v>9.4466666666666654</v>
      </c>
      <c r="O11" s="43">
        <v>15.4</v>
      </c>
      <c r="P11" s="43">
        <v>0.1</v>
      </c>
      <c r="Q11" s="43">
        <v>8.6366666666666667</v>
      </c>
      <c r="R11" s="440">
        <v>0.80999999999999872</v>
      </c>
      <c r="S11" s="58">
        <v>59.089460217498946</v>
      </c>
      <c r="T11" s="348">
        <v>630.9243369999997</v>
      </c>
      <c r="U11" s="193"/>
      <c r="V11" s="191"/>
    </row>
    <row r="12" spans="1:22" ht="12" customHeight="1">
      <c r="A12" s="414" t="s">
        <v>220</v>
      </c>
      <c r="B12" s="421">
        <v>492.34544307306646</v>
      </c>
      <c r="C12" s="59">
        <v>557.35366615377075</v>
      </c>
      <c r="D12" s="60">
        <v>-0.11663729338916537</v>
      </c>
      <c r="E12" s="45">
        <v>446.34197489009364</v>
      </c>
      <c r="F12" s="59">
        <v>518.59539246659335</v>
      </c>
      <c r="G12" s="60">
        <v>-0.13932522082936574</v>
      </c>
      <c r="H12" s="48">
        <v>510</v>
      </c>
      <c r="I12" s="45">
        <v>5259.1176676349978</v>
      </c>
      <c r="J12" s="59">
        <v>5934.9449175539676</v>
      </c>
      <c r="K12" s="45">
        <v>4767.7194924361829</v>
      </c>
      <c r="L12" s="61">
        <v>5522.2299155691853</v>
      </c>
      <c r="M12" s="421">
        <v>5440</v>
      </c>
      <c r="N12" s="346">
        <v>11.2</v>
      </c>
      <c r="O12" s="45">
        <v>17.600000000000001</v>
      </c>
      <c r="P12" s="45">
        <v>5.0999999999999996</v>
      </c>
      <c r="Q12" s="45">
        <v>13.522580645161288</v>
      </c>
      <c r="R12" s="441">
        <v>-2.3225806451612883</v>
      </c>
      <c r="S12" s="58">
        <v>70.033913499050826</v>
      </c>
      <c r="T12" s="58">
        <v>748.08637799999929</v>
      </c>
      <c r="U12" s="193"/>
      <c r="V12" s="191"/>
    </row>
    <row r="13" spans="1:22" ht="12" customHeight="1">
      <c r="A13" s="415" t="s">
        <v>221</v>
      </c>
      <c r="B13" s="422">
        <v>403.48593253967442</v>
      </c>
      <c r="C13" s="62">
        <v>377.60071616259239</v>
      </c>
      <c r="D13" s="63">
        <v>6.8551820134620786E-2</v>
      </c>
      <c r="E13" s="51">
        <v>403.56556310906683</v>
      </c>
      <c r="F13" s="62">
        <v>391.55769521177342</v>
      </c>
      <c r="G13" s="63">
        <v>3.0666918423858252E-2</v>
      </c>
      <c r="H13" s="52">
        <v>380</v>
      </c>
      <c r="I13" s="49">
        <v>4321.4842049099998</v>
      </c>
      <c r="J13" s="62">
        <v>4027.4042644119922</v>
      </c>
      <c r="K13" s="51">
        <v>4322.3370778854996</v>
      </c>
      <c r="L13" s="64">
        <v>4176.2662621121681</v>
      </c>
      <c r="M13" s="422">
        <v>4050</v>
      </c>
      <c r="N13" s="51">
        <v>16.643333333333331</v>
      </c>
      <c r="O13" s="49">
        <v>21.9</v>
      </c>
      <c r="P13" s="49">
        <v>13</v>
      </c>
      <c r="Q13" s="49">
        <v>16.59</v>
      </c>
      <c r="R13" s="442">
        <v>5.3333333333331012E-2</v>
      </c>
      <c r="S13" s="65">
        <v>91.227016631965441</v>
      </c>
      <c r="T13" s="65">
        <v>977.07557500000087</v>
      </c>
      <c r="U13" s="193"/>
      <c r="V13" s="191"/>
    </row>
    <row r="14" spans="1:22" ht="12" customHeight="1">
      <c r="A14" s="413" t="s">
        <v>222</v>
      </c>
      <c r="B14" s="421">
        <v>414.18690880965306</v>
      </c>
      <c r="C14" s="57">
        <v>392.03777924244764</v>
      </c>
      <c r="D14" s="56">
        <v>5.6497436573600603E-2</v>
      </c>
      <c r="E14" s="45">
        <v>411.71882013711087</v>
      </c>
      <c r="F14" s="57">
        <v>397.34880682896579</v>
      </c>
      <c r="G14" s="56">
        <v>3.6164732499953077E-2</v>
      </c>
      <c r="H14" s="46">
        <v>350</v>
      </c>
      <c r="I14" s="45">
        <v>4434.5268721680004</v>
      </c>
      <c r="J14" s="57">
        <v>4183.9849075999737</v>
      </c>
      <c r="K14" s="45">
        <v>4408.1020738257821</v>
      </c>
      <c r="L14" s="55">
        <v>4240.6663307750005</v>
      </c>
      <c r="M14" s="424">
        <v>3730</v>
      </c>
      <c r="N14" s="421">
        <v>17.977419354838709</v>
      </c>
      <c r="O14" s="43">
        <v>22.5</v>
      </c>
      <c r="P14" s="43">
        <v>12.7</v>
      </c>
      <c r="Q14" s="43">
        <v>18.522580645161291</v>
      </c>
      <c r="R14" s="440">
        <v>-0.5451612903225822</v>
      </c>
      <c r="S14" s="58">
        <v>120.27300603345682</v>
      </c>
      <c r="T14" s="348">
        <v>1287.712943999999</v>
      </c>
      <c r="U14" s="193"/>
      <c r="V14" s="191"/>
    </row>
    <row r="15" spans="1:22" ht="12" customHeight="1">
      <c r="A15" s="414" t="s">
        <v>223</v>
      </c>
      <c r="B15" s="421">
        <v>401.16414040957346</v>
      </c>
      <c r="C15" s="59">
        <v>381.35807461038513</v>
      </c>
      <c r="D15" s="60">
        <v>5.1935614106042513E-2</v>
      </c>
      <c r="E15" s="45">
        <v>404.06355552506818</v>
      </c>
      <c r="F15" s="59">
        <v>388.19353256748116</v>
      </c>
      <c r="G15" s="60">
        <v>4.0881729411162408E-2</v>
      </c>
      <c r="H15" s="48">
        <v>370</v>
      </c>
      <c r="I15" s="45">
        <v>4302.2835143360007</v>
      </c>
      <c r="J15" s="59">
        <v>4060.8177381000105</v>
      </c>
      <c r="K15" s="45">
        <v>4333.3782822778057</v>
      </c>
      <c r="L15" s="61">
        <v>4133.6037908106318</v>
      </c>
      <c r="M15" s="421">
        <v>3940</v>
      </c>
      <c r="N15" s="346">
        <v>19.048387096774192</v>
      </c>
      <c r="O15" s="45">
        <v>23.1</v>
      </c>
      <c r="P15" s="45">
        <v>13.6</v>
      </c>
      <c r="Q15" s="45">
        <v>18.119354838709679</v>
      </c>
      <c r="R15" s="441">
        <v>0.92903225806451317</v>
      </c>
      <c r="S15" s="58">
        <v>106.14216936428447</v>
      </c>
      <c r="T15" s="58">
        <v>1138.3213379999997</v>
      </c>
      <c r="U15" s="193"/>
      <c r="V15" s="191"/>
    </row>
    <row r="16" spans="1:22" ht="12" customHeight="1">
      <c r="A16" s="415" t="s">
        <v>224</v>
      </c>
      <c r="B16" s="422">
        <v>416.11744946266788</v>
      </c>
      <c r="C16" s="62">
        <v>473.1082504554509</v>
      </c>
      <c r="D16" s="63">
        <v>-0.12046038287837769</v>
      </c>
      <c r="E16" s="51">
        <v>434.55147853496339</v>
      </c>
      <c r="F16" s="62">
        <v>483.49375419971301</v>
      </c>
      <c r="G16" s="63">
        <v>-0.10122628315180554</v>
      </c>
      <c r="H16" s="52">
        <v>480</v>
      </c>
      <c r="I16" s="49">
        <v>4463.7178379704001</v>
      </c>
      <c r="J16" s="62">
        <v>5046.623976502</v>
      </c>
      <c r="K16" s="51">
        <v>4661.4608177515265</v>
      </c>
      <c r="L16" s="64">
        <v>5157.4056679085415</v>
      </c>
      <c r="M16" s="422">
        <v>5120</v>
      </c>
      <c r="N16" s="51">
        <v>14.163333333333334</v>
      </c>
      <c r="O16" s="49">
        <v>19.899999999999999</v>
      </c>
      <c r="P16" s="49">
        <v>7</v>
      </c>
      <c r="Q16" s="49">
        <v>13.223333333333333</v>
      </c>
      <c r="R16" s="442">
        <v>0.94000000000000128</v>
      </c>
      <c r="S16" s="65">
        <v>49.838355979600209</v>
      </c>
      <c r="T16" s="65">
        <v>534.61914199999967</v>
      </c>
      <c r="U16" s="193"/>
      <c r="V16" s="191"/>
    </row>
    <row r="17" spans="1:22" ht="12" customHeight="1">
      <c r="A17" s="413" t="s">
        <v>225</v>
      </c>
      <c r="B17" s="421">
        <v>731.37239495703329</v>
      </c>
      <c r="C17" s="57">
        <v>711.89402663759711</v>
      </c>
      <c r="D17" s="56">
        <v>2.7361331308588168E-2</v>
      </c>
      <c r="E17" s="45">
        <v>757.33267793008304</v>
      </c>
      <c r="F17" s="57">
        <v>762.93013630081987</v>
      </c>
      <c r="G17" s="56">
        <v>-7.3367902307240607E-3</v>
      </c>
      <c r="H17" s="46">
        <v>770</v>
      </c>
      <c r="I17" s="45">
        <v>7820.9561572309995</v>
      </c>
      <c r="J17" s="57">
        <v>7579.7170409251012</v>
      </c>
      <c r="K17" s="45">
        <v>8098.5633466211048</v>
      </c>
      <c r="L17" s="55">
        <v>8123.1115008336392</v>
      </c>
      <c r="M17" s="424">
        <v>8210</v>
      </c>
      <c r="N17" s="421">
        <v>9.1709677419354847</v>
      </c>
      <c r="O17" s="43">
        <v>16.7</v>
      </c>
      <c r="P17" s="43">
        <v>5.4</v>
      </c>
      <c r="Q17" s="43">
        <v>8.3548387096774199</v>
      </c>
      <c r="R17" s="440">
        <v>0.81612903225806477</v>
      </c>
      <c r="S17" s="58">
        <v>80.398072685958866</v>
      </c>
      <c r="T17" s="348">
        <v>859.73981200000026</v>
      </c>
      <c r="U17" s="193"/>
      <c r="V17" s="191"/>
    </row>
    <row r="18" spans="1:22" ht="12" customHeight="1">
      <c r="A18" s="414" t="s">
        <v>226</v>
      </c>
      <c r="B18" s="421">
        <v>1005.6071018186751</v>
      </c>
      <c r="C18" s="59">
        <v>898.39791921779192</v>
      </c>
      <c r="D18" s="60">
        <v>0.11933373876714565</v>
      </c>
      <c r="E18" s="45">
        <v>1019.1175972267854</v>
      </c>
      <c r="F18" s="59">
        <v>994.99221015997807</v>
      </c>
      <c r="G18" s="60">
        <v>2.4246809995556007E-2</v>
      </c>
      <c r="H18" s="48">
        <v>1000</v>
      </c>
      <c r="I18" s="45">
        <v>10744.812003084002</v>
      </c>
      <c r="J18" s="59">
        <v>9575.338120224973</v>
      </c>
      <c r="K18" s="45">
        <v>10889.170304617606</v>
      </c>
      <c r="L18" s="61">
        <v>10604.862984953199</v>
      </c>
      <c r="M18" s="421">
        <v>10660</v>
      </c>
      <c r="N18" s="346">
        <v>3.9799999999999995</v>
      </c>
      <c r="O18" s="45">
        <v>13.8</v>
      </c>
      <c r="P18" s="45">
        <v>-0.9</v>
      </c>
      <c r="Q18" s="45">
        <v>3.5466666666666664</v>
      </c>
      <c r="R18" s="441">
        <v>0.43333333333333313</v>
      </c>
      <c r="S18" s="58">
        <v>137.11217756258296</v>
      </c>
      <c r="T18" s="58">
        <v>1465.0299969999971</v>
      </c>
      <c r="U18" s="193"/>
      <c r="V18" s="191"/>
    </row>
    <row r="19" spans="1:22" ht="12" customHeight="1">
      <c r="A19" s="415" t="s">
        <v>227</v>
      </c>
      <c r="B19" s="422">
        <v>1143.5524066147048</v>
      </c>
      <c r="C19" s="62">
        <v>1040.1934187335237</v>
      </c>
      <c r="D19" s="63">
        <v>9.936516230512657E-2</v>
      </c>
      <c r="E19" s="51">
        <v>1214.4176985788158</v>
      </c>
      <c r="F19" s="62">
        <v>1124.6965241993696</v>
      </c>
      <c r="G19" s="63">
        <v>7.9773674452595505E-2</v>
      </c>
      <c r="H19" s="52">
        <v>1160</v>
      </c>
      <c r="I19" s="49">
        <v>12223.034171515359</v>
      </c>
      <c r="J19" s="62">
        <v>11116.83679270508</v>
      </c>
      <c r="K19" s="51">
        <v>12980.488644298071</v>
      </c>
      <c r="L19" s="64">
        <v>12019.945017600714</v>
      </c>
      <c r="M19" s="422">
        <v>12360</v>
      </c>
      <c r="N19" s="51">
        <v>1.9064516129032256</v>
      </c>
      <c r="O19" s="49">
        <v>8.9</v>
      </c>
      <c r="P19" s="49">
        <v>-3.1</v>
      </c>
      <c r="Q19" s="49">
        <v>-0.38387096774193558</v>
      </c>
      <c r="R19" s="442">
        <v>2.290322580645161</v>
      </c>
      <c r="S19" s="65">
        <v>139.24126821156926</v>
      </c>
      <c r="T19" s="65">
        <v>1488.3014969999995</v>
      </c>
      <c r="U19" s="193"/>
      <c r="V19" s="191"/>
    </row>
    <row r="20" spans="1:22" ht="12" customHeight="1">
      <c r="A20" s="416" t="s">
        <v>54</v>
      </c>
      <c r="B20" s="426">
        <f>SUM(B8:B10)</f>
        <v>3111.4105459286147</v>
      </c>
      <c r="C20" s="514">
        <f>SUM(C8:C10)</f>
        <v>3131.559965872254</v>
      </c>
      <c r="D20" s="302">
        <f t="shared" ref="D20:D26" si="0">(B20-C20)/C20</f>
        <v>-6.4343075538158849E-3</v>
      </c>
      <c r="E20" s="301">
        <f t="shared" ref="E20:K20" si="1">SUM(E8:E10)</f>
        <v>3314.344236634754</v>
      </c>
      <c r="F20" s="514">
        <f t="shared" si="1"/>
        <v>3323.5554086789707</v>
      </c>
      <c r="G20" s="302">
        <f t="shared" ref="G20:G26" si="2">(E20-F20)/F20</f>
        <v>-2.7714814141997163E-3</v>
      </c>
      <c r="H20" s="432">
        <v>3360</v>
      </c>
      <c r="I20" s="301">
        <f t="shared" si="1"/>
        <v>33185.205183986589</v>
      </c>
      <c r="J20" s="514">
        <f t="shared" si="1"/>
        <v>33453.727346816799</v>
      </c>
      <c r="K20" s="301">
        <f t="shared" si="1"/>
        <v>35349.599048398733</v>
      </c>
      <c r="L20" s="514">
        <f>SUM(L8:L10)</f>
        <v>35503.736760791697</v>
      </c>
      <c r="M20" s="425">
        <f>SUM(M8:M10)</f>
        <v>35820</v>
      </c>
      <c r="N20" s="426">
        <f>AVERAGE(N8:N10)</f>
        <v>2.8438556067588325</v>
      </c>
      <c r="O20" s="301">
        <f>MAX(O8:O10)</f>
        <v>10.1</v>
      </c>
      <c r="P20" s="301">
        <f>MIN(P8:P10)</f>
        <v>-2.5</v>
      </c>
      <c r="Q20" s="301">
        <f>AVERAGE(Q8:Q10)</f>
        <v>0.71064145346681462</v>
      </c>
      <c r="R20" s="303">
        <f>N20-Q20</f>
        <v>2.1332141532920179</v>
      </c>
      <c r="S20" s="301">
        <f>SUM(S8:S11)</f>
        <v>321.57835965342514</v>
      </c>
      <c r="T20" s="349">
        <f t="shared" ref="T20" si="3">SUM(T8:T10)</f>
        <v>2799.6086699999987</v>
      </c>
      <c r="V20" s="191"/>
    </row>
    <row r="21" spans="1:22" ht="12" customHeight="1">
      <c r="A21" s="417" t="s">
        <v>63</v>
      </c>
      <c r="B21" s="426">
        <f>SUM(B11:B13)</f>
        <v>1470.8093652632131</v>
      </c>
      <c r="C21" s="515">
        <f>SUM(C11:C13)</f>
        <v>1536.0800388397388</v>
      </c>
      <c r="D21" s="475">
        <f t="shared" si="0"/>
        <v>-4.2491713925159269E-2</v>
      </c>
      <c r="E21" s="301">
        <f t="shared" ref="E21:K21" si="4">SUM(E11:E13)</f>
        <v>1450.6637577895581</v>
      </c>
      <c r="F21" s="515">
        <f t="shared" si="4"/>
        <v>1576.8247012525967</v>
      </c>
      <c r="G21" s="475">
        <f t="shared" si="2"/>
        <v>-8.0009492090540563E-2</v>
      </c>
      <c r="H21" s="433">
        <v>1540</v>
      </c>
      <c r="I21" s="301">
        <f t="shared" si="4"/>
        <v>15719.895617063998</v>
      </c>
      <c r="J21" s="515">
        <f t="shared" si="4"/>
        <v>16380.58781632496</v>
      </c>
      <c r="K21" s="301">
        <f t="shared" si="4"/>
        <v>15504.595854481293</v>
      </c>
      <c r="L21" s="515">
        <f>SUM(L11:L13)</f>
        <v>16816.571176209025</v>
      </c>
      <c r="M21" s="426">
        <f>SUM(M11:M13)</f>
        <v>16420</v>
      </c>
      <c r="N21" s="426">
        <f>AVERAGE(N11:N13)</f>
        <v>12.429999999999998</v>
      </c>
      <c r="O21" s="301">
        <f>MAX(O11:O13)</f>
        <v>21.9</v>
      </c>
      <c r="P21" s="301">
        <f>MIN(P11:P13)</f>
        <v>0.1</v>
      </c>
      <c r="Q21" s="301">
        <f>AVERAGE(Q11:Q13)</f>
        <v>12.916415770609319</v>
      </c>
      <c r="R21" s="474">
        <f t="shared" ref="R21:R26" si="5">N21-Q21</f>
        <v>-0.48641577060932129</v>
      </c>
      <c r="S21" s="301">
        <f>SUM(S11:S13)</f>
        <v>220.35039034851519</v>
      </c>
      <c r="T21" s="301">
        <f t="shared" ref="T21" si="6">SUM(T11:T13)</f>
        <v>2356.0862899999997</v>
      </c>
      <c r="V21" s="191"/>
    </row>
    <row r="22" spans="1:22" ht="12" customHeight="1">
      <c r="A22" s="417" t="s">
        <v>75</v>
      </c>
      <c r="B22" s="426">
        <f>SUM(B14:B16)</f>
        <v>1231.4684986818943</v>
      </c>
      <c r="C22" s="515">
        <f>SUM(C14:C16)</f>
        <v>1246.5041043082836</v>
      </c>
      <c r="D22" s="475">
        <f t="shared" si="0"/>
        <v>-1.2062219108963868E-2</v>
      </c>
      <c r="E22" s="301">
        <f t="shared" ref="E22:K22" si="7">SUM(E14:E16)</f>
        <v>1250.3338541971425</v>
      </c>
      <c r="F22" s="515">
        <f t="shared" si="7"/>
        <v>1269.0360935961601</v>
      </c>
      <c r="G22" s="475">
        <f t="shared" si="2"/>
        <v>-1.4737358136142268E-2</v>
      </c>
      <c r="H22" s="433">
        <v>1200</v>
      </c>
      <c r="I22" s="301">
        <f t="shared" si="7"/>
        <v>13200.528224474401</v>
      </c>
      <c r="J22" s="515">
        <f t="shared" si="7"/>
        <v>13291.426622201983</v>
      </c>
      <c r="K22" s="301">
        <f t="shared" si="7"/>
        <v>13402.941173855113</v>
      </c>
      <c r="L22" s="515">
        <f>SUM(L14:L16)</f>
        <v>13531.675789494173</v>
      </c>
      <c r="M22" s="426">
        <f>SUM(M14:M16)</f>
        <v>12790</v>
      </c>
      <c r="N22" s="426">
        <f>AVERAGE(N14:N16)</f>
        <v>17.06304659498208</v>
      </c>
      <c r="O22" s="301">
        <f>MAX(O14:O16)</f>
        <v>23.1</v>
      </c>
      <c r="P22" s="301">
        <f>MIN(P14:P16)</f>
        <v>7</v>
      </c>
      <c r="Q22" s="301">
        <f>AVERAGE(Q14:Q16)</f>
        <v>16.621756272401431</v>
      </c>
      <c r="R22" s="474">
        <f>N22-Q22</f>
        <v>0.44129032258064882</v>
      </c>
      <c r="S22" s="301">
        <f t="shared" ref="S22:T22" si="8">SUM(S14:S16)</f>
        <v>276.25353137734146</v>
      </c>
      <c r="T22" s="301">
        <f t="shared" si="8"/>
        <v>2960.6534239999983</v>
      </c>
      <c r="V22" s="191"/>
    </row>
    <row r="23" spans="1:22" ht="12" customHeight="1">
      <c r="A23" s="418" t="s">
        <v>64</v>
      </c>
      <c r="B23" s="427">
        <f>SUM(B17:B19)</f>
        <v>2880.5319033904134</v>
      </c>
      <c r="C23" s="516">
        <f>SUM(C17:C19)</f>
        <v>2650.4853645889125</v>
      </c>
      <c r="D23" s="510">
        <f t="shared" si="0"/>
        <v>8.679411773970723E-2</v>
      </c>
      <c r="E23" s="427">
        <f t="shared" ref="E23:K23" si="9">SUM(E17:E19)</f>
        <v>2990.8679737356842</v>
      </c>
      <c r="F23" s="516">
        <f t="shared" si="9"/>
        <v>2882.6188706601679</v>
      </c>
      <c r="G23" s="510">
        <f t="shared" si="2"/>
        <v>3.7552346644676445E-2</v>
      </c>
      <c r="H23" s="434">
        <v>2930</v>
      </c>
      <c r="I23" s="327">
        <f t="shared" si="9"/>
        <v>30788.80233183036</v>
      </c>
      <c r="J23" s="516">
        <f t="shared" si="9"/>
        <v>28271.891953855156</v>
      </c>
      <c r="K23" s="427">
        <f t="shared" si="9"/>
        <v>31968.222295536783</v>
      </c>
      <c r="L23" s="516">
        <f>SUM(L17:L19)</f>
        <v>30747.919503387551</v>
      </c>
      <c r="M23" s="427">
        <f>SUM(M17:M19)</f>
        <v>31230</v>
      </c>
      <c r="N23" s="427">
        <f>AVERAGE(N17:N19)</f>
        <v>5.0191397849462369</v>
      </c>
      <c r="O23" s="327">
        <f>MAX(O17:O19)</f>
        <v>16.7</v>
      </c>
      <c r="P23" s="327">
        <f>MIN(P17:P19)</f>
        <v>-3.1</v>
      </c>
      <c r="Q23" s="327">
        <f>AVERAGE(Q17:Q19)</f>
        <v>3.83921146953405</v>
      </c>
      <c r="R23" s="509">
        <f t="shared" si="5"/>
        <v>1.1799283154121869</v>
      </c>
      <c r="S23" s="327">
        <f t="shared" ref="S23:T23" si="10">SUM(S17:S19)</f>
        <v>356.75151846011107</v>
      </c>
      <c r="T23" s="327">
        <f t="shared" si="10"/>
        <v>3813.0713059999971</v>
      </c>
      <c r="V23" s="191"/>
    </row>
    <row r="24" spans="1:22" ht="12" customHeight="1">
      <c r="A24" s="413" t="s">
        <v>65</v>
      </c>
      <c r="B24" s="476">
        <f>SUM(B8:B13)</f>
        <v>4582.219911191828</v>
      </c>
      <c r="C24" s="517">
        <f>SUM(C8:C13)</f>
        <v>4667.6400047119923</v>
      </c>
      <c r="D24" s="56">
        <f t="shared" si="0"/>
        <v>-1.8300488776754963E-2</v>
      </c>
      <c r="E24" s="53">
        <f t="shared" ref="E24:K24" si="11">SUM(E8:E13)</f>
        <v>4765.0079944243116</v>
      </c>
      <c r="F24" s="517">
        <f t="shared" si="11"/>
        <v>4900.3801099315679</v>
      </c>
      <c r="G24" s="56">
        <f t="shared" si="2"/>
        <v>-2.7624819395723706E-2</v>
      </c>
      <c r="H24" s="435">
        <v>4900</v>
      </c>
      <c r="I24" s="53">
        <f t="shared" si="11"/>
        <v>48905.10080105059</v>
      </c>
      <c r="J24" s="517">
        <f t="shared" si="11"/>
        <v>49834.315163141757</v>
      </c>
      <c r="K24" s="53">
        <f t="shared" si="11"/>
        <v>50854.19490288003</v>
      </c>
      <c r="L24" s="517">
        <f>SUM(L8:L13)</f>
        <v>52320.307937000725</v>
      </c>
      <c r="M24" s="428">
        <f>SUM(M8:M13)</f>
        <v>52240</v>
      </c>
      <c r="N24" s="476">
        <f>AVERAGE(N8:N13)</f>
        <v>7.6369278033794146</v>
      </c>
      <c r="O24" s="53">
        <f>MAX(O8:O13)</f>
        <v>21.9</v>
      </c>
      <c r="P24" s="53">
        <f>MIN(P8:P13)</f>
        <v>-2.5</v>
      </c>
      <c r="Q24" s="53">
        <f>AVERAGE(Q8:Q13)</f>
        <v>6.8135286120380663</v>
      </c>
      <c r="R24" s="477">
        <f t="shared" si="5"/>
        <v>0.82339919134134831</v>
      </c>
      <c r="S24" s="53">
        <f t="shared" ref="S24:T24" si="12">SUM(S8:S13)</f>
        <v>482.83928978444141</v>
      </c>
      <c r="T24" s="478">
        <f t="shared" si="12"/>
        <v>5155.694959999998</v>
      </c>
      <c r="V24" s="191"/>
    </row>
    <row r="25" spans="1:22" ht="12" customHeight="1">
      <c r="A25" s="415" t="s">
        <v>66</v>
      </c>
      <c r="B25" s="429">
        <f>SUM(B14:B19)</f>
        <v>4112.0004020723072</v>
      </c>
      <c r="C25" s="518">
        <f>SUM(C14:C19)</f>
        <v>3896.9894688971963</v>
      </c>
      <c r="D25" s="63">
        <f t="shared" si="0"/>
        <v>5.5173598720541735E-2</v>
      </c>
      <c r="E25" s="429">
        <f t="shared" ref="E25:K25" si="13">SUM(E14:E19)</f>
        <v>4241.2018279328267</v>
      </c>
      <c r="F25" s="518">
        <f t="shared" si="13"/>
        <v>4151.6549642563277</v>
      </c>
      <c r="G25" s="63">
        <f t="shared" si="2"/>
        <v>2.1568956102434502E-2</v>
      </c>
      <c r="H25" s="436">
        <v>4130</v>
      </c>
      <c r="I25" s="54">
        <f t="shared" si="13"/>
        <v>43989.330556304762</v>
      </c>
      <c r="J25" s="518">
        <f t="shared" si="13"/>
        <v>41563.318576057136</v>
      </c>
      <c r="K25" s="429">
        <f t="shared" si="13"/>
        <v>45371.163469391897</v>
      </c>
      <c r="L25" s="518">
        <f>SUM(L14:L19)</f>
        <v>44279.595292881728</v>
      </c>
      <c r="M25" s="429">
        <f>SUM(M14:M19)</f>
        <v>44020</v>
      </c>
      <c r="N25" s="429">
        <f>AVERAGE(N14:N19)</f>
        <v>11.041093189964158</v>
      </c>
      <c r="O25" s="54">
        <f>MAX(O14:O19)</f>
        <v>23.1</v>
      </c>
      <c r="P25" s="54">
        <f>MIN(P14:P19)</f>
        <v>-3.1</v>
      </c>
      <c r="Q25" s="54">
        <f>AVERAGE(Q14:Q19)</f>
        <v>10.230483870967742</v>
      </c>
      <c r="R25" s="511">
        <f t="shared" si="5"/>
        <v>0.81060931899641631</v>
      </c>
      <c r="S25" s="54">
        <f t="shared" ref="S25:T25" si="14">SUM(S14:S19)</f>
        <v>633.00504983745259</v>
      </c>
      <c r="T25" s="54">
        <f t="shared" si="14"/>
        <v>6773.7247299999954</v>
      </c>
      <c r="V25" s="191"/>
    </row>
    <row r="26" spans="1:22" ht="12" customHeight="1">
      <c r="A26" s="419" t="s">
        <v>228</v>
      </c>
      <c r="B26" s="430">
        <f>SUM(B8:B19)</f>
        <v>8694.2203132641353</v>
      </c>
      <c r="C26" s="519">
        <f>SUM(C8:C19)</f>
        <v>8564.6294736091877</v>
      </c>
      <c r="D26" s="513">
        <f t="shared" si="0"/>
        <v>1.5130933574448864E-2</v>
      </c>
      <c r="E26" s="430">
        <f t="shared" ref="E26:K26" si="15">SUM(E8:E19)</f>
        <v>9006.2098223571393</v>
      </c>
      <c r="F26" s="519">
        <f t="shared" si="15"/>
        <v>9052.0350741878956</v>
      </c>
      <c r="G26" s="513">
        <f t="shared" si="2"/>
        <v>-5.0624253502318129E-3</v>
      </c>
      <c r="H26" s="437">
        <v>9030</v>
      </c>
      <c r="I26" s="304">
        <f t="shared" si="15"/>
        <v>92894.431357355366</v>
      </c>
      <c r="J26" s="519">
        <f t="shared" si="15"/>
        <v>91397.633739198907</v>
      </c>
      <c r="K26" s="430">
        <f t="shared" si="15"/>
        <v>96225.358372271934</v>
      </c>
      <c r="L26" s="519">
        <f>SUM(L8:L19)</f>
        <v>96599.903229882446</v>
      </c>
      <c r="M26" s="430">
        <f>SUM(M8:M19)</f>
        <v>96260</v>
      </c>
      <c r="N26" s="430">
        <f>AVERAGE(N8:N19)</f>
        <v>9.3390104966717846</v>
      </c>
      <c r="O26" s="304">
        <f>MAX(O8:O19)</f>
        <v>23.1</v>
      </c>
      <c r="P26" s="304">
        <f>MIN(P8:P19)</f>
        <v>-3.1</v>
      </c>
      <c r="Q26" s="304">
        <f>AVERAGE(Q8:Q19)</f>
        <v>8.5220062415029041</v>
      </c>
      <c r="R26" s="512">
        <f t="shared" si="5"/>
        <v>0.81700425516888053</v>
      </c>
      <c r="S26" s="304">
        <f t="shared" ref="S26:T26" si="16">SUM(S8:S19)</f>
        <v>1115.8443396218941</v>
      </c>
      <c r="T26" s="304">
        <f t="shared" si="16"/>
        <v>11929.419689999995</v>
      </c>
      <c r="V26" s="191"/>
    </row>
    <row r="27" spans="1:22" ht="12" customHeight="1">
      <c r="A27" s="649" t="s">
        <v>127</v>
      </c>
      <c r="B27" s="649"/>
      <c r="C27" s="649"/>
      <c r="D27" s="649"/>
      <c r="E27" s="649"/>
      <c r="F27" s="649"/>
      <c r="G27" s="649"/>
      <c r="H27" s="649"/>
      <c r="I27" s="649"/>
      <c r="J27" s="649"/>
      <c r="K27" s="649"/>
      <c r="L27" s="649"/>
      <c r="M27" s="649"/>
      <c r="N27" s="649"/>
      <c r="O27" s="649"/>
      <c r="P27" s="649"/>
      <c r="Q27" s="649"/>
      <c r="R27" s="649"/>
      <c r="S27" s="649"/>
      <c r="T27" s="649"/>
    </row>
    <row r="28" spans="1:22" ht="3.9" customHeight="1"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</row>
    <row r="29" spans="1:22" ht="12" customHeight="1">
      <c r="A29" s="647" t="s">
        <v>289</v>
      </c>
      <c r="B29" s="647"/>
      <c r="C29" s="647"/>
      <c r="D29" s="647"/>
      <c r="E29" s="647"/>
      <c r="F29" s="647"/>
      <c r="G29" s="647"/>
      <c r="H29" s="647"/>
      <c r="I29" s="647"/>
      <c r="J29" s="647" t="s">
        <v>204</v>
      </c>
      <c r="K29" s="647"/>
      <c r="L29" s="647"/>
      <c r="M29" s="647"/>
      <c r="N29" s="647"/>
      <c r="O29" s="647"/>
      <c r="P29" s="647"/>
      <c r="Q29" s="647"/>
      <c r="R29" s="647"/>
      <c r="S29" s="647"/>
      <c r="T29" s="647"/>
    </row>
    <row r="30" spans="1:22" ht="8.1" customHeight="1">
      <c r="A30" s="198"/>
      <c r="B30" s="198"/>
      <c r="C30" s="198"/>
      <c r="D30" s="198"/>
      <c r="E30" s="198" t="s">
        <v>183</v>
      </c>
      <c r="F30" s="198" t="s">
        <v>178</v>
      </c>
      <c r="G30" s="198"/>
      <c r="H30" s="198"/>
      <c r="I30" s="198"/>
      <c r="J30" s="198"/>
      <c r="K30" s="198"/>
      <c r="L30" s="198"/>
      <c r="M30" s="198"/>
      <c r="N30" s="199" t="str">
        <f>N7</f>
        <v>Průměr</v>
      </c>
      <c r="O30" s="199" t="str">
        <f>Q7</f>
        <v>Normál</v>
      </c>
      <c r="P30" s="199"/>
      <c r="Q30" s="198"/>
      <c r="R30" s="198"/>
      <c r="S30" s="198"/>
      <c r="T30" s="198"/>
    </row>
    <row r="31" spans="1:22" ht="6.9" customHeight="1">
      <c r="A31" s="198"/>
      <c r="B31" s="198"/>
      <c r="C31" s="198"/>
      <c r="D31" s="198" t="str">
        <f>A8</f>
        <v>Leden</v>
      </c>
      <c r="E31" s="199">
        <f>B8</f>
        <v>1216.7322796016583</v>
      </c>
      <c r="F31" s="199">
        <f>E8</f>
        <v>1271.0979736947015</v>
      </c>
      <c r="G31" s="199"/>
      <c r="H31" s="199"/>
      <c r="I31" s="198"/>
      <c r="J31" s="198"/>
      <c r="K31" s="198"/>
      <c r="L31" s="198"/>
      <c r="M31" s="198" t="str">
        <f>A8</f>
        <v>Leden</v>
      </c>
      <c r="N31" s="199">
        <f>N8</f>
        <v>0.39032258064516134</v>
      </c>
      <c r="O31" s="199">
        <f>Q8</f>
        <v>-1.2258064516129035</v>
      </c>
      <c r="P31" s="199"/>
      <c r="Q31" s="198"/>
      <c r="R31" s="198"/>
      <c r="S31" s="198"/>
      <c r="T31" s="198"/>
    </row>
    <row r="32" spans="1:22" ht="6.9" customHeight="1">
      <c r="A32" s="198"/>
      <c r="B32" s="198"/>
      <c r="C32" s="198"/>
      <c r="D32" s="198" t="str">
        <f t="shared" ref="D32:D41" si="17">A9</f>
        <v>Únor</v>
      </c>
      <c r="E32" s="199">
        <f t="shared" ref="E32:E42" si="18">B9</f>
        <v>975.54125699611575</v>
      </c>
      <c r="F32" s="199">
        <f t="shared" ref="F32:F42" si="19">E9</f>
        <v>1101.6918661298514</v>
      </c>
      <c r="G32" s="199"/>
      <c r="H32" s="199"/>
      <c r="I32" s="198"/>
      <c r="J32" s="198"/>
      <c r="K32" s="198"/>
      <c r="L32" s="198"/>
      <c r="M32" s="198" t="str">
        <f t="shared" ref="M32:M42" si="20">A9</f>
        <v>Únor</v>
      </c>
      <c r="N32" s="199">
        <f t="shared" ref="N32:N42" si="21">N9</f>
        <v>3.9928571428571429</v>
      </c>
      <c r="O32" s="199">
        <f t="shared" ref="O32:O42" si="22">Q9</f>
        <v>-0.15517241379310354</v>
      </c>
      <c r="P32" s="199"/>
      <c r="Q32" s="198"/>
      <c r="R32" s="198"/>
      <c r="S32" s="198"/>
      <c r="T32" s="198"/>
    </row>
    <row r="33" spans="1:20" ht="6.9" customHeight="1">
      <c r="A33" s="198"/>
      <c r="B33" s="198"/>
      <c r="C33" s="198"/>
      <c r="D33" s="198" t="str">
        <f t="shared" si="17"/>
        <v>Březen</v>
      </c>
      <c r="E33" s="199">
        <f t="shared" si="18"/>
        <v>919.13700933084067</v>
      </c>
      <c r="F33" s="199">
        <f t="shared" si="19"/>
        <v>941.55439681020118</v>
      </c>
      <c r="G33" s="199"/>
      <c r="H33" s="199"/>
      <c r="I33" s="198"/>
      <c r="J33" s="198"/>
      <c r="K33" s="198"/>
      <c r="L33" s="198"/>
      <c r="M33" s="198" t="str">
        <f t="shared" si="20"/>
        <v>Březen</v>
      </c>
      <c r="N33" s="199">
        <f t="shared" si="21"/>
        <v>4.1483870967741927</v>
      </c>
      <c r="O33" s="199">
        <f t="shared" si="22"/>
        <v>3.512903225806451</v>
      </c>
      <c r="P33" s="199"/>
      <c r="Q33" s="198"/>
      <c r="R33" s="198"/>
      <c r="S33" s="198"/>
      <c r="T33" s="198"/>
    </row>
    <row r="34" spans="1:20" ht="6.9" customHeight="1">
      <c r="A34" s="198"/>
      <c r="B34" s="198"/>
      <c r="C34" s="198"/>
      <c r="D34" s="198" t="str">
        <f t="shared" si="17"/>
        <v>Duben</v>
      </c>
      <c r="E34" s="199">
        <f t="shared" si="18"/>
        <v>574.97798965047207</v>
      </c>
      <c r="F34" s="199">
        <f t="shared" si="19"/>
        <v>600.75621979039772</v>
      </c>
      <c r="G34" s="199"/>
      <c r="H34" s="199"/>
      <c r="I34" s="198"/>
      <c r="J34" s="198"/>
      <c r="K34" s="198"/>
      <c r="L34" s="198"/>
      <c r="M34" s="198" t="str">
        <f t="shared" si="20"/>
        <v>Duben</v>
      </c>
      <c r="N34" s="199">
        <f t="shared" si="21"/>
        <v>9.4466666666666654</v>
      </c>
      <c r="O34" s="199">
        <f t="shared" si="22"/>
        <v>8.6366666666666667</v>
      </c>
      <c r="P34" s="199"/>
      <c r="Q34" s="198"/>
      <c r="R34" s="198"/>
      <c r="S34" s="198"/>
      <c r="T34" s="198"/>
    </row>
    <row r="35" spans="1:20" ht="6.9" customHeight="1">
      <c r="A35" s="198"/>
      <c r="B35" s="198"/>
      <c r="C35" s="198"/>
      <c r="D35" s="198" t="str">
        <f t="shared" si="17"/>
        <v>Květen</v>
      </c>
      <c r="E35" s="199">
        <f t="shared" si="18"/>
        <v>492.34544307306646</v>
      </c>
      <c r="F35" s="199">
        <f t="shared" si="19"/>
        <v>446.34197489009364</v>
      </c>
      <c r="G35" s="199"/>
      <c r="H35" s="199"/>
      <c r="I35" s="198"/>
      <c r="J35" s="198"/>
      <c r="K35" s="198"/>
      <c r="L35" s="198"/>
      <c r="M35" s="198" t="str">
        <f t="shared" si="20"/>
        <v>Květen</v>
      </c>
      <c r="N35" s="199">
        <f t="shared" si="21"/>
        <v>11.2</v>
      </c>
      <c r="O35" s="199">
        <f t="shared" si="22"/>
        <v>13.522580645161288</v>
      </c>
      <c r="P35" s="199"/>
      <c r="Q35" s="198"/>
      <c r="R35" s="198"/>
      <c r="S35" s="198"/>
      <c r="T35" s="198"/>
    </row>
    <row r="36" spans="1:20" ht="6.9" customHeight="1">
      <c r="A36" s="198"/>
      <c r="B36" s="198"/>
      <c r="C36" s="198"/>
      <c r="D36" s="198" t="str">
        <f t="shared" si="17"/>
        <v>Červen</v>
      </c>
      <c r="E36" s="199">
        <f t="shared" si="18"/>
        <v>403.48593253967442</v>
      </c>
      <c r="F36" s="199">
        <f t="shared" si="19"/>
        <v>403.56556310906683</v>
      </c>
      <c r="G36" s="199"/>
      <c r="H36" s="199"/>
      <c r="I36" s="198"/>
      <c r="J36" s="198"/>
      <c r="K36" s="198"/>
      <c r="L36" s="198"/>
      <c r="M36" s="198" t="str">
        <f t="shared" si="20"/>
        <v>Červen</v>
      </c>
      <c r="N36" s="199">
        <f t="shared" si="21"/>
        <v>16.643333333333331</v>
      </c>
      <c r="O36" s="199">
        <f t="shared" si="22"/>
        <v>16.59</v>
      </c>
      <c r="P36" s="199"/>
      <c r="Q36" s="198"/>
      <c r="R36" s="198"/>
      <c r="S36" s="198"/>
      <c r="T36" s="198"/>
    </row>
    <row r="37" spans="1:20" ht="6.9" customHeight="1">
      <c r="A37" s="198"/>
      <c r="B37" s="198"/>
      <c r="C37" s="198"/>
      <c r="D37" s="198" t="str">
        <f t="shared" si="17"/>
        <v>Červenec</v>
      </c>
      <c r="E37" s="199">
        <f t="shared" si="18"/>
        <v>414.18690880965306</v>
      </c>
      <c r="F37" s="199">
        <f t="shared" si="19"/>
        <v>411.71882013711087</v>
      </c>
      <c r="G37" s="199"/>
      <c r="H37" s="199"/>
      <c r="I37" s="198"/>
      <c r="J37" s="198"/>
      <c r="K37" s="198"/>
      <c r="L37" s="198"/>
      <c r="M37" s="198" t="str">
        <f t="shared" si="20"/>
        <v>Červenec</v>
      </c>
      <c r="N37" s="199">
        <f t="shared" si="21"/>
        <v>17.977419354838709</v>
      </c>
      <c r="O37" s="199">
        <f t="shared" si="22"/>
        <v>18.522580645161291</v>
      </c>
      <c r="P37" s="199"/>
      <c r="Q37" s="198"/>
      <c r="R37" s="198"/>
      <c r="S37" s="198"/>
      <c r="T37" s="198"/>
    </row>
    <row r="38" spans="1:20" ht="6.9" customHeight="1">
      <c r="A38" s="198"/>
      <c r="B38" s="198"/>
      <c r="C38" s="198"/>
      <c r="D38" s="198" t="str">
        <f t="shared" si="17"/>
        <v>Srpen</v>
      </c>
      <c r="E38" s="199">
        <f t="shared" si="18"/>
        <v>401.16414040957346</v>
      </c>
      <c r="F38" s="199">
        <f t="shared" si="19"/>
        <v>404.06355552506818</v>
      </c>
      <c r="G38" s="199"/>
      <c r="H38" s="199"/>
      <c r="I38" s="198"/>
      <c r="J38" s="198"/>
      <c r="K38" s="198"/>
      <c r="L38" s="198"/>
      <c r="M38" s="198" t="str">
        <f t="shared" si="20"/>
        <v>Srpen</v>
      </c>
      <c r="N38" s="199">
        <f t="shared" si="21"/>
        <v>19.048387096774192</v>
      </c>
      <c r="O38" s="199">
        <f t="shared" si="22"/>
        <v>18.119354838709679</v>
      </c>
      <c r="P38" s="199"/>
      <c r="Q38" s="198"/>
      <c r="R38" s="198"/>
      <c r="S38" s="198"/>
      <c r="T38" s="198"/>
    </row>
    <row r="39" spans="1:20" ht="6.9" customHeight="1">
      <c r="A39" s="198"/>
      <c r="B39" s="198"/>
      <c r="C39" s="198"/>
      <c r="D39" s="198" t="str">
        <f t="shared" si="17"/>
        <v>Září</v>
      </c>
      <c r="E39" s="199">
        <f t="shared" si="18"/>
        <v>416.11744946266788</v>
      </c>
      <c r="F39" s="199">
        <f t="shared" si="19"/>
        <v>434.55147853496339</v>
      </c>
      <c r="G39" s="199"/>
      <c r="H39" s="199"/>
      <c r="I39" s="198"/>
      <c r="J39" s="198"/>
      <c r="K39" s="198"/>
      <c r="L39" s="198"/>
      <c r="M39" s="198" t="str">
        <f t="shared" si="20"/>
        <v>Září</v>
      </c>
      <c r="N39" s="199">
        <f t="shared" si="21"/>
        <v>14.163333333333334</v>
      </c>
      <c r="O39" s="199">
        <f t="shared" si="22"/>
        <v>13.223333333333333</v>
      </c>
      <c r="P39" s="199"/>
      <c r="Q39" s="198"/>
      <c r="R39" s="198"/>
      <c r="S39" s="198"/>
      <c r="T39" s="198"/>
    </row>
    <row r="40" spans="1:20" ht="6.9" customHeight="1">
      <c r="A40" s="198"/>
      <c r="B40" s="198"/>
      <c r="C40" s="198"/>
      <c r="D40" s="198" t="str">
        <f t="shared" si="17"/>
        <v>Říjen</v>
      </c>
      <c r="E40" s="199">
        <f t="shared" si="18"/>
        <v>731.37239495703329</v>
      </c>
      <c r="F40" s="199">
        <f t="shared" si="19"/>
        <v>757.33267793008304</v>
      </c>
      <c r="G40" s="199"/>
      <c r="H40" s="199"/>
      <c r="I40" s="198"/>
      <c r="J40" s="198"/>
      <c r="K40" s="198"/>
      <c r="L40" s="198"/>
      <c r="M40" s="198" t="str">
        <f t="shared" si="20"/>
        <v>Říjen</v>
      </c>
      <c r="N40" s="199">
        <f t="shared" si="21"/>
        <v>9.1709677419354847</v>
      </c>
      <c r="O40" s="199">
        <f t="shared" si="22"/>
        <v>8.3548387096774199</v>
      </c>
      <c r="P40" s="199"/>
      <c r="Q40" s="198"/>
      <c r="R40" s="198"/>
      <c r="S40" s="198"/>
      <c r="T40" s="198"/>
    </row>
    <row r="41" spans="1:20" ht="6.9" customHeight="1">
      <c r="A41" s="198"/>
      <c r="B41" s="198"/>
      <c r="C41" s="198"/>
      <c r="D41" s="198" t="str">
        <f t="shared" si="17"/>
        <v>Listopad</v>
      </c>
      <c r="E41" s="199">
        <f t="shared" si="18"/>
        <v>1005.6071018186751</v>
      </c>
      <c r="F41" s="199">
        <f t="shared" si="19"/>
        <v>1019.1175972267854</v>
      </c>
      <c r="G41" s="198"/>
      <c r="H41" s="198"/>
      <c r="I41" s="198"/>
      <c r="J41" s="198"/>
      <c r="K41" s="198"/>
      <c r="L41" s="198"/>
      <c r="M41" s="198" t="str">
        <f t="shared" si="20"/>
        <v>Listopad</v>
      </c>
      <c r="N41" s="199">
        <f t="shared" si="21"/>
        <v>3.9799999999999995</v>
      </c>
      <c r="O41" s="199">
        <f t="shared" si="22"/>
        <v>3.5466666666666664</v>
      </c>
      <c r="P41" s="198"/>
      <c r="Q41" s="198"/>
      <c r="R41" s="198"/>
      <c r="S41" s="198"/>
      <c r="T41" s="198"/>
    </row>
    <row r="42" spans="1:20" ht="6.9" customHeight="1">
      <c r="A42" s="198"/>
      <c r="B42" s="198"/>
      <c r="C42" s="198"/>
      <c r="D42" s="198" t="str">
        <f>A19</f>
        <v>Prosinec</v>
      </c>
      <c r="E42" s="199">
        <f t="shared" si="18"/>
        <v>1143.5524066147048</v>
      </c>
      <c r="F42" s="199">
        <f t="shared" si="19"/>
        <v>1214.4176985788158</v>
      </c>
      <c r="G42" s="198"/>
      <c r="H42" s="198"/>
      <c r="I42" s="198"/>
      <c r="J42" s="198"/>
      <c r="K42" s="198"/>
      <c r="L42" s="198"/>
      <c r="M42" s="198" t="str">
        <f t="shared" si="20"/>
        <v>Prosinec</v>
      </c>
      <c r="N42" s="199">
        <f t="shared" si="21"/>
        <v>1.9064516129032256</v>
      </c>
      <c r="O42" s="199">
        <f t="shared" si="22"/>
        <v>-0.38387096774193558</v>
      </c>
      <c r="P42" s="198"/>
      <c r="Q42" s="198"/>
      <c r="R42" s="198"/>
      <c r="S42" s="198"/>
      <c r="T42" s="198"/>
    </row>
    <row r="43" spans="1:20" ht="12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</row>
    <row r="44" spans="1:20" ht="12" customHeight="1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</row>
    <row r="45" spans="1:20" ht="12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Q24 E21:F21 H21:M21 E22:F22 H22:M22 E23:F23 H23:M23 E26:T26 E25:F25 H25:M25 M20 O21:Q21 O22:Q22 O23:Q23 O25:Q25 Q20 S24:T24 S21:T21 S22:T22 S23:T23 S25:T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5"/>
  <sheetViews>
    <sheetView showGridLines="0" topLeftCell="A10" zoomScaleNormal="100" zoomScaleSheetLayoutView="100" workbookViewId="0">
      <selection activeCell="V30" sqref="V30"/>
    </sheetView>
  </sheetViews>
  <sheetFormatPr defaultRowHeight="10.199999999999999"/>
  <cols>
    <col min="1" max="1" width="8.33203125" style="67" customWidth="1"/>
    <col min="2" max="3" width="5.44140625" style="67" customWidth="1"/>
    <col min="4" max="4" width="6.5546875" style="67" customWidth="1"/>
    <col min="5" max="5" width="7.6640625" style="67" customWidth="1"/>
    <col min="6" max="6" width="4.109375" style="67" customWidth="1"/>
    <col min="7" max="7" width="7.6640625" style="67" customWidth="1"/>
    <col min="8" max="11" width="6.6640625" style="67" customWidth="1"/>
    <col min="12" max="12" width="4.88671875" style="67" customWidth="1"/>
    <col min="13" max="13" width="8.6640625" style="67" customWidth="1"/>
    <col min="14" max="14" width="6.6640625" style="67" customWidth="1"/>
    <col min="15" max="18" width="7.33203125" style="67" customWidth="1"/>
    <col min="19" max="19" width="5.6640625" style="67" customWidth="1"/>
    <col min="20" max="20" width="8.6640625" style="67" customWidth="1"/>
    <col min="21" max="21" width="8" style="67" customWidth="1"/>
    <col min="22" max="22" width="9.33203125" style="67" bestFit="1" customWidth="1"/>
    <col min="23" max="23" width="11.44140625" style="67" bestFit="1" customWidth="1"/>
    <col min="24" max="262" width="9.109375" style="67"/>
    <col min="263" max="275" width="10.6640625" style="67" customWidth="1"/>
    <col min="276" max="518" width="9.109375" style="67"/>
    <col min="519" max="531" width="10.6640625" style="67" customWidth="1"/>
    <col min="532" max="774" width="9.109375" style="67"/>
    <col min="775" max="787" width="10.6640625" style="67" customWidth="1"/>
    <col min="788" max="1030" width="9.109375" style="67"/>
    <col min="1031" max="1043" width="10.6640625" style="67" customWidth="1"/>
    <col min="1044" max="1286" width="9.109375" style="67"/>
    <col min="1287" max="1299" width="10.6640625" style="67" customWidth="1"/>
    <col min="1300" max="1542" width="9.109375" style="67"/>
    <col min="1543" max="1555" width="10.6640625" style="67" customWidth="1"/>
    <col min="1556" max="1798" width="9.109375" style="67"/>
    <col min="1799" max="1811" width="10.6640625" style="67" customWidth="1"/>
    <col min="1812" max="2054" width="9.109375" style="67"/>
    <col min="2055" max="2067" width="10.6640625" style="67" customWidth="1"/>
    <col min="2068" max="2310" width="9.109375" style="67"/>
    <col min="2311" max="2323" width="10.6640625" style="67" customWidth="1"/>
    <col min="2324" max="2566" width="9.109375" style="67"/>
    <col min="2567" max="2579" width="10.6640625" style="67" customWidth="1"/>
    <col min="2580" max="2822" width="9.109375" style="67"/>
    <col min="2823" max="2835" width="10.6640625" style="67" customWidth="1"/>
    <col min="2836" max="3078" width="9.109375" style="67"/>
    <col min="3079" max="3091" width="10.6640625" style="67" customWidth="1"/>
    <col min="3092" max="3334" width="9.109375" style="67"/>
    <col min="3335" max="3347" width="10.6640625" style="67" customWidth="1"/>
    <col min="3348" max="3590" width="9.109375" style="67"/>
    <col min="3591" max="3603" width="10.6640625" style="67" customWidth="1"/>
    <col min="3604" max="3846" width="9.109375" style="67"/>
    <col min="3847" max="3859" width="10.6640625" style="67" customWidth="1"/>
    <col min="3860" max="4102" width="9.109375" style="67"/>
    <col min="4103" max="4115" width="10.6640625" style="67" customWidth="1"/>
    <col min="4116" max="4358" width="9.109375" style="67"/>
    <col min="4359" max="4371" width="10.6640625" style="67" customWidth="1"/>
    <col min="4372" max="4614" width="9.109375" style="67"/>
    <col min="4615" max="4627" width="10.6640625" style="67" customWidth="1"/>
    <col min="4628" max="4870" width="9.109375" style="67"/>
    <col min="4871" max="4883" width="10.6640625" style="67" customWidth="1"/>
    <col min="4884" max="5126" width="9.109375" style="67"/>
    <col min="5127" max="5139" width="10.6640625" style="67" customWidth="1"/>
    <col min="5140" max="5382" width="9.109375" style="67"/>
    <col min="5383" max="5395" width="10.6640625" style="67" customWidth="1"/>
    <col min="5396" max="5638" width="9.109375" style="67"/>
    <col min="5639" max="5651" width="10.6640625" style="67" customWidth="1"/>
    <col min="5652" max="5894" width="9.109375" style="67"/>
    <col min="5895" max="5907" width="10.6640625" style="67" customWidth="1"/>
    <col min="5908" max="6150" width="9.109375" style="67"/>
    <col min="6151" max="6163" width="10.6640625" style="67" customWidth="1"/>
    <col min="6164" max="6406" width="9.109375" style="67"/>
    <col min="6407" max="6419" width="10.6640625" style="67" customWidth="1"/>
    <col min="6420" max="6662" width="9.109375" style="67"/>
    <col min="6663" max="6675" width="10.6640625" style="67" customWidth="1"/>
    <col min="6676" max="6918" width="9.109375" style="67"/>
    <col min="6919" max="6931" width="10.6640625" style="67" customWidth="1"/>
    <col min="6932" max="7174" width="9.109375" style="67"/>
    <col min="7175" max="7187" width="10.6640625" style="67" customWidth="1"/>
    <col min="7188" max="7430" width="9.109375" style="67"/>
    <col min="7431" max="7443" width="10.6640625" style="67" customWidth="1"/>
    <col min="7444" max="7686" width="9.109375" style="67"/>
    <col min="7687" max="7699" width="10.6640625" style="67" customWidth="1"/>
    <col min="7700" max="7942" width="9.109375" style="67"/>
    <col min="7943" max="7955" width="10.6640625" style="67" customWidth="1"/>
    <col min="7956" max="8198" width="9.109375" style="67"/>
    <col min="8199" max="8211" width="10.6640625" style="67" customWidth="1"/>
    <col min="8212" max="8454" width="9.109375" style="67"/>
    <col min="8455" max="8467" width="10.6640625" style="67" customWidth="1"/>
    <col min="8468" max="8710" width="9.109375" style="67"/>
    <col min="8711" max="8723" width="10.6640625" style="67" customWidth="1"/>
    <col min="8724" max="8966" width="9.109375" style="67"/>
    <col min="8967" max="8979" width="10.6640625" style="67" customWidth="1"/>
    <col min="8980" max="9222" width="9.109375" style="67"/>
    <col min="9223" max="9235" width="10.6640625" style="67" customWidth="1"/>
    <col min="9236" max="9478" width="9.109375" style="67"/>
    <col min="9479" max="9491" width="10.6640625" style="67" customWidth="1"/>
    <col min="9492" max="9734" width="9.109375" style="67"/>
    <col min="9735" max="9747" width="10.6640625" style="67" customWidth="1"/>
    <col min="9748" max="9990" width="9.109375" style="67"/>
    <col min="9991" max="10003" width="10.6640625" style="67" customWidth="1"/>
    <col min="10004" max="10246" width="9.109375" style="67"/>
    <col min="10247" max="10259" width="10.6640625" style="67" customWidth="1"/>
    <col min="10260" max="10502" width="9.109375" style="67"/>
    <col min="10503" max="10515" width="10.6640625" style="67" customWidth="1"/>
    <col min="10516" max="10758" width="9.109375" style="67"/>
    <col min="10759" max="10771" width="10.6640625" style="67" customWidth="1"/>
    <col min="10772" max="11014" width="9.109375" style="67"/>
    <col min="11015" max="11027" width="10.6640625" style="67" customWidth="1"/>
    <col min="11028" max="11270" width="9.109375" style="67"/>
    <col min="11271" max="11283" width="10.6640625" style="67" customWidth="1"/>
    <col min="11284" max="11526" width="9.109375" style="67"/>
    <col min="11527" max="11539" width="10.6640625" style="67" customWidth="1"/>
    <col min="11540" max="11782" width="9.109375" style="67"/>
    <col min="11783" max="11795" width="10.6640625" style="67" customWidth="1"/>
    <col min="11796" max="12038" width="9.109375" style="67"/>
    <col min="12039" max="12051" width="10.6640625" style="67" customWidth="1"/>
    <col min="12052" max="12294" width="9.109375" style="67"/>
    <col min="12295" max="12307" width="10.6640625" style="67" customWidth="1"/>
    <col min="12308" max="12550" width="9.109375" style="67"/>
    <col min="12551" max="12563" width="10.6640625" style="67" customWidth="1"/>
    <col min="12564" max="12806" width="9.109375" style="67"/>
    <col min="12807" max="12819" width="10.6640625" style="67" customWidth="1"/>
    <col min="12820" max="13062" width="9.109375" style="67"/>
    <col min="13063" max="13075" width="10.6640625" style="67" customWidth="1"/>
    <col min="13076" max="13318" width="9.109375" style="67"/>
    <col min="13319" max="13331" width="10.6640625" style="67" customWidth="1"/>
    <col min="13332" max="13574" width="9.109375" style="67"/>
    <col min="13575" max="13587" width="10.6640625" style="67" customWidth="1"/>
    <col min="13588" max="13830" width="9.109375" style="67"/>
    <col min="13831" max="13843" width="10.6640625" style="67" customWidth="1"/>
    <col min="13844" max="14086" width="9.109375" style="67"/>
    <col min="14087" max="14099" width="10.6640625" style="67" customWidth="1"/>
    <col min="14100" max="14342" width="9.109375" style="67"/>
    <col min="14343" max="14355" width="10.6640625" style="67" customWidth="1"/>
    <col min="14356" max="14598" width="9.109375" style="67"/>
    <col min="14599" max="14611" width="10.6640625" style="67" customWidth="1"/>
    <col min="14612" max="14854" width="9.109375" style="67"/>
    <col min="14855" max="14867" width="10.6640625" style="67" customWidth="1"/>
    <col min="14868" max="15110" width="9.109375" style="67"/>
    <col min="15111" max="15123" width="10.6640625" style="67" customWidth="1"/>
    <col min="15124" max="15366" width="9.109375" style="67"/>
    <col min="15367" max="15379" width="10.6640625" style="67" customWidth="1"/>
    <col min="15380" max="15622" width="9.109375" style="67"/>
    <col min="15623" max="15635" width="10.6640625" style="67" customWidth="1"/>
    <col min="15636" max="15878" width="9.109375" style="67"/>
    <col min="15879" max="15891" width="10.6640625" style="67" customWidth="1"/>
    <col min="15892" max="16134" width="9.109375" style="67"/>
    <col min="16135" max="16147" width="10.6640625" style="67" customWidth="1"/>
    <col min="16148" max="16384" width="9.109375" style="67"/>
  </cols>
  <sheetData>
    <row r="1" spans="1:36" ht="15.6">
      <c r="A1" s="635" t="s">
        <v>136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</row>
    <row r="2" spans="1:36" ht="6" customHeight="1">
      <c r="A2" s="190"/>
      <c r="B2" s="660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</row>
    <row r="3" spans="1:36" ht="18" customHeight="1">
      <c r="A3" s="648">
        <v>2020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648"/>
      <c r="Q3" s="648"/>
      <c r="R3" s="648"/>
      <c r="S3" s="648"/>
      <c r="T3" s="648"/>
      <c r="U3" s="648"/>
    </row>
    <row r="4" spans="1:36" ht="18" customHeight="1">
      <c r="A4" s="420"/>
      <c r="B4" s="444"/>
      <c r="C4" s="258"/>
      <c r="D4" s="258"/>
      <c r="E4" s="258"/>
      <c r="F4" s="258"/>
      <c r="G4" s="443"/>
      <c r="H4" s="657" t="s">
        <v>67</v>
      </c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</row>
    <row r="5" spans="1:36" ht="18" customHeight="1">
      <c r="A5" s="331"/>
      <c r="B5" s="662" t="s">
        <v>215</v>
      </c>
      <c r="C5" s="663"/>
      <c r="D5" s="663"/>
      <c r="E5" s="663"/>
      <c r="F5" s="663"/>
      <c r="G5" s="663"/>
      <c r="H5" s="640" t="s">
        <v>279</v>
      </c>
      <c r="I5" s="641"/>
      <c r="J5" s="641"/>
      <c r="K5" s="641"/>
      <c r="L5" s="641"/>
      <c r="M5" s="641"/>
      <c r="N5" s="641"/>
      <c r="O5" s="640" t="s">
        <v>280</v>
      </c>
      <c r="P5" s="641"/>
      <c r="Q5" s="641"/>
      <c r="R5" s="641"/>
      <c r="S5" s="641"/>
      <c r="T5" s="641"/>
      <c r="U5" s="641"/>
    </row>
    <row r="6" spans="1:36" ht="12.9" customHeight="1">
      <c r="A6" s="412" t="s">
        <v>214</v>
      </c>
      <c r="B6" s="256" t="s">
        <v>4</v>
      </c>
      <c r="C6" s="254" t="s">
        <v>5</v>
      </c>
      <c r="D6" s="245" t="s">
        <v>6</v>
      </c>
      <c r="E6" s="254" t="s">
        <v>7</v>
      </c>
      <c r="F6" s="254" t="s">
        <v>110</v>
      </c>
      <c r="G6" s="256" t="s">
        <v>0</v>
      </c>
      <c r="H6" s="256" t="s">
        <v>4</v>
      </c>
      <c r="I6" s="254" t="s">
        <v>5</v>
      </c>
      <c r="J6" s="245" t="s">
        <v>6</v>
      </c>
      <c r="K6" s="254" t="s">
        <v>7</v>
      </c>
      <c r="L6" s="254" t="s">
        <v>110</v>
      </c>
      <c r="M6" s="254" t="s">
        <v>112</v>
      </c>
      <c r="N6" s="256" t="s">
        <v>0</v>
      </c>
      <c r="O6" s="256" t="s">
        <v>4</v>
      </c>
      <c r="P6" s="254" t="s">
        <v>5</v>
      </c>
      <c r="Q6" s="245" t="s">
        <v>6</v>
      </c>
      <c r="R6" s="254" t="s">
        <v>7</v>
      </c>
      <c r="S6" s="254" t="s">
        <v>110</v>
      </c>
      <c r="T6" s="254" t="s">
        <v>112</v>
      </c>
      <c r="U6" s="256" t="s">
        <v>0</v>
      </c>
    </row>
    <row r="7" spans="1:36" ht="12.9" customHeight="1">
      <c r="A7" s="520" t="s">
        <v>216</v>
      </c>
      <c r="B7" s="521">
        <v>1611</v>
      </c>
      <c r="C7" s="522">
        <v>6631</v>
      </c>
      <c r="D7" s="523">
        <v>206280</v>
      </c>
      <c r="E7" s="524">
        <v>2618867</v>
      </c>
      <c r="F7" s="524">
        <v>238</v>
      </c>
      <c r="G7" s="525">
        <v>2833627</v>
      </c>
      <c r="H7" s="526">
        <v>459.29043916863577</v>
      </c>
      <c r="I7" s="527">
        <v>122.88105325998119</v>
      </c>
      <c r="J7" s="528">
        <v>211.25843835873195</v>
      </c>
      <c r="K7" s="528">
        <v>398.80383835636599</v>
      </c>
      <c r="L7" s="528">
        <v>7.7587022554048817</v>
      </c>
      <c r="M7" s="529">
        <v>16.739653053979538</v>
      </c>
      <c r="N7" s="530">
        <v>1216.7321244530992</v>
      </c>
      <c r="O7" s="526">
        <v>4898.041543577001</v>
      </c>
      <c r="P7" s="527">
        <v>1310.4303898699995</v>
      </c>
      <c r="Q7" s="528">
        <v>2252.9898249000003</v>
      </c>
      <c r="R7" s="528">
        <v>4253.1286641999995</v>
      </c>
      <c r="S7" s="528">
        <v>82.737206069999999</v>
      </c>
      <c r="T7" s="529">
        <v>178.52700508158907</v>
      </c>
      <c r="U7" s="530">
        <v>12975.854633698591</v>
      </c>
      <c r="V7" s="68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</row>
    <row r="8" spans="1:36" ht="12.9" customHeight="1">
      <c r="A8" s="531" t="s">
        <v>217</v>
      </c>
      <c r="B8" s="521">
        <v>1609</v>
      </c>
      <c r="C8" s="523">
        <v>6619</v>
      </c>
      <c r="D8" s="523">
        <v>206350</v>
      </c>
      <c r="E8" s="523">
        <v>2617665</v>
      </c>
      <c r="F8" s="523">
        <v>241</v>
      </c>
      <c r="G8" s="532">
        <v>2832484</v>
      </c>
      <c r="H8" s="526">
        <v>389.75177173847544</v>
      </c>
      <c r="I8" s="528">
        <v>96.349436614899048</v>
      </c>
      <c r="J8" s="528">
        <v>158.31284526555777</v>
      </c>
      <c r="K8" s="528">
        <v>308.21632022621947</v>
      </c>
      <c r="L8" s="528">
        <v>7.5351114209925356</v>
      </c>
      <c r="M8" s="528">
        <v>15.375774621056358</v>
      </c>
      <c r="N8" s="533">
        <v>975.54125988720068</v>
      </c>
      <c r="O8" s="526">
        <v>4156.9274679720002</v>
      </c>
      <c r="P8" s="528">
        <v>1027.5677168699997</v>
      </c>
      <c r="Q8" s="528">
        <v>1688.4940670600001</v>
      </c>
      <c r="R8" s="528">
        <v>3287.3791394300001</v>
      </c>
      <c r="S8" s="528">
        <v>80.466515130000005</v>
      </c>
      <c r="T8" s="528">
        <v>163.97075077099998</v>
      </c>
      <c r="U8" s="533">
        <v>10404.805657233001</v>
      </c>
      <c r="V8" s="58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</row>
    <row r="9" spans="1:36" ht="12.9" customHeight="1">
      <c r="A9" s="534" t="s">
        <v>218</v>
      </c>
      <c r="B9" s="535">
        <v>1599</v>
      </c>
      <c r="C9" s="536">
        <v>6517</v>
      </c>
      <c r="D9" s="536">
        <v>206338</v>
      </c>
      <c r="E9" s="536">
        <v>2616766</v>
      </c>
      <c r="F9" s="536">
        <v>242</v>
      </c>
      <c r="G9" s="537">
        <v>2831462</v>
      </c>
      <c r="H9" s="538">
        <v>381.90630234116696</v>
      </c>
      <c r="I9" s="539">
        <v>89.950350844289517</v>
      </c>
      <c r="J9" s="539">
        <v>148.08460605356396</v>
      </c>
      <c r="K9" s="539">
        <v>276.88051365224294</v>
      </c>
      <c r="L9" s="539">
        <v>7.0209384104298955</v>
      </c>
      <c r="M9" s="539">
        <v>15.294086924904205</v>
      </c>
      <c r="N9" s="540">
        <v>919.13679822659753</v>
      </c>
      <c r="O9" s="538">
        <v>4073.5020202860001</v>
      </c>
      <c r="P9" s="539">
        <v>959.50171734000014</v>
      </c>
      <c r="Q9" s="539">
        <v>1579.6569304193188</v>
      </c>
      <c r="R9" s="539">
        <v>2953.6146544327012</v>
      </c>
      <c r="S9" s="539">
        <v>74.889905879999986</v>
      </c>
      <c r="T9" s="539">
        <v>163.37942770399994</v>
      </c>
      <c r="U9" s="540">
        <v>9804.5446560620221</v>
      </c>
      <c r="V9" s="192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</row>
    <row r="10" spans="1:36" ht="12.9" customHeight="1">
      <c r="A10" s="520" t="s">
        <v>219</v>
      </c>
      <c r="B10" s="521">
        <v>1602</v>
      </c>
      <c r="C10" s="523">
        <v>6519</v>
      </c>
      <c r="D10" s="523">
        <v>206298</v>
      </c>
      <c r="E10" s="523">
        <v>2615736</v>
      </c>
      <c r="F10" s="524">
        <v>244</v>
      </c>
      <c r="G10" s="525">
        <v>2830399</v>
      </c>
      <c r="H10" s="526">
        <v>279.6763772527699</v>
      </c>
      <c r="I10" s="528">
        <v>53.680781070056682</v>
      </c>
      <c r="J10" s="528">
        <v>75.874189610825752</v>
      </c>
      <c r="K10" s="528">
        <v>148.36515308795427</v>
      </c>
      <c r="L10" s="528">
        <v>5.9889118015119962</v>
      </c>
      <c r="M10" s="529">
        <v>11.392499975987722</v>
      </c>
      <c r="N10" s="530">
        <v>574.97791279910632</v>
      </c>
      <c r="O10" s="526">
        <v>2986.1283852419997</v>
      </c>
      <c r="P10" s="528">
        <v>573.12750654999979</v>
      </c>
      <c r="Q10" s="528">
        <v>810.09473078705116</v>
      </c>
      <c r="R10" s="528">
        <v>1584.1892479389487</v>
      </c>
      <c r="S10" s="528">
        <v>63.939550740000008</v>
      </c>
      <c r="T10" s="529">
        <v>121.81440689900001</v>
      </c>
      <c r="U10" s="530">
        <v>6139.2938281569986</v>
      </c>
      <c r="V10" s="58"/>
      <c r="W10" s="193"/>
      <c r="X10" s="193"/>
      <c r="Y10" s="193"/>
    </row>
    <row r="11" spans="1:36" ht="12.9" customHeight="1">
      <c r="A11" s="531" t="s">
        <v>220</v>
      </c>
      <c r="B11" s="521">
        <v>1599</v>
      </c>
      <c r="C11" s="523">
        <v>6518</v>
      </c>
      <c r="D11" s="523">
        <v>206106</v>
      </c>
      <c r="E11" s="523">
        <v>2614261</v>
      </c>
      <c r="F11" s="523">
        <v>245</v>
      </c>
      <c r="G11" s="532">
        <v>2828729</v>
      </c>
      <c r="H11" s="526">
        <v>274.81966430698895</v>
      </c>
      <c r="I11" s="528">
        <v>43.405863521481379</v>
      </c>
      <c r="J11" s="528">
        <v>50.471641443136569</v>
      </c>
      <c r="K11" s="528">
        <v>104.95175351319682</v>
      </c>
      <c r="L11" s="528">
        <v>6.7300608461366043</v>
      </c>
      <c r="M11" s="528">
        <v>11.966024682131319</v>
      </c>
      <c r="N11" s="533">
        <v>492.34500831307162</v>
      </c>
      <c r="O11" s="526">
        <v>2935.3361545949992</v>
      </c>
      <c r="P11" s="528">
        <v>463.65636140000004</v>
      </c>
      <c r="Q11" s="528">
        <v>539.12102747302811</v>
      </c>
      <c r="R11" s="528">
        <v>1121.1635974829831</v>
      </c>
      <c r="S11" s="528">
        <v>71.887607060000008</v>
      </c>
      <c r="T11" s="528">
        <v>127.952950735</v>
      </c>
      <c r="U11" s="533">
        <v>5259.1176987460103</v>
      </c>
      <c r="V11" s="58"/>
      <c r="W11" s="193"/>
      <c r="X11" s="193"/>
      <c r="Y11" s="193"/>
    </row>
    <row r="12" spans="1:36" ht="12.9" customHeight="1">
      <c r="A12" s="534" t="s">
        <v>221</v>
      </c>
      <c r="B12" s="535">
        <v>1597</v>
      </c>
      <c r="C12" s="536">
        <v>6528</v>
      </c>
      <c r="D12" s="536">
        <v>206262</v>
      </c>
      <c r="E12" s="536">
        <v>2614120</v>
      </c>
      <c r="F12" s="536">
        <v>246</v>
      </c>
      <c r="G12" s="537">
        <v>2828753</v>
      </c>
      <c r="H12" s="538">
        <v>287.2381803633383</v>
      </c>
      <c r="I12" s="539">
        <v>29.923045670550234</v>
      </c>
      <c r="J12" s="539">
        <v>22.098463013893092</v>
      </c>
      <c r="K12" s="539">
        <v>46.754639118127052</v>
      </c>
      <c r="L12" s="539">
        <v>7.3926147860490312</v>
      </c>
      <c r="M12" s="539">
        <v>10.078806998087055</v>
      </c>
      <c r="N12" s="540">
        <v>403.48574995004486</v>
      </c>
      <c r="O12" s="538">
        <v>3076.2219417680003</v>
      </c>
      <c r="P12" s="539">
        <v>320.45542075000003</v>
      </c>
      <c r="Q12" s="539">
        <v>236.65722851081401</v>
      </c>
      <c r="R12" s="539">
        <v>500.74473537316726</v>
      </c>
      <c r="S12" s="539">
        <v>79.163341719999991</v>
      </c>
      <c r="T12" s="539">
        <v>108.24109503999998</v>
      </c>
      <c r="U12" s="540">
        <v>4321.4837631619812</v>
      </c>
      <c r="V12" s="58"/>
      <c r="W12" s="193"/>
      <c r="X12" s="193"/>
      <c r="Y12" s="193"/>
    </row>
    <row r="13" spans="1:36" ht="12.9" customHeight="1">
      <c r="A13" s="520" t="s">
        <v>222</v>
      </c>
      <c r="B13" s="521">
        <v>1594</v>
      </c>
      <c r="C13" s="523">
        <v>6526</v>
      </c>
      <c r="D13" s="523">
        <v>205957</v>
      </c>
      <c r="E13" s="523">
        <v>2613765</v>
      </c>
      <c r="F13" s="524">
        <v>249</v>
      </c>
      <c r="G13" s="525">
        <v>2828091</v>
      </c>
      <c r="H13" s="526">
        <v>319.49970437384297</v>
      </c>
      <c r="I13" s="528">
        <v>27.574117975637243</v>
      </c>
      <c r="J13" s="528">
        <v>15.610535010227167</v>
      </c>
      <c r="K13" s="528">
        <v>35.151107072838109</v>
      </c>
      <c r="L13" s="528">
        <v>7.5236734401130887</v>
      </c>
      <c r="M13" s="529">
        <v>8.8277962881535927</v>
      </c>
      <c r="N13" s="530">
        <v>414.1869341608122</v>
      </c>
      <c r="O13" s="526">
        <v>3420.9890769279996</v>
      </c>
      <c r="P13" s="528">
        <v>295.27481312999998</v>
      </c>
      <c r="Q13" s="528">
        <v>167.14182528677617</v>
      </c>
      <c r="R13" s="528">
        <v>376.42216677523732</v>
      </c>
      <c r="S13" s="528">
        <v>80.556899459999997</v>
      </c>
      <c r="T13" s="529">
        <v>94.142083128000039</v>
      </c>
      <c r="U13" s="530">
        <v>4434.5268647080129</v>
      </c>
      <c r="V13" s="58"/>
      <c r="W13" s="193"/>
      <c r="X13" s="193"/>
      <c r="Y13" s="193"/>
    </row>
    <row r="14" spans="1:36" ht="12.9" customHeight="1">
      <c r="A14" s="531" t="s">
        <v>223</v>
      </c>
      <c r="B14" s="521">
        <v>1596</v>
      </c>
      <c r="C14" s="523">
        <v>6535</v>
      </c>
      <c r="D14" s="523">
        <v>205841</v>
      </c>
      <c r="E14" s="523">
        <v>2612719</v>
      </c>
      <c r="F14" s="523">
        <v>247</v>
      </c>
      <c r="G14" s="532">
        <v>2826938</v>
      </c>
      <c r="H14" s="526">
        <v>300.77763788235814</v>
      </c>
      <c r="I14" s="528">
        <v>27.630155091055656</v>
      </c>
      <c r="J14" s="528">
        <v>13.655659186767927</v>
      </c>
      <c r="K14" s="528">
        <v>33.051059620847532</v>
      </c>
      <c r="L14" s="528">
        <v>7.4124724826105908</v>
      </c>
      <c r="M14" s="528">
        <v>18.637238932747657</v>
      </c>
      <c r="N14" s="533">
        <v>401.16422319638752</v>
      </c>
      <c r="O14" s="526">
        <v>3225.84939201</v>
      </c>
      <c r="P14" s="528">
        <v>296.29034538000002</v>
      </c>
      <c r="Q14" s="528">
        <v>146.45919266426219</v>
      </c>
      <c r="R14" s="528">
        <v>354.45696132574835</v>
      </c>
      <c r="S14" s="528">
        <v>79.482770989999992</v>
      </c>
      <c r="T14" s="528">
        <v>199.74569870600004</v>
      </c>
      <c r="U14" s="533">
        <v>4302.2843610760101</v>
      </c>
      <c r="V14" s="58"/>
      <c r="W14" s="193"/>
      <c r="X14" s="193"/>
      <c r="Y14" s="193"/>
    </row>
    <row r="15" spans="1:36" ht="12.9" customHeight="1">
      <c r="A15" s="534" t="s">
        <v>224</v>
      </c>
      <c r="B15" s="535">
        <v>1603</v>
      </c>
      <c r="C15" s="536">
        <v>6558</v>
      </c>
      <c r="D15" s="536">
        <v>205850</v>
      </c>
      <c r="E15" s="536">
        <v>2612450</v>
      </c>
      <c r="F15" s="536">
        <v>251</v>
      </c>
      <c r="G15" s="537">
        <v>2826712</v>
      </c>
      <c r="H15" s="538">
        <v>276.1603273633375</v>
      </c>
      <c r="I15" s="539">
        <v>36.443612952221962</v>
      </c>
      <c r="J15" s="539">
        <v>32.253249581537318</v>
      </c>
      <c r="K15" s="539">
        <v>69.884419465311581</v>
      </c>
      <c r="L15" s="539">
        <v>7.7780651263346394</v>
      </c>
      <c r="M15" s="539">
        <v>-6.402222596681244</v>
      </c>
      <c r="N15" s="540">
        <v>416.11745189206175</v>
      </c>
      <c r="O15" s="538">
        <v>2962.5253420380004</v>
      </c>
      <c r="P15" s="539">
        <v>390.88319491000004</v>
      </c>
      <c r="Q15" s="539">
        <v>345.95467160626453</v>
      </c>
      <c r="R15" s="539">
        <v>749.67994901873135</v>
      </c>
      <c r="S15" s="539">
        <v>83.420980529999994</v>
      </c>
      <c r="T15" s="539">
        <v>-68.746370349600042</v>
      </c>
      <c r="U15" s="540">
        <v>4463.7177677533973</v>
      </c>
      <c r="V15" s="58"/>
      <c r="W15" s="193"/>
      <c r="X15" s="193"/>
      <c r="Y15" s="193"/>
    </row>
    <row r="16" spans="1:36" ht="12.9" customHeight="1">
      <c r="A16" s="520" t="s">
        <v>225</v>
      </c>
      <c r="B16" s="521">
        <v>1603</v>
      </c>
      <c r="C16" s="523">
        <v>6565</v>
      </c>
      <c r="D16" s="523">
        <v>205955</v>
      </c>
      <c r="E16" s="523">
        <v>2612591</v>
      </c>
      <c r="F16" s="524">
        <v>251</v>
      </c>
      <c r="G16" s="525">
        <v>2826965</v>
      </c>
      <c r="H16" s="526">
        <v>370.30187954321968</v>
      </c>
      <c r="I16" s="528">
        <v>70.478236456450617</v>
      </c>
      <c r="J16" s="528">
        <v>90.86911722658138</v>
      </c>
      <c r="K16" s="528">
        <v>180.05113845538119</v>
      </c>
      <c r="L16" s="528">
        <v>7.548865558912123</v>
      </c>
      <c r="M16" s="529">
        <v>12.122942269542639</v>
      </c>
      <c r="N16" s="530">
        <v>731.37217951008756</v>
      </c>
      <c r="O16" s="526">
        <v>3959.7989840529999</v>
      </c>
      <c r="P16" s="528">
        <v>753.62804647999974</v>
      </c>
      <c r="Q16" s="528">
        <v>971.66574310518104</v>
      </c>
      <c r="R16" s="528">
        <v>1925.4110711127464</v>
      </c>
      <c r="S16" s="528">
        <v>80.714341710000014</v>
      </c>
      <c r="T16" s="529">
        <v>129.73770349100002</v>
      </c>
      <c r="U16" s="530">
        <v>7820.9558899519288</v>
      </c>
      <c r="V16" s="58"/>
      <c r="W16" s="193"/>
      <c r="X16" s="193"/>
      <c r="Y16" s="193"/>
    </row>
    <row r="17" spans="1:25" ht="12.9" customHeight="1">
      <c r="A17" s="531" t="s">
        <v>226</v>
      </c>
      <c r="B17" s="521">
        <v>1605</v>
      </c>
      <c r="C17" s="523">
        <v>6574</v>
      </c>
      <c r="D17" s="523">
        <v>206176</v>
      </c>
      <c r="E17" s="523">
        <v>2612999</v>
      </c>
      <c r="F17" s="523">
        <v>253</v>
      </c>
      <c r="G17" s="532">
        <v>2827607</v>
      </c>
      <c r="H17" s="526">
        <v>457.96846712282422</v>
      </c>
      <c r="I17" s="528">
        <v>99.157013389677147</v>
      </c>
      <c r="J17" s="528">
        <v>144.23360214931418</v>
      </c>
      <c r="K17" s="528">
        <v>284.31118079920213</v>
      </c>
      <c r="L17" s="528">
        <v>7.235668388211022</v>
      </c>
      <c r="M17" s="528">
        <v>12.701174498738153</v>
      </c>
      <c r="N17" s="533">
        <v>1005.6071063479667</v>
      </c>
      <c r="O17" s="526">
        <v>4893.0188056199995</v>
      </c>
      <c r="P17" s="528">
        <v>1059.4623075500001</v>
      </c>
      <c r="Q17" s="528">
        <v>1541.1211384517339</v>
      </c>
      <c r="R17" s="528">
        <v>3038.0625453812117</v>
      </c>
      <c r="S17" s="528">
        <v>77.307329879999983</v>
      </c>
      <c r="T17" s="528">
        <v>135.83991086399999</v>
      </c>
      <c r="U17" s="533">
        <v>10744.812037746944</v>
      </c>
      <c r="V17" s="58"/>
      <c r="W17" s="193"/>
      <c r="X17" s="193"/>
      <c r="Y17" s="193"/>
    </row>
    <row r="18" spans="1:25" ht="12.9" customHeight="1">
      <c r="A18" s="534" t="s">
        <v>227</v>
      </c>
      <c r="B18" s="535">
        <v>1608</v>
      </c>
      <c r="C18" s="536">
        <v>6578</v>
      </c>
      <c r="D18" s="536">
        <v>206570</v>
      </c>
      <c r="E18" s="536">
        <v>2614120</v>
      </c>
      <c r="F18" s="536">
        <v>255</v>
      </c>
      <c r="G18" s="537">
        <v>2829131</v>
      </c>
      <c r="H18" s="538">
        <v>470.86501324290305</v>
      </c>
      <c r="I18" s="539">
        <v>107.17908320933935</v>
      </c>
      <c r="J18" s="539">
        <v>182.97574941065167</v>
      </c>
      <c r="K18" s="539">
        <v>359.16272711188611</v>
      </c>
      <c r="L18" s="539">
        <v>7.7060840400869051</v>
      </c>
      <c r="M18" s="539">
        <v>15.663765993372266</v>
      </c>
      <c r="N18" s="540">
        <v>1143.5524230082394</v>
      </c>
      <c r="O18" s="538">
        <v>5032.4540117189999</v>
      </c>
      <c r="P18" s="539">
        <v>1145.50897485</v>
      </c>
      <c r="Q18" s="539">
        <v>1955.856636967676</v>
      </c>
      <c r="R18" s="539">
        <v>3839.316033774408</v>
      </c>
      <c r="S18" s="539">
        <v>82.359901039999997</v>
      </c>
      <c r="T18" s="539">
        <v>167.53863920535781</v>
      </c>
      <c r="U18" s="540">
        <v>12223.034197556442</v>
      </c>
      <c r="V18" s="58"/>
      <c r="W18" s="193"/>
      <c r="X18" s="193"/>
      <c r="Y18" s="193"/>
    </row>
    <row r="19" spans="1:25" ht="12.9" customHeight="1">
      <c r="A19" s="541" t="s">
        <v>54</v>
      </c>
      <c r="B19" s="542">
        <f>B9</f>
        <v>1599</v>
      </c>
      <c r="C19" s="543">
        <f t="shared" ref="C19:E19" si="0">C9</f>
        <v>6517</v>
      </c>
      <c r="D19" s="543">
        <f t="shared" si="0"/>
        <v>206338</v>
      </c>
      <c r="E19" s="543">
        <f t="shared" si="0"/>
        <v>2616766</v>
      </c>
      <c r="F19" s="544">
        <f t="shared" ref="F19" si="1">F9</f>
        <v>242</v>
      </c>
      <c r="G19" s="545">
        <f>G9</f>
        <v>2831462</v>
      </c>
      <c r="H19" s="546">
        <f>SUM(H7:H9)</f>
        <v>1230.9485132482782</v>
      </c>
      <c r="I19" s="547">
        <f>SUM(I7:I9)</f>
        <v>309.18084071916974</v>
      </c>
      <c r="J19" s="547">
        <f t="shared" ref="J19:K19" si="2">SUM(J7:J9)</f>
        <v>517.65588967785368</v>
      </c>
      <c r="K19" s="547">
        <f t="shared" si="2"/>
        <v>983.90067223482845</v>
      </c>
      <c r="L19" s="547">
        <f t="shared" ref="L19" si="3">SUM(L7:L9)</f>
        <v>22.314752086827312</v>
      </c>
      <c r="M19" s="548">
        <f t="shared" ref="M19" si="4">SUM(M7:M9)</f>
        <v>47.409514599940103</v>
      </c>
      <c r="N19" s="549">
        <f>SUM(N7:N9)</f>
        <v>3111.4101825668972</v>
      </c>
      <c r="O19" s="546">
        <f>SUM(O7:O9)</f>
        <v>13128.471031835001</v>
      </c>
      <c r="P19" s="547">
        <f>SUM(P7:P9)</f>
        <v>3297.4998240799996</v>
      </c>
      <c r="Q19" s="547">
        <f t="shared" ref="Q19:U19" si="5">SUM(Q7:Q9)</f>
        <v>5521.1408223793196</v>
      </c>
      <c r="R19" s="547">
        <f t="shared" si="5"/>
        <v>10494.122458062702</v>
      </c>
      <c r="S19" s="547">
        <f t="shared" ref="S19" si="6">SUM(S7:S9)</f>
        <v>238.09362708</v>
      </c>
      <c r="T19" s="548">
        <f t="shared" ref="T19" si="7">SUM(T7:T9)</f>
        <v>505.87718355658899</v>
      </c>
      <c r="U19" s="549">
        <f t="shared" si="5"/>
        <v>33185.204946993617</v>
      </c>
    </row>
    <row r="20" spans="1:25" ht="12.9" customHeight="1">
      <c r="A20" s="550" t="s">
        <v>63</v>
      </c>
      <c r="B20" s="542">
        <f>B12</f>
        <v>1597</v>
      </c>
      <c r="C20" s="543">
        <f t="shared" ref="C20:G20" si="8">C12</f>
        <v>6528</v>
      </c>
      <c r="D20" s="543">
        <f t="shared" si="8"/>
        <v>206262</v>
      </c>
      <c r="E20" s="543">
        <f t="shared" si="8"/>
        <v>2614120</v>
      </c>
      <c r="F20" s="543">
        <f t="shared" ref="F20" si="9">F12</f>
        <v>246</v>
      </c>
      <c r="G20" s="542">
        <f t="shared" si="8"/>
        <v>2828753</v>
      </c>
      <c r="H20" s="546">
        <f>SUM(H10:H12)</f>
        <v>841.73422192309715</v>
      </c>
      <c r="I20" s="547">
        <f>SUM(I10:I12)</f>
        <v>127.0096902620883</v>
      </c>
      <c r="J20" s="547">
        <f t="shared" ref="J20:N20" si="10">SUM(J10:J12)</f>
        <v>148.4442940678554</v>
      </c>
      <c r="K20" s="547">
        <f t="shared" si="10"/>
        <v>300.07154571927816</v>
      </c>
      <c r="L20" s="547">
        <f t="shared" ref="L20" si="11">SUM(L10:L12)</f>
        <v>20.111587433697633</v>
      </c>
      <c r="M20" s="547">
        <f t="shared" ref="M20" si="12">SUM(M10:M12)</f>
        <v>33.437331656206098</v>
      </c>
      <c r="N20" s="546">
        <f t="shared" si="10"/>
        <v>1470.8086710622229</v>
      </c>
      <c r="O20" s="546">
        <f>SUM(O10:O12)</f>
        <v>8997.6864816050002</v>
      </c>
      <c r="P20" s="547">
        <f>SUM(P10:P12)</f>
        <v>1357.2392886999999</v>
      </c>
      <c r="Q20" s="547">
        <f t="shared" ref="Q20:U20" si="13">SUM(Q10:Q12)</f>
        <v>1585.8729867708935</v>
      </c>
      <c r="R20" s="547">
        <f t="shared" si="13"/>
        <v>3206.097580795099</v>
      </c>
      <c r="S20" s="547">
        <f t="shared" ref="S20" si="14">SUM(S10:S12)</f>
        <v>214.99049952000001</v>
      </c>
      <c r="T20" s="547">
        <f t="shared" ref="T20" si="15">SUM(T10:T12)</f>
        <v>358.00845267399995</v>
      </c>
      <c r="U20" s="546">
        <f t="shared" si="13"/>
        <v>15719.895290064989</v>
      </c>
    </row>
    <row r="21" spans="1:25" ht="12.9" customHeight="1">
      <c r="A21" s="550" t="s">
        <v>75</v>
      </c>
      <c r="B21" s="542">
        <f>B15</f>
        <v>1603</v>
      </c>
      <c r="C21" s="543">
        <f t="shared" ref="C21:G21" si="16">C15</f>
        <v>6558</v>
      </c>
      <c r="D21" s="543">
        <f t="shared" si="16"/>
        <v>205850</v>
      </c>
      <c r="E21" s="543">
        <f t="shared" si="16"/>
        <v>2612450</v>
      </c>
      <c r="F21" s="543">
        <f t="shared" ref="F21" si="17">F15</f>
        <v>251</v>
      </c>
      <c r="G21" s="542">
        <f t="shared" si="16"/>
        <v>2826712</v>
      </c>
      <c r="H21" s="546">
        <f>SUM(H13:H15)</f>
        <v>896.43766961953861</v>
      </c>
      <c r="I21" s="547">
        <f>SUM(I13:I15)</f>
        <v>91.647886018914861</v>
      </c>
      <c r="J21" s="547">
        <f t="shared" ref="J21:N21" si="18">SUM(J13:J15)</f>
        <v>61.519443778532413</v>
      </c>
      <c r="K21" s="547">
        <f t="shared" si="18"/>
        <v>138.08658615899722</v>
      </c>
      <c r="L21" s="547">
        <f t="shared" ref="L21" si="19">SUM(L13:L15)</f>
        <v>22.714211049058317</v>
      </c>
      <c r="M21" s="547">
        <f t="shared" ref="M21" si="20">SUM(M13:M15)</f>
        <v>21.062812624220005</v>
      </c>
      <c r="N21" s="546">
        <f t="shared" si="18"/>
        <v>1231.4686092492616</v>
      </c>
      <c r="O21" s="546">
        <f>SUM(O13:O15)</f>
        <v>9609.3638109759995</v>
      </c>
      <c r="P21" s="547">
        <f>SUM(P13:P15)</f>
        <v>982.44835341999999</v>
      </c>
      <c r="Q21" s="547">
        <f t="shared" ref="Q21:U21" si="21">SUM(Q13:Q15)</f>
        <v>659.55568955730291</v>
      </c>
      <c r="R21" s="547">
        <f t="shared" si="21"/>
        <v>1480.5590771197171</v>
      </c>
      <c r="S21" s="547">
        <f t="shared" ref="S21" si="22">SUM(S13:S15)</f>
        <v>243.46065097999997</v>
      </c>
      <c r="T21" s="547">
        <f t="shared" ref="T21" si="23">SUM(T13:T15)</f>
        <v>225.14141148440001</v>
      </c>
      <c r="U21" s="546">
        <f t="shared" si="21"/>
        <v>13200.52899353742</v>
      </c>
    </row>
    <row r="22" spans="1:25" ht="12.9" customHeight="1">
      <c r="A22" s="551" t="s">
        <v>64</v>
      </c>
      <c r="B22" s="552">
        <f>B18</f>
        <v>1608</v>
      </c>
      <c r="C22" s="553">
        <f t="shared" ref="C22:E22" si="24">C18</f>
        <v>6578</v>
      </c>
      <c r="D22" s="553">
        <f t="shared" si="24"/>
        <v>206570</v>
      </c>
      <c r="E22" s="553">
        <f t="shared" si="24"/>
        <v>2614120</v>
      </c>
      <c r="F22" s="553">
        <f t="shared" ref="F22" si="25">F18</f>
        <v>255</v>
      </c>
      <c r="G22" s="552">
        <f>G18</f>
        <v>2829131</v>
      </c>
      <c r="H22" s="554">
        <f>SUM(H16:H18)</f>
        <v>1299.1353599089471</v>
      </c>
      <c r="I22" s="555">
        <f>SUM(I16:I18)</f>
        <v>276.8143330554671</v>
      </c>
      <c r="J22" s="555">
        <f t="shared" ref="J22:N22" si="26">SUM(J16:J18)</f>
        <v>418.07846878654721</v>
      </c>
      <c r="K22" s="555">
        <f t="shared" si="26"/>
        <v>823.5250463664695</v>
      </c>
      <c r="L22" s="555">
        <f t="shared" ref="L22" si="27">SUM(L16:L18)</f>
        <v>22.490617987210051</v>
      </c>
      <c r="M22" s="555">
        <f t="shared" ref="M22" si="28">SUM(M16:M18)</f>
        <v>40.487882761653054</v>
      </c>
      <c r="N22" s="554">
        <f t="shared" si="26"/>
        <v>2880.5317088662937</v>
      </c>
      <c r="O22" s="554">
        <f>SUM(O16:O18)</f>
        <v>13885.271801391998</v>
      </c>
      <c r="P22" s="555">
        <f>SUM(P16:P18)</f>
        <v>2958.59932888</v>
      </c>
      <c r="Q22" s="555">
        <f t="shared" ref="Q22:U22" si="29">SUM(Q16:Q18)</f>
        <v>4468.6435185245909</v>
      </c>
      <c r="R22" s="555">
        <f t="shared" si="29"/>
        <v>8802.789650268367</v>
      </c>
      <c r="S22" s="555">
        <f t="shared" ref="S22" si="30">SUM(S16:S18)</f>
        <v>240.38157262999999</v>
      </c>
      <c r="T22" s="555">
        <f t="shared" ref="T22" si="31">SUM(T16:T18)</f>
        <v>433.11625356035785</v>
      </c>
      <c r="U22" s="554">
        <f t="shared" si="29"/>
        <v>30788.802125255315</v>
      </c>
    </row>
    <row r="23" spans="1:25" ht="12.9" customHeight="1">
      <c r="A23" s="520" t="s">
        <v>65</v>
      </c>
      <c r="B23" s="521">
        <f>B12</f>
        <v>1597</v>
      </c>
      <c r="C23" s="522">
        <f t="shared" ref="C23:G23" si="32">C12</f>
        <v>6528</v>
      </c>
      <c r="D23" s="522">
        <f t="shared" si="32"/>
        <v>206262</v>
      </c>
      <c r="E23" s="522">
        <f t="shared" si="32"/>
        <v>2614120</v>
      </c>
      <c r="F23" s="556">
        <f t="shared" ref="F23" si="33">F12</f>
        <v>246</v>
      </c>
      <c r="G23" s="557">
        <f t="shared" si="32"/>
        <v>2828753</v>
      </c>
      <c r="H23" s="526">
        <f>SUM(H7:H12)</f>
        <v>2072.6827351713755</v>
      </c>
      <c r="I23" s="527">
        <f>SUM(I7:I12)</f>
        <v>436.19053098125801</v>
      </c>
      <c r="J23" s="527">
        <f t="shared" ref="J23:N23" si="34">SUM(J7:J12)</f>
        <v>666.10018374570916</v>
      </c>
      <c r="K23" s="527">
        <f t="shared" si="34"/>
        <v>1283.9722179541066</v>
      </c>
      <c r="L23" s="527">
        <f t="shared" ref="L23" si="35">SUM(L7:L12)</f>
        <v>42.426339520524941</v>
      </c>
      <c r="M23" s="558">
        <f t="shared" ref="M23" si="36">SUM(M7:M12)</f>
        <v>80.846846256146208</v>
      </c>
      <c r="N23" s="559">
        <f t="shared" si="34"/>
        <v>4582.2188536291205</v>
      </c>
      <c r="O23" s="526">
        <f>SUM(O7:O12)</f>
        <v>22126.157513440001</v>
      </c>
      <c r="P23" s="527">
        <f>SUM(P7:P12)</f>
        <v>4654.7391127800001</v>
      </c>
      <c r="Q23" s="527">
        <f t="shared" ref="Q23:U23" si="37">SUM(Q7:Q12)</f>
        <v>7107.0138091502131</v>
      </c>
      <c r="R23" s="527">
        <f t="shared" si="37"/>
        <v>13700.2200388578</v>
      </c>
      <c r="S23" s="527">
        <f t="shared" ref="S23" si="38">SUM(S7:S12)</f>
        <v>453.08412659999999</v>
      </c>
      <c r="T23" s="558">
        <f t="shared" ref="T23" si="39">SUM(T7:T12)</f>
        <v>863.88563623058906</v>
      </c>
      <c r="U23" s="559">
        <f t="shared" si="37"/>
        <v>48905.100237058607</v>
      </c>
    </row>
    <row r="24" spans="1:25" ht="12.9" customHeight="1">
      <c r="A24" s="534" t="s">
        <v>66</v>
      </c>
      <c r="B24" s="535">
        <f>B18</f>
        <v>1608</v>
      </c>
      <c r="C24" s="560">
        <f t="shared" ref="C24:G24" si="40">C18</f>
        <v>6578</v>
      </c>
      <c r="D24" s="560">
        <f t="shared" si="40"/>
        <v>206570</v>
      </c>
      <c r="E24" s="560">
        <f t="shared" si="40"/>
        <v>2614120</v>
      </c>
      <c r="F24" s="560">
        <f t="shared" ref="F24" si="41">F18</f>
        <v>255</v>
      </c>
      <c r="G24" s="535">
        <f t="shared" si="40"/>
        <v>2829131</v>
      </c>
      <c r="H24" s="538">
        <f>SUM(H13:H18)</f>
        <v>2195.5730295284857</v>
      </c>
      <c r="I24" s="561">
        <f>SUM(I13:I18)</f>
        <v>368.46221907438201</v>
      </c>
      <c r="J24" s="561">
        <f t="shared" ref="J24:N24" si="42">SUM(J13:J18)</f>
        <v>479.5979125650797</v>
      </c>
      <c r="K24" s="561">
        <f t="shared" si="42"/>
        <v>961.61163252546658</v>
      </c>
      <c r="L24" s="561">
        <f t="shared" ref="L24" si="43">SUM(L13:L18)</f>
        <v>45.204829036268372</v>
      </c>
      <c r="M24" s="561">
        <f t="shared" ref="M24" si="44">SUM(M13:M18)</f>
        <v>61.550695385873063</v>
      </c>
      <c r="N24" s="538">
        <f t="shared" si="42"/>
        <v>4112.0003181155553</v>
      </c>
      <c r="O24" s="538">
        <f>SUM(O13:O18)</f>
        <v>23494.635612367998</v>
      </c>
      <c r="P24" s="561">
        <f>SUM(P13:P18)</f>
        <v>3941.0476822999995</v>
      </c>
      <c r="Q24" s="561">
        <f t="shared" ref="Q24:U24" si="45">SUM(Q13:Q18)</f>
        <v>5128.1992080818945</v>
      </c>
      <c r="R24" s="561">
        <f t="shared" si="45"/>
        <v>10283.348727388084</v>
      </c>
      <c r="S24" s="561">
        <f t="shared" ref="S24" si="46">SUM(S13:S18)</f>
        <v>483.84222360999996</v>
      </c>
      <c r="T24" s="561">
        <f t="shared" ref="T24" si="47">SUM(T13:T18)</f>
        <v>658.25766504475791</v>
      </c>
      <c r="U24" s="538">
        <f t="shared" si="45"/>
        <v>43989.331118792739</v>
      </c>
    </row>
    <row r="25" spans="1:25" ht="12.9" customHeight="1">
      <c r="A25" s="562" t="s">
        <v>228</v>
      </c>
      <c r="B25" s="563">
        <f>B18</f>
        <v>1608</v>
      </c>
      <c r="C25" s="564">
        <f t="shared" ref="C25:G25" si="48">C18</f>
        <v>6578</v>
      </c>
      <c r="D25" s="564">
        <f t="shared" si="48"/>
        <v>206570</v>
      </c>
      <c r="E25" s="564">
        <f t="shared" si="48"/>
        <v>2614120</v>
      </c>
      <c r="F25" s="564">
        <f t="shared" ref="F25" si="49">F18</f>
        <v>255</v>
      </c>
      <c r="G25" s="563">
        <f t="shared" si="48"/>
        <v>2829131</v>
      </c>
      <c r="H25" s="565">
        <f>SUM(H7:H18)</f>
        <v>4268.2557646998612</v>
      </c>
      <c r="I25" s="566">
        <f>SUM(I7:I18)</f>
        <v>804.6527500556399</v>
      </c>
      <c r="J25" s="566">
        <f t="shared" ref="J25:N25" si="50">SUM(J7:J18)</f>
        <v>1145.6980963107887</v>
      </c>
      <c r="K25" s="566">
        <f t="shared" si="50"/>
        <v>2245.5838504795734</v>
      </c>
      <c r="L25" s="566">
        <f t="shared" ref="L25" si="51">SUM(L7:L18)</f>
        <v>87.631168556793313</v>
      </c>
      <c r="M25" s="566">
        <f t="shared" ref="M25" si="52">SUM(M7:M18)</f>
        <v>142.39754164201926</v>
      </c>
      <c r="N25" s="565">
        <f t="shared" si="50"/>
        <v>8694.2191717446767</v>
      </c>
      <c r="O25" s="565">
        <f>SUM(O7:O18)</f>
        <v>45620.793125807999</v>
      </c>
      <c r="P25" s="566">
        <f>SUM(P7:P18)</f>
        <v>8595.7867950799991</v>
      </c>
      <c r="Q25" s="566">
        <f t="shared" ref="Q25:U25" si="53">SUM(Q7:Q18)</f>
        <v>12235.213017232107</v>
      </c>
      <c r="R25" s="566">
        <f t="shared" si="53"/>
        <v>23983.568766245884</v>
      </c>
      <c r="S25" s="566">
        <f t="shared" ref="S25" si="54">SUM(S7:S18)</f>
        <v>936.92635020999978</v>
      </c>
      <c r="T25" s="566">
        <f t="shared" ref="T25" si="55">SUM(T7:T18)</f>
        <v>1522.1433012753469</v>
      </c>
      <c r="U25" s="565">
        <f t="shared" si="53"/>
        <v>92894.431355851339</v>
      </c>
    </row>
    <row r="26" spans="1:25" ht="15" customHeight="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</row>
    <row r="27" spans="1:25" ht="12.75" customHeight="1">
      <c r="A27" s="647" t="s">
        <v>290</v>
      </c>
      <c r="B27" s="647"/>
      <c r="C27" s="647"/>
      <c r="D27" s="647"/>
      <c r="E27" s="647"/>
      <c r="F27" s="647"/>
      <c r="G27" s="647"/>
      <c r="H27" s="647"/>
      <c r="I27" s="647" t="s">
        <v>291</v>
      </c>
      <c r="J27" s="647"/>
      <c r="K27" s="647"/>
      <c r="L27" s="647"/>
      <c r="M27" s="647"/>
      <c r="P27" s="647" t="s">
        <v>292</v>
      </c>
      <c r="Q27" s="647"/>
      <c r="R27" s="647"/>
      <c r="S27" s="647"/>
      <c r="T27" s="647"/>
    </row>
    <row r="28" spans="1:25" ht="12" customHeight="1">
      <c r="A28" s="186"/>
      <c r="B28" s="226" t="str">
        <f>B6</f>
        <v>VO</v>
      </c>
      <c r="C28" s="226" t="str">
        <f t="shared" ref="C28:E28" si="56">C6</f>
        <v>SO</v>
      </c>
      <c r="D28" s="226" t="str">
        <f t="shared" si="56"/>
        <v>MO</v>
      </c>
      <c r="E28" s="226" t="str">
        <f t="shared" si="56"/>
        <v>DOM</v>
      </c>
      <c r="F28" s="226" t="str">
        <f>F6</f>
        <v>CNG</v>
      </c>
      <c r="G28" s="227"/>
      <c r="H28" s="217"/>
      <c r="I28" s="226" t="str">
        <f>H6</f>
        <v>VO</v>
      </c>
      <c r="J28" s="226" t="str">
        <f t="shared" ref="J28" si="57">I6</f>
        <v>SO</v>
      </c>
      <c r="K28" s="226" t="str">
        <f>J6</f>
        <v>MO</v>
      </c>
      <c r="L28" s="226" t="str">
        <f t="shared" ref="L28:M28" si="58">K6</f>
        <v>DOM</v>
      </c>
      <c r="M28" s="226" t="str">
        <f t="shared" si="58"/>
        <v>CNG</v>
      </c>
      <c r="N28" s="227"/>
      <c r="O28" s="228"/>
      <c r="P28" s="226" t="str">
        <f>O6</f>
        <v>VO</v>
      </c>
      <c r="Q28" s="226" t="str">
        <f t="shared" ref="Q28:T28" si="59">P6</f>
        <v>SO</v>
      </c>
      <c r="R28" s="226" t="str">
        <f t="shared" si="59"/>
        <v>MO</v>
      </c>
      <c r="S28" s="226" t="str">
        <f t="shared" si="59"/>
        <v>DOM</v>
      </c>
      <c r="T28" s="226" t="str">
        <f t="shared" si="59"/>
        <v>CNG</v>
      </c>
      <c r="U28" s="140"/>
    </row>
    <row r="29" spans="1:25" ht="12" customHeight="1">
      <c r="B29" s="229">
        <f>B19</f>
        <v>1599</v>
      </c>
      <c r="C29" s="229">
        <f>C19</f>
        <v>6517</v>
      </c>
      <c r="D29" s="229">
        <f t="shared" ref="D29:E29" si="60">D19</f>
        <v>206338</v>
      </c>
      <c r="E29" s="229">
        <f t="shared" si="60"/>
        <v>2616766</v>
      </c>
      <c r="F29" s="229">
        <f>F19</f>
        <v>242</v>
      </c>
      <c r="G29" s="199"/>
      <c r="H29" s="228" t="str">
        <f>A19</f>
        <v>I. čtvrtletí</v>
      </c>
      <c r="I29" s="230">
        <f>H19</f>
        <v>1230.9485132482782</v>
      </c>
      <c r="J29" s="230">
        <f t="shared" ref="J29:M29" si="61">I19</f>
        <v>309.18084071916974</v>
      </c>
      <c r="K29" s="230">
        <f t="shared" si="61"/>
        <v>517.65588967785368</v>
      </c>
      <c r="L29" s="230">
        <f t="shared" si="61"/>
        <v>983.90067223482845</v>
      </c>
      <c r="M29" s="230">
        <f t="shared" si="61"/>
        <v>22.314752086827312</v>
      </c>
      <c r="N29" s="198"/>
      <c r="O29" s="217" t="str">
        <f>A19</f>
        <v>I. čtvrtletí</v>
      </c>
      <c r="P29" s="229">
        <f>O19</f>
        <v>13128.471031835001</v>
      </c>
      <c r="Q29" s="229">
        <f t="shared" ref="Q29:T29" si="62">P19</f>
        <v>3297.4998240799996</v>
      </c>
      <c r="R29" s="229">
        <f t="shared" si="62"/>
        <v>5521.1408223793196</v>
      </c>
      <c r="S29" s="229">
        <f t="shared" si="62"/>
        <v>10494.122458062702</v>
      </c>
      <c r="T29" s="229">
        <f t="shared" si="62"/>
        <v>238.09362708</v>
      </c>
      <c r="U29" s="69"/>
    </row>
    <row r="30" spans="1:25" ht="12" customHeight="1">
      <c r="B30" s="198"/>
      <c r="C30" s="198"/>
      <c r="D30" s="198"/>
      <c r="E30" s="199"/>
      <c r="F30" s="199"/>
      <c r="G30" s="199"/>
      <c r="H30" s="228" t="str">
        <f t="shared" ref="H30:H32" si="63">A20</f>
        <v>II. čtvrtletí</v>
      </c>
      <c r="I30" s="230">
        <f t="shared" ref="I30:M30" si="64">H20</f>
        <v>841.73422192309715</v>
      </c>
      <c r="J30" s="230">
        <f t="shared" si="64"/>
        <v>127.0096902620883</v>
      </c>
      <c r="K30" s="230">
        <f t="shared" si="64"/>
        <v>148.4442940678554</v>
      </c>
      <c r="L30" s="230">
        <f t="shared" si="64"/>
        <v>300.07154571927816</v>
      </c>
      <c r="M30" s="230">
        <f t="shared" si="64"/>
        <v>20.111587433697633</v>
      </c>
      <c r="N30" s="198"/>
      <c r="O30" s="217" t="str">
        <f t="shared" ref="O30:O32" si="65">A20</f>
        <v>II. čtvrtletí</v>
      </c>
      <c r="P30" s="229">
        <f t="shared" ref="P30:T30" si="66">O20</f>
        <v>8997.6864816050002</v>
      </c>
      <c r="Q30" s="229">
        <f t="shared" si="66"/>
        <v>1357.2392886999999</v>
      </c>
      <c r="R30" s="229">
        <f t="shared" si="66"/>
        <v>1585.8729867708935</v>
      </c>
      <c r="S30" s="229">
        <f t="shared" si="66"/>
        <v>3206.097580795099</v>
      </c>
      <c r="T30" s="229">
        <f t="shared" si="66"/>
        <v>214.99049952000001</v>
      </c>
      <c r="U30" s="69"/>
    </row>
    <row r="31" spans="1:25" ht="12" customHeight="1">
      <c r="B31" s="198"/>
      <c r="C31" s="198"/>
      <c r="D31" s="198"/>
      <c r="E31" s="199"/>
      <c r="F31" s="199"/>
      <c r="G31" s="199"/>
      <c r="H31" s="228" t="str">
        <f t="shared" si="63"/>
        <v>III. čtvrtletí</v>
      </c>
      <c r="I31" s="230">
        <f t="shared" ref="I31:M31" si="67">H21</f>
        <v>896.43766961953861</v>
      </c>
      <c r="J31" s="230">
        <f t="shared" si="67"/>
        <v>91.647886018914861</v>
      </c>
      <c r="K31" s="230">
        <f t="shared" si="67"/>
        <v>61.519443778532413</v>
      </c>
      <c r="L31" s="230">
        <f t="shared" si="67"/>
        <v>138.08658615899722</v>
      </c>
      <c r="M31" s="230">
        <f t="shared" si="67"/>
        <v>22.714211049058317</v>
      </c>
      <c r="N31" s="198"/>
      <c r="O31" s="217" t="str">
        <f t="shared" si="65"/>
        <v>III. čtvrtletí</v>
      </c>
      <c r="P31" s="229">
        <f t="shared" ref="P31:T31" si="68">O21</f>
        <v>9609.3638109759995</v>
      </c>
      <c r="Q31" s="229">
        <f t="shared" si="68"/>
        <v>982.44835341999999</v>
      </c>
      <c r="R31" s="229">
        <f t="shared" si="68"/>
        <v>659.55568955730291</v>
      </c>
      <c r="S31" s="229">
        <f t="shared" si="68"/>
        <v>1480.5590771197171</v>
      </c>
      <c r="T31" s="229">
        <f t="shared" si="68"/>
        <v>243.46065097999997</v>
      </c>
      <c r="U31" s="69"/>
    </row>
    <row r="32" spans="1:25" ht="12" customHeight="1">
      <c r="B32" s="198"/>
      <c r="C32" s="198"/>
      <c r="D32" s="198"/>
      <c r="E32" s="199"/>
      <c r="F32" s="199"/>
      <c r="G32" s="199"/>
      <c r="H32" s="228" t="str">
        <f t="shared" si="63"/>
        <v>IV. čtvrtletí</v>
      </c>
      <c r="I32" s="230">
        <f t="shared" ref="I32:M32" si="69">H22</f>
        <v>1299.1353599089471</v>
      </c>
      <c r="J32" s="230">
        <f t="shared" si="69"/>
        <v>276.8143330554671</v>
      </c>
      <c r="K32" s="230">
        <f t="shared" si="69"/>
        <v>418.07846878654721</v>
      </c>
      <c r="L32" s="230">
        <f t="shared" si="69"/>
        <v>823.5250463664695</v>
      </c>
      <c r="M32" s="230">
        <f t="shared" si="69"/>
        <v>22.490617987210051</v>
      </c>
      <c r="N32" s="198"/>
      <c r="O32" s="217" t="str">
        <f t="shared" si="65"/>
        <v>IV. čtvrtletí</v>
      </c>
      <c r="P32" s="229">
        <f t="shared" ref="P32:T32" si="70">O22</f>
        <v>13885.271801391998</v>
      </c>
      <c r="Q32" s="229">
        <f t="shared" si="70"/>
        <v>2958.59932888</v>
      </c>
      <c r="R32" s="229">
        <f t="shared" si="70"/>
        <v>4468.6435185245909</v>
      </c>
      <c r="S32" s="229">
        <f t="shared" si="70"/>
        <v>8802.789650268367</v>
      </c>
      <c r="T32" s="229">
        <f t="shared" si="70"/>
        <v>240.38157262999999</v>
      </c>
      <c r="U32" s="69"/>
    </row>
    <row r="33" spans="4:21" ht="12" customHeight="1">
      <c r="E33" s="69"/>
      <c r="F33" s="69"/>
      <c r="G33" s="69"/>
      <c r="H33" s="69"/>
      <c r="I33" s="69"/>
      <c r="Q33" s="69"/>
      <c r="R33" s="69"/>
      <c r="S33" s="69"/>
      <c r="T33" s="69"/>
      <c r="U33" s="69"/>
    </row>
    <row r="34" spans="4:21" ht="12" customHeight="1">
      <c r="D34" s="659"/>
      <c r="E34" s="69"/>
      <c r="F34" s="69"/>
      <c r="G34" s="69"/>
      <c r="H34" s="69"/>
      <c r="I34" s="69"/>
      <c r="Q34" s="69"/>
      <c r="R34" s="69"/>
      <c r="S34" s="69"/>
      <c r="T34" s="69"/>
      <c r="U34" s="69"/>
    </row>
    <row r="35" spans="4:21" ht="12" customHeight="1">
      <c r="D35" s="659"/>
      <c r="E35" s="69"/>
      <c r="F35" s="69"/>
      <c r="G35" s="69"/>
      <c r="H35" s="69"/>
      <c r="I35" s="69"/>
      <c r="Q35" s="69"/>
      <c r="R35" s="69"/>
      <c r="S35" s="69"/>
      <c r="T35" s="69"/>
      <c r="U35" s="69"/>
    </row>
    <row r="36" spans="4:21" ht="12" customHeight="1">
      <c r="E36" s="69"/>
      <c r="F36" s="69"/>
      <c r="G36" s="69"/>
      <c r="H36" s="69"/>
      <c r="I36" s="69"/>
      <c r="Q36" s="69"/>
      <c r="R36" s="69"/>
      <c r="S36" s="69"/>
      <c r="T36" s="69"/>
      <c r="U36" s="69"/>
    </row>
    <row r="37" spans="4:21" ht="12" customHeight="1">
      <c r="E37" s="69"/>
      <c r="F37" s="69"/>
      <c r="G37" s="69"/>
      <c r="H37" s="69"/>
      <c r="I37" s="69"/>
      <c r="Q37" s="69"/>
      <c r="R37" s="69"/>
      <c r="S37" s="69"/>
      <c r="T37" s="69"/>
      <c r="U37" s="69"/>
    </row>
    <row r="38" spans="4:21" ht="12" customHeight="1">
      <c r="E38" s="69"/>
      <c r="F38" s="69"/>
      <c r="G38" s="69"/>
      <c r="H38" s="69"/>
      <c r="I38" s="69"/>
      <c r="Q38" s="69"/>
      <c r="R38" s="69"/>
      <c r="S38" s="69"/>
      <c r="T38" s="69"/>
      <c r="U38" s="69"/>
    </row>
    <row r="39" spans="4:21" ht="12" customHeight="1">
      <c r="E39" s="69"/>
      <c r="F39" s="69"/>
      <c r="G39" s="69"/>
      <c r="H39" s="69"/>
      <c r="I39" s="69"/>
      <c r="Q39" s="69"/>
      <c r="R39" s="69"/>
      <c r="S39" s="69"/>
      <c r="T39" s="69"/>
      <c r="U39" s="69"/>
    </row>
    <row r="40" spans="4:21" ht="12" customHeight="1">
      <c r="E40" s="69"/>
      <c r="F40" s="69"/>
      <c r="G40" s="69"/>
      <c r="H40" s="69"/>
      <c r="I40" s="69"/>
      <c r="Q40" s="69"/>
      <c r="R40" s="69"/>
      <c r="S40" s="69"/>
      <c r="T40" s="69"/>
      <c r="U40" s="69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8</vt:i4>
      </vt:variant>
    </vt:vector>
  </HeadingPairs>
  <TitlesOfParts>
    <vt:vector size="41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Liška Jan Ing.</cp:lastModifiedBy>
  <cp:lastPrinted>2021-02-16T13:17:21Z</cp:lastPrinted>
  <dcterms:created xsi:type="dcterms:W3CDTF">2010-02-15T08:19:53Z</dcterms:created>
  <dcterms:modified xsi:type="dcterms:W3CDTF">2021-02-16T13:17:44Z</dcterms:modified>
</cp:coreProperties>
</file>