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8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9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2840"/>
  </bookViews>
  <sheets>
    <sheet name="T" sheetId="104" r:id="rId1"/>
    <sheet name="1" sheetId="43" r:id="rId2"/>
    <sheet name="2" sheetId="74" r:id="rId3"/>
    <sheet name="3" sheetId="56" r:id="rId4"/>
    <sheet name="4" sheetId="105" r:id="rId5"/>
    <sheet name="5" sheetId="122" r:id="rId6"/>
    <sheet name="6" sheetId="146" r:id="rId7"/>
    <sheet name="7" sheetId="147" r:id="rId8"/>
    <sheet name="8" sheetId="145" r:id="rId9"/>
    <sheet name="9" sheetId="116" r:id="rId10"/>
    <sheet name="10" sheetId="157" r:id="rId11"/>
    <sheet name="11" sheetId="158" r:id="rId12"/>
    <sheet name="12" sheetId="159" r:id="rId13"/>
    <sheet name="13" sheetId="160" r:id="rId14"/>
    <sheet name="14" sheetId="126" r:id="rId15"/>
    <sheet name="15" sheetId="161" r:id="rId16"/>
    <sheet name="16" sheetId="162" r:id="rId17"/>
    <sheet name="17" sheetId="163" r:id="rId18"/>
    <sheet name="18" sheetId="133" r:id="rId19"/>
    <sheet name="19" sheetId="107" r:id="rId20"/>
    <sheet name="20" sheetId="108" r:id="rId21"/>
    <sheet name="21" sheetId="109" r:id="rId22"/>
    <sheet name="22" sheetId="110" r:id="rId23"/>
    <sheet name="23" sheetId="111" r:id="rId24"/>
    <sheet name="24" sheetId="112" r:id="rId25"/>
    <sheet name="25" sheetId="113" r:id="rId26"/>
    <sheet name="26" sheetId="120" r:id="rId27"/>
    <sheet name="27" sheetId="139" r:id="rId28"/>
    <sheet name="28" sheetId="140" r:id="rId29"/>
    <sheet name="29" sheetId="141" r:id="rId30"/>
    <sheet name="30" sheetId="128" r:id="rId31"/>
    <sheet name="31" sheetId="129" r:id="rId32"/>
    <sheet name="32" sheetId="156" r:id="rId33"/>
  </sheets>
  <definedNames>
    <definedName name="_xlnm.Print_Area" localSheetId="1">'1'!$A$1:$C$40</definedName>
    <definedName name="_xlnm.Print_Area" localSheetId="10">'10'!$A$1:$L$56</definedName>
    <definedName name="_xlnm.Print_Area" localSheetId="11">'11'!$A$1:$L$56</definedName>
    <definedName name="_xlnm.Print_Area" localSheetId="12">'12'!$A$1:$L$56</definedName>
    <definedName name="_xlnm.Print_Area" localSheetId="13">'13'!$A$1:$L$57</definedName>
    <definedName name="_xlnm.Print_Area" localSheetId="14">'14'!$A$1:$M$52</definedName>
    <definedName name="_xlnm.Print_Area" localSheetId="15">'15'!$A$1:$M$52</definedName>
    <definedName name="_xlnm.Print_Area" localSheetId="16">'16'!$A$1:$M$52</definedName>
    <definedName name="_xlnm.Print_Area" localSheetId="17">'17'!$A$1:$M$52</definedName>
    <definedName name="_xlnm.Print_Area" localSheetId="18">'18'!$A$1:$L$48</definedName>
    <definedName name="_xlnm.Print_Area" localSheetId="19">'19'!$A$1:$L$64</definedName>
    <definedName name="_xlnm.Print_Area" localSheetId="2">'2'!$A$1:$D$44</definedName>
    <definedName name="_xlnm.Print_Area" localSheetId="20">'20'!$A$1:$L$64</definedName>
    <definedName name="_xlnm.Print_Area" localSheetId="21">'21'!$A$1:$L$64</definedName>
    <definedName name="_xlnm.Print_Area" localSheetId="22">'22'!$A$1:$L$64</definedName>
    <definedName name="_xlnm.Print_Area" localSheetId="23">'23'!$A$1:$L$64</definedName>
    <definedName name="_xlnm.Print_Area" localSheetId="24">'24'!$A$1:$L$64</definedName>
    <definedName name="_xlnm.Print_Area" localSheetId="25">'25'!$A$1:$L$64</definedName>
    <definedName name="_xlnm.Print_Area" localSheetId="26">'26'!$A$1:$M$52</definedName>
    <definedName name="_xlnm.Print_Area" localSheetId="27">'27'!$A$1:$M$52</definedName>
    <definedName name="_xlnm.Print_Area" localSheetId="28">'28'!$A$1:$M$52</definedName>
    <definedName name="_xlnm.Print_Area" localSheetId="29">'29'!$A$1:$M$52</definedName>
    <definedName name="_xlnm.Print_Area" localSheetId="3">'3'!$A$1:$D$29</definedName>
    <definedName name="_xlnm.Print_Area" localSheetId="30">'30'!$A$1:$S$27</definedName>
    <definedName name="_xlnm.Print_Area" localSheetId="31">'31'!$A$1:$S$27</definedName>
    <definedName name="_xlnm.Print_Area" localSheetId="32">'32'!$A$1:$T$55</definedName>
    <definedName name="_xlnm.Print_Area" localSheetId="4">'4'!$A$1:$L$53</definedName>
    <definedName name="_xlnm.Print_Area" localSheetId="5">'5'!$A$1:$T$28</definedName>
    <definedName name="_xlnm.Print_Area" localSheetId="6">'6'!$A$1:$U$29</definedName>
    <definedName name="_xlnm.Print_Area" localSheetId="7">'7'!$A$1:$V$36</definedName>
    <definedName name="_xlnm.Print_Area" localSheetId="8">'8'!$A$1:$K$60</definedName>
    <definedName name="_xlnm.Print_Area" localSheetId="9">'9'!$A$1:$L$56</definedName>
    <definedName name="_xlnm.Print_Area" localSheetId="0">T!$A$1:$K$31</definedName>
  </definedNames>
  <calcPr calcId="145621"/>
</workbook>
</file>

<file path=xl/calcChain.xml><?xml version="1.0" encoding="utf-8"?>
<calcChain xmlns="http://schemas.openxmlformats.org/spreadsheetml/2006/main">
  <c r="K56" i="113" l="1"/>
  <c r="K55" i="113"/>
  <c r="K54" i="113"/>
  <c r="K53" i="113"/>
  <c r="K52" i="113"/>
  <c r="K50" i="113"/>
  <c r="K49" i="113"/>
  <c r="K48" i="113"/>
  <c r="K47" i="113"/>
  <c r="K46" i="113"/>
  <c r="K44" i="113"/>
  <c r="K43" i="113"/>
  <c r="K42" i="113"/>
  <c r="K41" i="113"/>
  <c r="K40" i="113"/>
  <c r="K56" i="112"/>
  <c r="K55" i="112"/>
  <c r="K54" i="112"/>
  <c r="K53" i="112"/>
  <c r="K52" i="112"/>
  <c r="K57" i="112" s="1"/>
  <c r="K50" i="112"/>
  <c r="K49" i="112"/>
  <c r="K48" i="112"/>
  <c r="K47" i="112"/>
  <c r="K46" i="112"/>
  <c r="K44" i="112"/>
  <c r="K43" i="112"/>
  <c r="K42" i="112"/>
  <c r="K41" i="112"/>
  <c r="K40" i="112"/>
  <c r="K56" i="111"/>
  <c r="K55" i="111"/>
  <c r="K54" i="111"/>
  <c r="K53" i="111"/>
  <c r="K52" i="111"/>
  <c r="K50" i="111"/>
  <c r="K49" i="111"/>
  <c r="K48" i="111"/>
  <c r="K47" i="111"/>
  <c r="K46" i="111"/>
  <c r="K44" i="111"/>
  <c r="K43" i="111"/>
  <c r="K42" i="111"/>
  <c r="K41" i="111"/>
  <c r="K40" i="111"/>
  <c r="K56" i="110"/>
  <c r="K55" i="110"/>
  <c r="K54" i="110"/>
  <c r="K53" i="110"/>
  <c r="K52" i="110"/>
  <c r="K50" i="110"/>
  <c r="K49" i="110"/>
  <c r="K48" i="110"/>
  <c r="K47" i="110"/>
  <c r="K46" i="110"/>
  <c r="K44" i="110"/>
  <c r="K43" i="110"/>
  <c r="K42" i="110"/>
  <c r="K41" i="110"/>
  <c r="K40" i="110"/>
  <c r="K45" i="110" s="1"/>
  <c r="K56" i="109"/>
  <c r="K55" i="109"/>
  <c r="K54" i="109"/>
  <c r="K53" i="109"/>
  <c r="K52" i="109"/>
  <c r="K50" i="109"/>
  <c r="K49" i="109"/>
  <c r="K48" i="109"/>
  <c r="K47" i="109"/>
  <c r="K46" i="109"/>
  <c r="K44" i="109"/>
  <c r="K43" i="109"/>
  <c r="K42" i="109"/>
  <c r="K41" i="109"/>
  <c r="K40" i="109"/>
  <c r="K56" i="108"/>
  <c r="K55" i="108"/>
  <c r="K54" i="108"/>
  <c r="K53" i="108"/>
  <c r="K52" i="108"/>
  <c r="K57" i="108" s="1"/>
  <c r="K50" i="108"/>
  <c r="K49" i="108"/>
  <c r="K48" i="108"/>
  <c r="K47" i="108"/>
  <c r="K46" i="108"/>
  <c r="K44" i="108"/>
  <c r="K43" i="108"/>
  <c r="K42" i="108"/>
  <c r="K41" i="108"/>
  <c r="K40" i="108"/>
  <c r="K25" i="113"/>
  <c r="K24" i="113"/>
  <c r="K23" i="113"/>
  <c r="K22" i="113"/>
  <c r="K21" i="113"/>
  <c r="K19" i="113"/>
  <c r="K18" i="113"/>
  <c r="K17" i="113"/>
  <c r="K16" i="113"/>
  <c r="K15" i="113"/>
  <c r="K20" i="113" s="1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14" i="112" s="1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26" i="110" s="1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08" s="1"/>
  <c r="K45" i="113" l="1"/>
  <c r="K51" i="113"/>
  <c r="K57" i="113"/>
  <c r="K26" i="113"/>
  <c r="K14" i="113"/>
  <c r="K45" i="112"/>
  <c r="K51" i="112"/>
  <c r="K20" i="112"/>
  <c r="K26" i="112"/>
  <c r="K51" i="111"/>
  <c r="K57" i="111"/>
  <c r="K45" i="111"/>
  <c r="K14" i="111"/>
  <c r="K20" i="111"/>
  <c r="K26" i="111"/>
  <c r="K51" i="110"/>
  <c r="K57" i="110"/>
  <c r="K14" i="110"/>
  <c r="K20" i="110"/>
  <c r="K45" i="109"/>
  <c r="K51" i="109"/>
  <c r="K57" i="109"/>
  <c r="K14" i="109"/>
  <c r="K20" i="109"/>
  <c r="K26" i="109"/>
  <c r="K45" i="108"/>
  <c r="K51" i="108"/>
  <c r="K20" i="108"/>
  <c r="K26" i="108"/>
  <c r="H9" i="160"/>
  <c r="S20" i="146" l="1"/>
  <c r="F43" i="145" l="1"/>
  <c r="H20" i="146" l="1"/>
  <c r="H21" i="146"/>
  <c r="H22" i="146"/>
  <c r="H23" i="146"/>
  <c r="H24" i="146"/>
  <c r="H25" i="146"/>
  <c r="H26" i="146"/>
  <c r="A3" i="146" l="1"/>
  <c r="D12" i="126" l="1"/>
  <c r="E12" i="126"/>
  <c r="C12" i="126"/>
  <c r="A3" i="56" l="1"/>
  <c r="A3" i="141" l="1"/>
  <c r="A3" i="140"/>
  <c r="A3" i="139"/>
  <c r="A3" i="120"/>
  <c r="A3" i="113"/>
  <c r="A3" i="112"/>
  <c r="A3" i="111"/>
  <c r="A3" i="110"/>
  <c r="A3" i="109"/>
  <c r="A3" i="108"/>
  <c r="A3" i="107"/>
  <c r="A3" i="161"/>
  <c r="A3" i="162"/>
  <c r="A3" i="163"/>
  <c r="A3" i="126"/>
  <c r="A3" i="160"/>
  <c r="A3" i="159"/>
  <c r="A3" i="158"/>
  <c r="A3" i="157"/>
  <c r="A3" i="116"/>
  <c r="A3" i="145"/>
  <c r="A3" i="105"/>
  <c r="C37" i="162" l="1"/>
  <c r="I20" i="162"/>
  <c r="C20" i="162"/>
  <c r="I38" i="162"/>
  <c r="I38" i="161"/>
  <c r="C37" i="161"/>
  <c r="H20" i="161"/>
  <c r="C20" i="161"/>
  <c r="I32" i="120"/>
  <c r="C32" i="120"/>
  <c r="C37" i="126"/>
  <c r="I20" i="126"/>
  <c r="C20" i="126"/>
  <c r="I38" i="126"/>
  <c r="C32" i="139"/>
  <c r="I32" i="139"/>
  <c r="C37" i="163"/>
  <c r="I20" i="163"/>
  <c r="C20" i="163"/>
  <c r="I38" i="163"/>
  <c r="I32" i="140"/>
  <c r="C32" i="140"/>
  <c r="C32" i="141"/>
  <c r="I32" i="141"/>
  <c r="A3" i="128"/>
  <c r="A3" i="129"/>
  <c r="A3" i="156"/>
  <c r="A3" i="133"/>
  <c r="A3" i="147"/>
  <c r="A3" i="122"/>
  <c r="E24" i="140" l="1"/>
  <c r="D24" i="140"/>
  <c r="E24" i="139"/>
  <c r="D24" i="139"/>
  <c r="E24" i="120"/>
  <c r="D24" i="120"/>
  <c r="G18" i="107" l="1"/>
  <c r="K17" i="107"/>
  <c r="I27" i="107"/>
  <c r="J62" i="108"/>
  <c r="I62" i="108"/>
  <c r="J61" i="108"/>
  <c r="I61" i="108"/>
  <c r="J60" i="108"/>
  <c r="I60" i="108"/>
  <c r="J59" i="108"/>
  <c r="I59" i="108"/>
  <c r="J58" i="108"/>
  <c r="I58" i="108"/>
  <c r="J62" i="109"/>
  <c r="I62" i="109"/>
  <c r="J61" i="109"/>
  <c r="I61" i="109"/>
  <c r="J60" i="109"/>
  <c r="I60" i="109"/>
  <c r="J59" i="109"/>
  <c r="I59" i="109"/>
  <c r="J58" i="109"/>
  <c r="I58" i="109"/>
  <c r="J62" i="110"/>
  <c r="I62" i="110"/>
  <c r="J61" i="110"/>
  <c r="I61" i="110"/>
  <c r="J60" i="110"/>
  <c r="I60" i="110"/>
  <c r="J59" i="110"/>
  <c r="I59" i="110"/>
  <c r="J58" i="110"/>
  <c r="I58" i="110"/>
  <c r="J62" i="111"/>
  <c r="I62" i="111"/>
  <c r="J61" i="111"/>
  <c r="I61" i="111"/>
  <c r="J60" i="111"/>
  <c r="I60" i="111"/>
  <c r="J59" i="111"/>
  <c r="I59" i="111"/>
  <c r="J58" i="111"/>
  <c r="I58" i="111"/>
  <c r="J62" i="112"/>
  <c r="I62" i="112"/>
  <c r="J61" i="112"/>
  <c r="I61" i="112"/>
  <c r="J60" i="112"/>
  <c r="I60" i="112"/>
  <c r="J59" i="112"/>
  <c r="I59" i="112"/>
  <c r="J58" i="112"/>
  <c r="I58" i="112"/>
  <c r="J62" i="113"/>
  <c r="I62" i="113"/>
  <c r="J61" i="113"/>
  <c r="I61" i="113"/>
  <c r="J60" i="113"/>
  <c r="I60" i="113"/>
  <c r="J59" i="113"/>
  <c r="I59" i="113"/>
  <c r="J58" i="113"/>
  <c r="I58" i="113"/>
  <c r="J62" i="107"/>
  <c r="I62" i="107"/>
  <c r="J61" i="107"/>
  <c r="I61" i="107"/>
  <c r="J60" i="107"/>
  <c r="I60" i="107"/>
  <c r="J59" i="107"/>
  <c r="I59" i="107"/>
  <c r="J58" i="107"/>
  <c r="I58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K29" i="112" l="1"/>
  <c r="K62" i="110"/>
  <c r="K58" i="109"/>
  <c r="K31" i="109"/>
  <c r="I63" i="110"/>
  <c r="K61" i="110" s="1"/>
  <c r="I63" i="108"/>
  <c r="K60" i="108" s="1"/>
  <c r="J32" i="107"/>
  <c r="I32" i="113"/>
  <c r="K31" i="113" s="1"/>
  <c r="J32" i="113"/>
  <c r="I63" i="112"/>
  <c r="K61" i="112" s="1"/>
  <c r="J63" i="111"/>
  <c r="J32" i="111"/>
  <c r="I32" i="111"/>
  <c r="K31" i="111" s="1"/>
  <c r="J63" i="109"/>
  <c r="I32" i="109"/>
  <c r="K28" i="109" s="1"/>
  <c r="J32" i="109"/>
  <c r="I63" i="107"/>
  <c r="I32" i="107"/>
  <c r="J63" i="113"/>
  <c r="I63" i="113"/>
  <c r="K58" i="113" s="1"/>
  <c r="J63" i="112"/>
  <c r="J32" i="112"/>
  <c r="I32" i="112"/>
  <c r="K31" i="112" s="1"/>
  <c r="I63" i="111"/>
  <c r="K58" i="111" s="1"/>
  <c r="J63" i="110"/>
  <c r="J32" i="110"/>
  <c r="I32" i="110"/>
  <c r="K31" i="110" s="1"/>
  <c r="I63" i="109"/>
  <c r="K62" i="109" s="1"/>
  <c r="J63" i="108"/>
  <c r="J32" i="108"/>
  <c r="I32" i="108"/>
  <c r="K30" i="108" s="1"/>
  <c r="J63" i="107"/>
  <c r="K13" i="163"/>
  <c r="J13" i="163"/>
  <c r="I13" i="163"/>
  <c r="H13" i="163"/>
  <c r="K12" i="163"/>
  <c r="J12" i="163"/>
  <c r="I12" i="163"/>
  <c r="H12" i="163"/>
  <c r="K11" i="163"/>
  <c r="J11" i="163"/>
  <c r="I11" i="163"/>
  <c r="H11" i="163"/>
  <c r="K10" i="163"/>
  <c r="J10" i="163"/>
  <c r="I10" i="163"/>
  <c r="H10" i="163"/>
  <c r="K9" i="163"/>
  <c r="J9" i="163"/>
  <c r="I9" i="163"/>
  <c r="H9" i="163"/>
  <c r="K59" i="113" l="1"/>
  <c r="K63" i="113" s="1"/>
  <c r="K62" i="113"/>
  <c r="K29" i="111"/>
  <c r="K27" i="111"/>
  <c r="K28" i="111"/>
  <c r="K59" i="110"/>
  <c r="K30" i="110"/>
  <c r="K29" i="110"/>
  <c r="K60" i="109"/>
  <c r="K61" i="109"/>
  <c r="K30" i="109"/>
  <c r="K27" i="109"/>
  <c r="K31" i="108"/>
  <c r="K28" i="108"/>
  <c r="K60" i="113"/>
  <c r="K61" i="113"/>
  <c r="K29" i="113"/>
  <c r="K27" i="113"/>
  <c r="K32" i="113" s="1"/>
  <c r="K30" i="113"/>
  <c r="K28" i="113"/>
  <c r="K62" i="112"/>
  <c r="K59" i="112"/>
  <c r="K60" i="112"/>
  <c r="K58" i="112"/>
  <c r="K30" i="112"/>
  <c r="K27" i="112"/>
  <c r="K28" i="112"/>
  <c r="K62" i="111"/>
  <c r="K59" i="111"/>
  <c r="K63" i="111" s="1"/>
  <c r="K60" i="111"/>
  <c r="K61" i="111"/>
  <c r="K30" i="111"/>
  <c r="K60" i="110"/>
  <c r="K58" i="110"/>
  <c r="K28" i="110"/>
  <c r="K27" i="110"/>
  <c r="K32" i="110" s="1"/>
  <c r="K59" i="109"/>
  <c r="K63" i="109" s="1"/>
  <c r="K29" i="109"/>
  <c r="K61" i="108"/>
  <c r="K59" i="108"/>
  <c r="K58" i="108"/>
  <c r="K63" i="108" s="1"/>
  <c r="K62" i="108"/>
  <c r="K29" i="108"/>
  <c r="K27" i="108"/>
  <c r="K32" i="108" s="1"/>
  <c r="L11" i="163"/>
  <c r="L12" i="163"/>
  <c r="L9" i="163"/>
  <c r="L10" i="163"/>
  <c r="L13" i="163"/>
  <c r="D9" i="162"/>
  <c r="E9" i="162"/>
  <c r="D10" i="162"/>
  <c r="E10" i="162"/>
  <c r="D11" i="162"/>
  <c r="E11" i="162"/>
  <c r="D12" i="162"/>
  <c r="E12" i="162"/>
  <c r="C12" i="162"/>
  <c r="C11" i="162"/>
  <c r="C10" i="162"/>
  <c r="C9" i="162"/>
  <c r="D9" i="161"/>
  <c r="E9" i="161"/>
  <c r="D10" i="161"/>
  <c r="E10" i="161"/>
  <c r="D11" i="161"/>
  <c r="E11" i="161"/>
  <c r="D12" i="161"/>
  <c r="E12" i="161"/>
  <c r="C12" i="161"/>
  <c r="C11" i="161"/>
  <c r="C10" i="161"/>
  <c r="C9" i="161"/>
  <c r="K63" i="112" l="1"/>
  <c r="K32" i="112"/>
  <c r="K32" i="111"/>
  <c r="K63" i="110"/>
  <c r="K32" i="109"/>
  <c r="E13" i="161"/>
  <c r="D13" i="161"/>
  <c r="D13" i="162"/>
  <c r="C13" i="162"/>
  <c r="E13" i="162"/>
  <c r="F9" i="162" s="1"/>
  <c r="C13" i="161"/>
  <c r="F10" i="162" l="1"/>
  <c r="F11" i="162"/>
  <c r="F12" i="162"/>
  <c r="F10" i="161"/>
  <c r="F13" i="162" l="1"/>
  <c r="F9" i="161"/>
  <c r="F12" i="161"/>
  <c r="F11" i="161"/>
  <c r="F13" i="161" l="1"/>
  <c r="D11" i="126"/>
  <c r="E11" i="126"/>
  <c r="C11" i="126"/>
  <c r="D10" i="126"/>
  <c r="E10" i="126"/>
  <c r="C10" i="126"/>
  <c r="D9" i="126"/>
  <c r="E9" i="126"/>
  <c r="C9" i="126"/>
  <c r="A16" i="43"/>
  <c r="A15" i="43"/>
  <c r="A14" i="43"/>
  <c r="A13" i="43"/>
  <c r="D47" i="160"/>
  <c r="C47" i="160"/>
  <c r="D46" i="160"/>
  <c r="C46" i="160"/>
  <c r="D45" i="160"/>
  <c r="C45" i="160"/>
  <c r="J35" i="160"/>
  <c r="I35" i="160"/>
  <c r="F35" i="160"/>
  <c r="E35" i="160"/>
  <c r="J34" i="160"/>
  <c r="I34" i="160"/>
  <c r="F34" i="160"/>
  <c r="E34" i="160"/>
  <c r="D34" i="160"/>
  <c r="J33" i="160"/>
  <c r="I33" i="160"/>
  <c r="F33" i="160"/>
  <c r="E33" i="160"/>
  <c r="D33" i="160"/>
  <c r="J32" i="160"/>
  <c r="I32" i="160"/>
  <c r="F32" i="160"/>
  <c r="E32" i="160"/>
  <c r="D32" i="160"/>
  <c r="J31" i="160"/>
  <c r="I31" i="160"/>
  <c r="F31" i="160"/>
  <c r="E31" i="160"/>
  <c r="D31" i="160"/>
  <c r="J30" i="160"/>
  <c r="I30" i="160"/>
  <c r="F30" i="160"/>
  <c r="E30" i="160"/>
  <c r="D30" i="160"/>
  <c r="A30" i="160"/>
  <c r="A40" i="160" s="1"/>
  <c r="H29" i="160"/>
  <c r="G12" i="162" s="1"/>
  <c r="K28" i="160"/>
  <c r="H28" i="160"/>
  <c r="G28" i="160"/>
  <c r="K27" i="160"/>
  <c r="H27" i="160"/>
  <c r="G27" i="160"/>
  <c r="K26" i="160"/>
  <c r="H26" i="160"/>
  <c r="G26" i="160"/>
  <c r="K25" i="160"/>
  <c r="H25" i="160"/>
  <c r="G25" i="160"/>
  <c r="K24" i="160"/>
  <c r="H24" i="160"/>
  <c r="G24" i="160"/>
  <c r="K23" i="160"/>
  <c r="H23" i="160"/>
  <c r="G23" i="160"/>
  <c r="A23" i="160"/>
  <c r="B47" i="160" s="1"/>
  <c r="H22" i="160"/>
  <c r="G12" i="161" s="1"/>
  <c r="K21" i="160"/>
  <c r="H21" i="160"/>
  <c r="G21" i="160"/>
  <c r="K20" i="160"/>
  <c r="H20" i="160"/>
  <c r="G20" i="160"/>
  <c r="K19" i="160"/>
  <c r="H19" i="160"/>
  <c r="G19" i="160"/>
  <c r="K18" i="160"/>
  <c r="H18" i="160"/>
  <c r="G18" i="160"/>
  <c r="K17" i="160"/>
  <c r="H17" i="160"/>
  <c r="G17" i="160"/>
  <c r="K16" i="160"/>
  <c r="H16" i="160"/>
  <c r="G16" i="160"/>
  <c r="A16" i="160"/>
  <c r="H46" i="160" s="1"/>
  <c r="H15" i="160"/>
  <c r="G12" i="126" s="1"/>
  <c r="K14" i="160"/>
  <c r="H14" i="160"/>
  <c r="G14" i="160"/>
  <c r="K13" i="160"/>
  <c r="H13" i="160"/>
  <c r="G13" i="160"/>
  <c r="K12" i="160"/>
  <c r="G12" i="160"/>
  <c r="K11" i="160"/>
  <c r="H11" i="160"/>
  <c r="G11" i="160"/>
  <c r="K10" i="160"/>
  <c r="H10" i="160"/>
  <c r="G10" i="160"/>
  <c r="K9" i="160"/>
  <c r="G9" i="160"/>
  <c r="A9" i="160"/>
  <c r="B45" i="160" s="1"/>
  <c r="E5" i="160"/>
  <c r="C44" i="160" s="1"/>
  <c r="D47" i="159"/>
  <c r="C47" i="159"/>
  <c r="D46" i="159"/>
  <c r="C46" i="159"/>
  <c r="D45" i="159"/>
  <c r="C45" i="159"/>
  <c r="J35" i="159"/>
  <c r="I35" i="159"/>
  <c r="F35" i="159"/>
  <c r="E35" i="159"/>
  <c r="J34" i="159"/>
  <c r="I34" i="159"/>
  <c r="F34" i="159"/>
  <c r="E34" i="159"/>
  <c r="D34" i="159"/>
  <c r="J33" i="159"/>
  <c r="I33" i="159"/>
  <c r="F33" i="159"/>
  <c r="E33" i="159"/>
  <c r="D33" i="159"/>
  <c r="J32" i="159"/>
  <c r="I32" i="159"/>
  <c r="F32" i="159"/>
  <c r="E32" i="159"/>
  <c r="D32" i="159"/>
  <c r="J31" i="159"/>
  <c r="I31" i="159"/>
  <c r="F31" i="159"/>
  <c r="E31" i="159"/>
  <c r="D31" i="159"/>
  <c r="J30" i="159"/>
  <c r="I30" i="159"/>
  <c r="F30" i="159"/>
  <c r="E30" i="159"/>
  <c r="D30" i="159"/>
  <c r="A30" i="159"/>
  <c r="A40" i="159" s="1"/>
  <c r="H29" i="159"/>
  <c r="G11" i="162" s="1"/>
  <c r="K28" i="159"/>
  <c r="H28" i="159"/>
  <c r="G28" i="159"/>
  <c r="K27" i="159"/>
  <c r="H27" i="159"/>
  <c r="G27" i="159"/>
  <c r="K26" i="159"/>
  <c r="H26" i="159"/>
  <c r="G26" i="159"/>
  <c r="K25" i="159"/>
  <c r="H25" i="159"/>
  <c r="G25" i="159"/>
  <c r="K24" i="159"/>
  <c r="H24" i="159"/>
  <c r="G24" i="159"/>
  <c r="K23" i="159"/>
  <c r="H23" i="159"/>
  <c r="G23" i="159"/>
  <c r="A23" i="159"/>
  <c r="B47" i="159" s="1"/>
  <c r="H22" i="159"/>
  <c r="G11" i="161" s="1"/>
  <c r="K21" i="159"/>
  <c r="H21" i="159"/>
  <c r="G21" i="159"/>
  <c r="K20" i="159"/>
  <c r="H20" i="159"/>
  <c r="G20" i="159"/>
  <c r="K19" i="159"/>
  <c r="H19" i="159"/>
  <c r="G19" i="159"/>
  <c r="K18" i="159"/>
  <c r="H18" i="159"/>
  <c r="G18" i="159"/>
  <c r="K17" i="159"/>
  <c r="H17" i="159"/>
  <c r="G17" i="159"/>
  <c r="K16" i="159"/>
  <c r="H16" i="159"/>
  <c r="G16" i="159"/>
  <c r="A16" i="159"/>
  <c r="H46" i="159" s="1"/>
  <c r="H15" i="159"/>
  <c r="G11" i="126" s="1"/>
  <c r="K14" i="159"/>
  <c r="H14" i="159"/>
  <c r="G14" i="159"/>
  <c r="K13" i="159"/>
  <c r="H13" i="159"/>
  <c r="G13" i="159"/>
  <c r="K12" i="159"/>
  <c r="H12" i="159"/>
  <c r="G12" i="159"/>
  <c r="K11" i="159"/>
  <c r="H11" i="159"/>
  <c r="G11" i="159"/>
  <c r="K10" i="159"/>
  <c r="H10" i="159"/>
  <c r="G10" i="159"/>
  <c r="K9" i="159"/>
  <c r="H9" i="159"/>
  <c r="G9" i="159"/>
  <c r="A9" i="159"/>
  <c r="B45" i="159" s="1"/>
  <c r="E5" i="159"/>
  <c r="I5" i="159" s="1"/>
  <c r="D47" i="158"/>
  <c r="C47" i="158"/>
  <c r="D46" i="158"/>
  <c r="C46" i="158"/>
  <c r="D45" i="158"/>
  <c r="C45" i="158"/>
  <c r="J35" i="158"/>
  <c r="I35" i="158"/>
  <c r="F35" i="158"/>
  <c r="E35" i="158"/>
  <c r="J34" i="158"/>
  <c r="I34" i="158"/>
  <c r="F34" i="158"/>
  <c r="E34" i="158"/>
  <c r="D34" i="158"/>
  <c r="J33" i="158"/>
  <c r="I33" i="158"/>
  <c r="H33" i="158" s="1"/>
  <c r="F33" i="158"/>
  <c r="E33" i="158"/>
  <c r="D33" i="158"/>
  <c r="J32" i="158"/>
  <c r="I32" i="158"/>
  <c r="F32" i="158"/>
  <c r="E32" i="158"/>
  <c r="D32" i="158"/>
  <c r="J31" i="158"/>
  <c r="I31" i="158"/>
  <c r="F31" i="158"/>
  <c r="E31" i="158"/>
  <c r="D31" i="158"/>
  <c r="J30" i="158"/>
  <c r="I30" i="158"/>
  <c r="F30" i="158"/>
  <c r="E30" i="158"/>
  <c r="D30" i="158"/>
  <c r="A30" i="158"/>
  <c r="A40" i="158" s="1"/>
  <c r="H29" i="158"/>
  <c r="G10" i="162" s="1"/>
  <c r="K28" i="158"/>
  <c r="H28" i="158"/>
  <c r="G28" i="158"/>
  <c r="K27" i="158"/>
  <c r="H27" i="158"/>
  <c r="G27" i="158"/>
  <c r="K26" i="158"/>
  <c r="H26" i="158"/>
  <c r="G26" i="158"/>
  <c r="K25" i="158"/>
  <c r="H25" i="158"/>
  <c r="G25" i="158"/>
  <c r="K24" i="158"/>
  <c r="H24" i="158"/>
  <c r="G24" i="158"/>
  <c r="K23" i="158"/>
  <c r="H23" i="158"/>
  <c r="G23" i="158"/>
  <c r="A23" i="158"/>
  <c r="B47" i="158" s="1"/>
  <c r="H22" i="158"/>
  <c r="G10" i="161" s="1"/>
  <c r="K21" i="158"/>
  <c r="H21" i="158"/>
  <c r="G21" i="158"/>
  <c r="K20" i="158"/>
  <c r="H20" i="158"/>
  <c r="G20" i="158"/>
  <c r="K19" i="158"/>
  <c r="H19" i="158"/>
  <c r="G19" i="158"/>
  <c r="K18" i="158"/>
  <c r="H18" i="158"/>
  <c r="G18" i="158"/>
  <c r="K17" i="158"/>
  <c r="H17" i="158"/>
  <c r="G17" i="158"/>
  <c r="K16" i="158"/>
  <c r="H16" i="158"/>
  <c r="G16" i="158"/>
  <c r="A16" i="158"/>
  <c r="H46" i="158" s="1"/>
  <c r="H15" i="158"/>
  <c r="G10" i="126" s="1"/>
  <c r="K14" i="158"/>
  <c r="H14" i="158"/>
  <c r="G14" i="158"/>
  <c r="K13" i="158"/>
  <c r="H13" i="158"/>
  <c r="G13" i="158"/>
  <c r="K12" i="158"/>
  <c r="H12" i="158"/>
  <c r="G12" i="158"/>
  <c r="K11" i="158"/>
  <c r="H11" i="158"/>
  <c r="G11" i="158"/>
  <c r="K10" i="158"/>
  <c r="H10" i="158"/>
  <c r="G10" i="158"/>
  <c r="K9" i="158"/>
  <c r="H9" i="158"/>
  <c r="G9" i="158"/>
  <c r="A9" i="158"/>
  <c r="B45" i="158" s="1"/>
  <c r="E5" i="158"/>
  <c r="C44" i="158" s="1"/>
  <c r="D47" i="157"/>
  <c r="C47" i="157"/>
  <c r="D46" i="157"/>
  <c r="C46" i="157"/>
  <c r="D45" i="157"/>
  <c r="C45" i="157"/>
  <c r="J35" i="157"/>
  <c r="I35" i="157"/>
  <c r="F35" i="157"/>
  <c r="E35" i="157"/>
  <c r="J34" i="157"/>
  <c r="I34" i="157"/>
  <c r="F34" i="157"/>
  <c r="E34" i="157"/>
  <c r="D34" i="157"/>
  <c r="J33" i="157"/>
  <c r="I33" i="157"/>
  <c r="F33" i="157"/>
  <c r="E33" i="157"/>
  <c r="D33" i="157"/>
  <c r="J32" i="157"/>
  <c r="I32" i="157"/>
  <c r="F32" i="157"/>
  <c r="E32" i="157"/>
  <c r="D32" i="157"/>
  <c r="J31" i="157"/>
  <c r="I31" i="157"/>
  <c r="F31" i="157"/>
  <c r="E31" i="157"/>
  <c r="D31" i="157"/>
  <c r="J30" i="157"/>
  <c r="I30" i="157"/>
  <c r="F30" i="157"/>
  <c r="E30" i="157"/>
  <c r="D30" i="157"/>
  <c r="A30" i="157"/>
  <c r="G40" i="157" s="1"/>
  <c r="H29" i="157"/>
  <c r="G9" i="162" s="1"/>
  <c r="K28" i="157"/>
  <c r="H28" i="157"/>
  <c r="G28" i="157"/>
  <c r="K27" i="157"/>
  <c r="H27" i="157"/>
  <c r="G27" i="157"/>
  <c r="K26" i="157"/>
  <c r="H26" i="157"/>
  <c r="G26" i="157"/>
  <c r="K25" i="157"/>
  <c r="H25" i="157"/>
  <c r="G25" i="157"/>
  <c r="K24" i="157"/>
  <c r="H24" i="157"/>
  <c r="G24" i="157"/>
  <c r="K23" i="157"/>
  <c r="H23" i="157"/>
  <c r="G23" i="157"/>
  <c r="A23" i="157"/>
  <c r="B47" i="157" s="1"/>
  <c r="H22" i="157"/>
  <c r="G9" i="161" s="1"/>
  <c r="K21" i="157"/>
  <c r="H21" i="157"/>
  <c r="G21" i="157"/>
  <c r="K20" i="157"/>
  <c r="H20" i="157"/>
  <c r="G20" i="157"/>
  <c r="K19" i="157"/>
  <c r="H19" i="157"/>
  <c r="G19" i="157"/>
  <c r="K18" i="157"/>
  <c r="H18" i="157"/>
  <c r="G18" i="157"/>
  <c r="K17" i="157"/>
  <c r="H17" i="157"/>
  <c r="G17" i="157"/>
  <c r="K16" i="157"/>
  <c r="H16" i="157"/>
  <c r="G16" i="157"/>
  <c r="A16" i="157"/>
  <c r="H46" i="157" s="1"/>
  <c r="H15" i="157"/>
  <c r="G9" i="126" s="1"/>
  <c r="K14" i="157"/>
  <c r="H14" i="157"/>
  <c r="G14" i="157"/>
  <c r="K13" i="157"/>
  <c r="H13" i="157"/>
  <c r="G13" i="157"/>
  <c r="K12" i="157"/>
  <c r="H12" i="157"/>
  <c r="G12" i="157"/>
  <c r="K11" i="157"/>
  <c r="H11" i="157"/>
  <c r="G11" i="157"/>
  <c r="K10" i="157"/>
  <c r="H10" i="157"/>
  <c r="G10" i="157"/>
  <c r="K9" i="157"/>
  <c r="H9" i="157"/>
  <c r="G9" i="157"/>
  <c r="A9" i="157"/>
  <c r="B45" i="157" s="1"/>
  <c r="E5" i="157"/>
  <c r="C44" i="157" s="1"/>
  <c r="A11" i="43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I35" i="116"/>
  <c r="J34" i="116"/>
  <c r="I34" i="116"/>
  <c r="J33" i="116"/>
  <c r="I33" i="116"/>
  <c r="J32" i="116"/>
  <c r="I32" i="116"/>
  <c r="J31" i="116"/>
  <c r="I31" i="116"/>
  <c r="J30" i="116"/>
  <c r="I30" i="116"/>
  <c r="K15" i="160" l="1"/>
  <c r="K15" i="159"/>
  <c r="H30" i="158"/>
  <c r="G15" i="158"/>
  <c r="K15" i="116"/>
  <c r="K22" i="116"/>
  <c r="J36" i="116"/>
  <c r="H30" i="159"/>
  <c r="H34" i="159"/>
  <c r="H31" i="159"/>
  <c r="H45" i="159"/>
  <c r="H45" i="158"/>
  <c r="G40" i="158"/>
  <c r="D36" i="159"/>
  <c r="C11" i="163" s="1"/>
  <c r="G22" i="159"/>
  <c r="G29" i="159"/>
  <c r="H33" i="159"/>
  <c r="G29" i="158"/>
  <c r="G22" i="157"/>
  <c r="J36" i="159"/>
  <c r="K22" i="159"/>
  <c r="K22" i="158"/>
  <c r="H31" i="158"/>
  <c r="H32" i="157"/>
  <c r="H34" i="160"/>
  <c r="H35" i="159"/>
  <c r="G15" i="159"/>
  <c r="C48" i="159"/>
  <c r="D13" i="126"/>
  <c r="C13" i="126"/>
  <c r="J36" i="158"/>
  <c r="D48" i="158"/>
  <c r="D36" i="158"/>
  <c r="C10" i="163" s="1"/>
  <c r="C48" i="158"/>
  <c r="E13" i="126"/>
  <c r="F10" i="126" s="1"/>
  <c r="D36" i="157"/>
  <c r="C9" i="163" s="1"/>
  <c r="H31" i="157"/>
  <c r="I36" i="116"/>
  <c r="K34" i="116" s="1"/>
  <c r="I5" i="158"/>
  <c r="D44" i="158" s="1"/>
  <c r="H47" i="160"/>
  <c r="H47" i="158"/>
  <c r="H47" i="157"/>
  <c r="H47" i="159"/>
  <c r="H45" i="157"/>
  <c r="D36" i="160"/>
  <c r="C12" i="163" s="1"/>
  <c r="H35" i="160"/>
  <c r="K22" i="160"/>
  <c r="G29" i="160"/>
  <c r="H31" i="160"/>
  <c r="H33" i="160"/>
  <c r="H45" i="160"/>
  <c r="F36" i="160"/>
  <c r="E12" i="163" s="1"/>
  <c r="C48" i="160"/>
  <c r="G22" i="160"/>
  <c r="G15" i="160"/>
  <c r="K29" i="160"/>
  <c r="D48" i="160"/>
  <c r="J36" i="160"/>
  <c r="H32" i="160"/>
  <c r="H30" i="160"/>
  <c r="F36" i="159"/>
  <c r="E11" i="163" s="1"/>
  <c r="H32" i="159"/>
  <c r="K29" i="159"/>
  <c r="D48" i="159"/>
  <c r="H34" i="158"/>
  <c r="F36" i="158"/>
  <c r="E10" i="163" s="1"/>
  <c r="H32" i="158"/>
  <c r="G22" i="158"/>
  <c r="K29" i="158"/>
  <c r="K15" i="158"/>
  <c r="H33" i="157"/>
  <c r="H35" i="157"/>
  <c r="C48" i="157"/>
  <c r="K15" i="157"/>
  <c r="K29" i="157"/>
  <c r="H34" i="157"/>
  <c r="K22" i="157"/>
  <c r="I44" i="160"/>
  <c r="B46" i="160"/>
  <c r="I5" i="160"/>
  <c r="E36" i="160"/>
  <c r="D12" i="163" s="1"/>
  <c r="I36" i="160"/>
  <c r="G40" i="160"/>
  <c r="D44" i="159"/>
  <c r="J44" i="159"/>
  <c r="I44" i="159"/>
  <c r="B46" i="159"/>
  <c r="I36" i="159"/>
  <c r="K32" i="159" s="1"/>
  <c r="G40" i="159"/>
  <c r="C44" i="159"/>
  <c r="E36" i="159"/>
  <c r="E36" i="158"/>
  <c r="G34" i="158" s="1"/>
  <c r="J44" i="158"/>
  <c r="H35" i="158"/>
  <c r="I44" i="158"/>
  <c r="B46" i="158"/>
  <c r="I36" i="158"/>
  <c r="K35" i="158" s="1"/>
  <c r="H30" i="157"/>
  <c r="D48" i="157"/>
  <c r="J36" i="157"/>
  <c r="G15" i="157"/>
  <c r="G29" i="157"/>
  <c r="F36" i="157"/>
  <c r="E9" i="163" s="1"/>
  <c r="A40" i="157"/>
  <c r="I5" i="157"/>
  <c r="I36" i="157"/>
  <c r="I44" i="157"/>
  <c r="B46" i="157"/>
  <c r="E36" i="157"/>
  <c r="D9" i="163" s="1"/>
  <c r="K29" i="116"/>
  <c r="C13" i="163" l="1"/>
  <c r="K33" i="116"/>
  <c r="G35" i="159"/>
  <c r="D11" i="163"/>
  <c r="G31" i="158"/>
  <c r="D10" i="163"/>
  <c r="F9" i="126"/>
  <c r="E13" i="163"/>
  <c r="F9" i="163" s="1"/>
  <c r="K30" i="116"/>
  <c r="K31" i="116"/>
  <c r="K32" i="116"/>
  <c r="K35" i="116"/>
  <c r="G35" i="158"/>
  <c r="G33" i="158"/>
  <c r="J47" i="160"/>
  <c r="J45" i="160"/>
  <c r="K34" i="160"/>
  <c r="K33" i="160"/>
  <c r="K32" i="160"/>
  <c r="K31" i="160"/>
  <c r="K30" i="160"/>
  <c r="J46" i="160"/>
  <c r="I46" i="160"/>
  <c r="I47" i="160"/>
  <c r="I45" i="160"/>
  <c r="H36" i="160"/>
  <c r="G12" i="163" s="1"/>
  <c r="G34" i="160"/>
  <c r="G33" i="160"/>
  <c r="G32" i="160"/>
  <c r="G31" i="160"/>
  <c r="G30" i="160"/>
  <c r="G35" i="160"/>
  <c r="D44" i="160"/>
  <c r="J44" i="160"/>
  <c r="K35" i="160"/>
  <c r="J47" i="159"/>
  <c r="J45" i="159"/>
  <c r="K34" i="159"/>
  <c r="K33" i="159"/>
  <c r="J46" i="159"/>
  <c r="K31" i="159"/>
  <c r="K30" i="159"/>
  <c r="I46" i="159"/>
  <c r="G33" i="159"/>
  <c r="G32" i="159"/>
  <c r="G31" i="159"/>
  <c r="G30" i="159"/>
  <c r="I47" i="159"/>
  <c r="I45" i="159"/>
  <c r="H36" i="159"/>
  <c r="G11" i="163" s="1"/>
  <c r="G34" i="159"/>
  <c r="K35" i="159"/>
  <c r="J47" i="158"/>
  <c r="J45" i="158"/>
  <c r="J46" i="158"/>
  <c r="K32" i="158"/>
  <c r="K33" i="158"/>
  <c r="K34" i="158"/>
  <c r="K31" i="158"/>
  <c r="I47" i="158"/>
  <c r="I45" i="158"/>
  <c r="I46" i="158"/>
  <c r="H36" i="158"/>
  <c r="G10" i="163" s="1"/>
  <c r="G30" i="158"/>
  <c r="G32" i="158"/>
  <c r="K30" i="158"/>
  <c r="J47" i="157"/>
  <c r="J45" i="157"/>
  <c r="K33" i="157"/>
  <c r="J46" i="157"/>
  <c r="K34" i="157"/>
  <c r="K32" i="157"/>
  <c r="K31" i="157"/>
  <c r="K30" i="157"/>
  <c r="K35" i="157"/>
  <c r="I47" i="157"/>
  <c r="I45" i="157"/>
  <c r="H36" i="157"/>
  <c r="G9" i="163" s="1"/>
  <c r="G32" i="157"/>
  <c r="G31" i="157"/>
  <c r="G30" i="157"/>
  <c r="I46" i="157"/>
  <c r="G34" i="157"/>
  <c r="G33" i="157"/>
  <c r="D44" i="157"/>
  <c r="J44" i="157"/>
  <c r="G35" i="157"/>
  <c r="G36" i="158" l="1"/>
  <c r="D13" i="163"/>
  <c r="J48" i="160"/>
  <c r="K36" i="159"/>
  <c r="K36" i="158"/>
  <c r="J48" i="158"/>
  <c r="K36" i="116"/>
  <c r="F11" i="163"/>
  <c r="F12" i="163"/>
  <c r="F10" i="163"/>
  <c r="K36" i="160"/>
  <c r="G36" i="160"/>
  <c r="I48" i="160"/>
  <c r="G36" i="159"/>
  <c r="I48" i="159"/>
  <c r="J48" i="159"/>
  <c r="I48" i="158"/>
  <c r="K36" i="157"/>
  <c r="G36" i="157"/>
  <c r="I48" i="157"/>
  <c r="J48" i="157"/>
  <c r="F13" i="163" l="1"/>
  <c r="A22" i="43"/>
  <c r="H56" i="113" l="1"/>
  <c r="H50" i="113"/>
  <c r="H44" i="113"/>
  <c r="H25" i="113"/>
  <c r="H19" i="113"/>
  <c r="H13" i="113"/>
  <c r="H56" i="112"/>
  <c r="H50" i="112"/>
  <c r="H44" i="112"/>
  <c r="H25" i="112"/>
  <c r="H19" i="112"/>
  <c r="H13" i="112"/>
  <c r="H56" i="111"/>
  <c r="H50" i="111"/>
  <c r="H44" i="111"/>
  <c r="H25" i="111"/>
  <c r="H19" i="111"/>
  <c r="H13" i="111"/>
  <c r="H56" i="110"/>
  <c r="H50" i="110"/>
  <c r="H44" i="110"/>
  <c r="H25" i="110"/>
  <c r="H19" i="110"/>
  <c r="H13" i="110"/>
  <c r="H56" i="109"/>
  <c r="H50" i="109"/>
  <c r="H44" i="109"/>
  <c r="H25" i="109"/>
  <c r="H19" i="109"/>
  <c r="H13" i="109"/>
  <c r="H56" i="108"/>
  <c r="H50" i="108"/>
  <c r="H44" i="108"/>
  <c r="H25" i="108"/>
  <c r="H19" i="108"/>
  <c r="H13" i="108"/>
  <c r="K62" i="107"/>
  <c r="K56" i="107"/>
  <c r="K50" i="107"/>
  <c r="K44" i="107"/>
  <c r="H56" i="107"/>
  <c r="H50" i="107"/>
  <c r="H44" i="107"/>
  <c r="K31" i="107"/>
  <c r="K25" i="107"/>
  <c r="K19" i="107"/>
  <c r="K13" i="107"/>
  <c r="H25" i="107"/>
  <c r="H19" i="107"/>
  <c r="H13" i="107"/>
  <c r="H27" i="116"/>
  <c r="H20" i="116"/>
  <c r="H13" i="116"/>
  <c r="S23" i="122" l="1"/>
  <c r="C21" i="122" l="1"/>
  <c r="B20" i="122"/>
  <c r="G50" i="107" l="1"/>
  <c r="G25" i="107"/>
  <c r="K9" i="107" l="1"/>
  <c r="K10" i="107"/>
  <c r="K11" i="107"/>
  <c r="K12" i="107"/>
  <c r="K15" i="107"/>
  <c r="K20" i="107" s="1"/>
  <c r="K16" i="107"/>
  <c r="K18" i="107"/>
  <c r="K21" i="107"/>
  <c r="K26" i="107" s="1"/>
  <c r="K22" i="107"/>
  <c r="K23" i="107"/>
  <c r="K24" i="107"/>
  <c r="K27" i="107"/>
  <c r="K32" i="107" s="1"/>
  <c r="K28" i="107"/>
  <c r="K29" i="107"/>
  <c r="K30" i="107"/>
  <c r="K14" i="107" l="1"/>
  <c r="H14" i="116"/>
  <c r="T29" i="147"/>
  <c r="S29" i="147"/>
  <c r="M29" i="147"/>
  <c r="L29" i="147"/>
  <c r="K29" i="147"/>
  <c r="F29" i="147"/>
  <c r="E31" i="107" l="1"/>
  <c r="H31" i="107" s="1"/>
  <c r="E34" i="116" l="1"/>
  <c r="H34" i="116" s="1"/>
  <c r="F34" i="116"/>
  <c r="E33" i="116"/>
  <c r="D34" i="116"/>
  <c r="F41" i="145" l="1"/>
  <c r="E41" i="145"/>
  <c r="G41" i="145" s="1"/>
  <c r="Q20" i="146" l="1"/>
  <c r="Q21" i="146"/>
  <c r="Q22" i="146"/>
  <c r="F62" i="113" l="1"/>
  <c r="E62" i="113"/>
  <c r="H62" i="113" s="1"/>
  <c r="D62" i="113"/>
  <c r="F61" i="113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D58" i="113"/>
  <c r="H57" i="113"/>
  <c r="G56" i="113"/>
  <c r="H55" i="113"/>
  <c r="G55" i="113"/>
  <c r="H54" i="113"/>
  <c r="G54" i="113"/>
  <c r="H53" i="113"/>
  <c r="G53" i="113"/>
  <c r="H52" i="113"/>
  <c r="G52" i="113"/>
  <c r="H51" i="113"/>
  <c r="G50" i="113"/>
  <c r="H49" i="113"/>
  <c r="G49" i="113"/>
  <c r="H48" i="113"/>
  <c r="G48" i="113"/>
  <c r="H47" i="113"/>
  <c r="G47" i="113"/>
  <c r="H46" i="113"/>
  <c r="G46" i="113"/>
  <c r="H45" i="113"/>
  <c r="G44" i="113"/>
  <c r="H43" i="113"/>
  <c r="G43" i="113"/>
  <c r="H42" i="113"/>
  <c r="G42" i="113"/>
  <c r="H41" i="113"/>
  <c r="G41" i="113"/>
  <c r="H40" i="113"/>
  <c r="G40" i="113"/>
  <c r="F62" i="112"/>
  <c r="E62" i="112"/>
  <c r="H62" i="112" s="1"/>
  <c r="D62" i="112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D58" i="112"/>
  <c r="H57" i="112"/>
  <c r="G56" i="112"/>
  <c r="H55" i="112"/>
  <c r="G55" i="112"/>
  <c r="H54" i="112"/>
  <c r="G54" i="112"/>
  <c r="H53" i="112"/>
  <c r="G53" i="112"/>
  <c r="H52" i="112"/>
  <c r="G52" i="112"/>
  <c r="H51" i="112"/>
  <c r="G50" i="112"/>
  <c r="H49" i="112"/>
  <c r="G49" i="112"/>
  <c r="H48" i="112"/>
  <c r="G48" i="112"/>
  <c r="H47" i="112"/>
  <c r="G47" i="112"/>
  <c r="H46" i="112"/>
  <c r="G46" i="112"/>
  <c r="H45" i="112"/>
  <c r="G44" i="112"/>
  <c r="H43" i="112"/>
  <c r="G43" i="112"/>
  <c r="H42" i="112"/>
  <c r="G42" i="112"/>
  <c r="H41" i="112"/>
  <c r="G41" i="112"/>
  <c r="H40" i="112"/>
  <c r="G40" i="112"/>
  <c r="F62" i="111"/>
  <c r="E62" i="111"/>
  <c r="H62" i="111" s="1"/>
  <c r="D62" i="111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D58" i="111"/>
  <c r="H57" i="111"/>
  <c r="G56" i="111"/>
  <c r="H55" i="111"/>
  <c r="G55" i="111"/>
  <c r="H54" i="111"/>
  <c r="G54" i="111"/>
  <c r="H53" i="111"/>
  <c r="G53" i="111"/>
  <c r="H52" i="111"/>
  <c r="G52" i="111"/>
  <c r="H51" i="111"/>
  <c r="G50" i="111"/>
  <c r="H49" i="111"/>
  <c r="G49" i="111"/>
  <c r="H48" i="111"/>
  <c r="G48" i="111"/>
  <c r="H47" i="111"/>
  <c r="G47" i="111"/>
  <c r="H46" i="111"/>
  <c r="G46" i="111"/>
  <c r="H45" i="111"/>
  <c r="G44" i="111"/>
  <c r="H43" i="111"/>
  <c r="G43" i="111"/>
  <c r="H42" i="111"/>
  <c r="G42" i="111"/>
  <c r="H41" i="111"/>
  <c r="G41" i="111"/>
  <c r="H40" i="111"/>
  <c r="G40" i="111"/>
  <c r="F62" i="110"/>
  <c r="E62" i="110"/>
  <c r="H62" i="110" s="1"/>
  <c r="D62" i="110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D58" i="110"/>
  <c r="H57" i="110"/>
  <c r="G56" i="110"/>
  <c r="H55" i="110"/>
  <c r="G55" i="110"/>
  <c r="H54" i="110"/>
  <c r="G54" i="110"/>
  <c r="H53" i="110"/>
  <c r="G53" i="110"/>
  <c r="H52" i="110"/>
  <c r="G52" i="110"/>
  <c r="H51" i="110"/>
  <c r="G50" i="110"/>
  <c r="H49" i="110"/>
  <c r="G49" i="110"/>
  <c r="H48" i="110"/>
  <c r="G48" i="110"/>
  <c r="H47" i="110"/>
  <c r="G47" i="110"/>
  <c r="H46" i="110"/>
  <c r="G46" i="110"/>
  <c r="H45" i="110"/>
  <c r="G44" i="110"/>
  <c r="H43" i="110"/>
  <c r="G43" i="110"/>
  <c r="H42" i="110"/>
  <c r="G42" i="110"/>
  <c r="H41" i="110"/>
  <c r="G41" i="110"/>
  <c r="H40" i="110"/>
  <c r="G40" i="110"/>
  <c r="F62" i="109"/>
  <c r="E62" i="109"/>
  <c r="H62" i="109" s="1"/>
  <c r="D62" i="109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D58" i="109"/>
  <c r="H57" i="109"/>
  <c r="G56" i="109"/>
  <c r="H55" i="109"/>
  <c r="G55" i="109"/>
  <c r="H54" i="109"/>
  <c r="G54" i="109"/>
  <c r="H53" i="109"/>
  <c r="G53" i="109"/>
  <c r="H52" i="109"/>
  <c r="G52" i="109"/>
  <c r="H51" i="109"/>
  <c r="G50" i="109"/>
  <c r="H49" i="109"/>
  <c r="G49" i="109"/>
  <c r="H48" i="109"/>
  <c r="G48" i="109"/>
  <c r="H47" i="109"/>
  <c r="G47" i="109"/>
  <c r="H46" i="109"/>
  <c r="G46" i="109"/>
  <c r="H45" i="109"/>
  <c r="G44" i="109"/>
  <c r="H43" i="109"/>
  <c r="G43" i="109"/>
  <c r="H42" i="109"/>
  <c r="G42" i="109"/>
  <c r="H41" i="109"/>
  <c r="G41" i="109"/>
  <c r="H40" i="109"/>
  <c r="G40" i="109"/>
  <c r="G42" i="108"/>
  <c r="F62" i="108"/>
  <c r="E62" i="108"/>
  <c r="H62" i="108" s="1"/>
  <c r="D62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H57" i="108"/>
  <c r="G56" i="108"/>
  <c r="H55" i="108"/>
  <c r="G55" i="108"/>
  <c r="H54" i="108"/>
  <c r="G54" i="108"/>
  <c r="H53" i="108"/>
  <c r="G53" i="108"/>
  <c r="H52" i="108"/>
  <c r="G52" i="108"/>
  <c r="H51" i="108"/>
  <c r="G50" i="108"/>
  <c r="H49" i="108"/>
  <c r="G49" i="108"/>
  <c r="H48" i="108"/>
  <c r="G48" i="108"/>
  <c r="H47" i="108"/>
  <c r="G47" i="108"/>
  <c r="H46" i="108"/>
  <c r="G46" i="108"/>
  <c r="H45" i="108"/>
  <c r="G44" i="108"/>
  <c r="H43" i="108"/>
  <c r="G43" i="108"/>
  <c r="H42" i="108"/>
  <c r="H41" i="108"/>
  <c r="G41" i="108"/>
  <c r="H40" i="108"/>
  <c r="G40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25" i="108"/>
  <c r="G19" i="108"/>
  <c r="G13" i="108"/>
  <c r="G12" i="108"/>
  <c r="G56" i="107"/>
  <c r="G44" i="107"/>
  <c r="G19" i="107"/>
  <c r="G13" i="107"/>
  <c r="G43" i="107"/>
  <c r="E62" i="107"/>
  <c r="H62" i="107" s="1"/>
  <c r="E58" i="107"/>
  <c r="A52" i="107"/>
  <c r="A46" i="107"/>
  <c r="G53" i="107"/>
  <c r="G54" i="107"/>
  <c r="G55" i="107"/>
  <c r="G52" i="107"/>
  <c r="G47" i="107"/>
  <c r="G48" i="107"/>
  <c r="G49" i="107"/>
  <c r="G46" i="107"/>
  <c r="G41" i="107"/>
  <c r="G42" i="107"/>
  <c r="G40" i="107"/>
  <c r="K59" i="107"/>
  <c r="K60" i="107"/>
  <c r="K61" i="107"/>
  <c r="K58" i="107"/>
  <c r="K53" i="107"/>
  <c r="K54" i="107"/>
  <c r="K55" i="107"/>
  <c r="K52" i="107"/>
  <c r="K47" i="107"/>
  <c r="K48" i="107"/>
  <c r="K49" i="107"/>
  <c r="K46" i="107"/>
  <c r="K41" i="107"/>
  <c r="K42" i="107"/>
  <c r="K43" i="107"/>
  <c r="K40" i="107"/>
  <c r="H9" i="107"/>
  <c r="H40" i="107"/>
  <c r="G15" i="107"/>
  <c r="G9" i="107"/>
  <c r="F63" i="109" l="1"/>
  <c r="G45" i="107"/>
  <c r="K45" i="107"/>
  <c r="K51" i="107"/>
  <c r="K57" i="107"/>
  <c r="K63" i="107"/>
  <c r="G45" i="112"/>
  <c r="G57" i="112"/>
  <c r="G51" i="111"/>
  <c r="G45" i="109"/>
  <c r="G57" i="109"/>
  <c r="G14" i="109"/>
  <c r="G26" i="109"/>
  <c r="G57" i="108"/>
  <c r="G20" i="113"/>
  <c r="G20" i="111"/>
  <c r="G45" i="113"/>
  <c r="G57" i="113"/>
  <c r="G51" i="113"/>
  <c r="G14" i="113"/>
  <c r="G26" i="113"/>
  <c r="G51" i="112"/>
  <c r="G26" i="112"/>
  <c r="G14" i="112"/>
  <c r="G20" i="112"/>
  <c r="G45" i="111"/>
  <c r="G57" i="111"/>
  <c r="G14" i="111"/>
  <c r="G26" i="111"/>
  <c r="G45" i="110"/>
  <c r="G57" i="110"/>
  <c r="G51" i="110"/>
  <c r="G14" i="110"/>
  <c r="G26" i="110"/>
  <c r="G20" i="110"/>
  <c r="G51" i="109"/>
  <c r="G20" i="109"/>
  <c r="G45" i="108"/>
  <c r="G51" i="108"/>
  <c r="G51" i="107"/>
  <c r="G57" i="107"/>
  <c r="E63" i="113"/>
  <c r="G58" i="113" s="1"/>
  <c r="E32" i="113"/>
  <c r="H32" i="113" s="1"/>
  <c r="D63" i="113"/>
  <c r="E63" i="112"/>
  <c r="G61" i="112" s="1"/>
  <c r="E32" i="112"/>
  <c r="G28" i="112" s="1"/>
  <c r="D63" i="111"/>
  <c r="F63" i="111"/>
  <c r="D32" i="111"/>
  <c r="F63" i="110"/>
  <c r="D63" i="110"/>
  <c r="D32" i="110"/>
  <c r="F32" i="110"/>
  <c r="F32" i="109"/>
  <c r="D32" i="109"/>
  <c r="F63" i="108"/>
  <c r="F63" i="113"/>
  <c r="F32" i="113"/>
  <c r="D32" i="113"/>
  <c r="H58" i="112"/>
  <c r="D63" i="112"/>
  <c r="F63" i="112"/>
  <c r="D32" i="112"/>
  <c r="F32" i="112"/>
  <c r="H27" i="112"/>
  <c r="E63" i="111"/>
  <c r="H63" i="111" s="1"/>
  <c r="F32" i="111"/>
  <c r="E32" i="111"/>
  <c r="G30" i="111" s="1"/>
  <c r="E63" i="110"/>
  <c r="H63" i="110" s="1"/>
  <c r="E32" i="110"/>
  <c r="G30" i="110" s="1"/>
  <c r="D63" i="109"/>
  <c r="E63" i="109"/>
  <c r="G60" i="109" s="1"/>
  <c r="E32" i="109"/>
  <c r="H32" i="109" s="1"/>
  <c r="D63" i="108"/>
  <c r="E63" i="108"/>
  <c r="H63" i="108" s="1"/>
  <c r="H58" i="113"/>
  <c r="H58" i="111"/>
  <c r="H58" i="110"/>
  <c r="H58" i="109"/>
  <c r="H27" i="113"/>
  <c r="H27" i="111"/>
  <c r="H27" i="110"/>
  <c r="H27" i="109"/>
  <c r="G58" i="112" l="1"/>
  <c r="G59" i="112"/>
  <c r="G61" i="113"/>
  <c r="G60" i="112"/>
  <c r="G62" i="112"/>
  <c r="H63" i="112"/>
  <c r="G60" i="113"/>
  <c r="G62" i="113"/>
  <c r="G59" i="108"/>
  <c r="G60" i="111"/>
  <c r="G27" i="113"/>
  <c r="G30" i="113"/>
  <c r="G30" i="112"/>
  <c r="G58" i="110"/>
  <c r="G31" i="113"/>
  <c r="G59" i="109"/>
  <c r="G62" i="109"/>
  <c r="G29" i="109"/>
  <c r="G28" i="109"/>
  <c r="G30" i="109"/>
  <c r="G31" i="109"/>
  <c r="G58" i="108"/>
  <c r="G60" i="108"/>
  <c r="G61" i="108"/>
  <c r="G62" i="108"/>
  <c r="G59" i="113"/>
  <c r="H63" i="113"/>
  <c r="G29" i="113"/>
  <c r="G28" i="113"/>
  <c r="G29" i="112"/>
  <c r="G31" i="112"/>
  <c r="G61" i="109"/>
  <c r="G58" i="109"/>
  <c r="H63" i="109"/>
  <c r="G27" i="109"/>
  <c r="H32" i="112"/>
  <c r="G27" i="112"/>
  <c r="G58" i="111"/>
  <c r="G31" i="111"/>
  <c r="H32" i="111"/>
  <c r="G60" i="110"/>
  <c r="G31" i="110"/>
  <c r="H32" i="110"/>
  <c r="G61" i="111"/>
  <c r="G62" i="111"/>
  <c r="G59" i="111"/>
  <c r="G29" i="111"/>
  <c r="G28" i="111"/>
  <c r="G27" i="111"/>
  <c r="G61" i="110"/>
  <c r="G62" i="110"/>
  <c r="G59" i="110"/>
  <c r="G29" i="110"/>
  <c r="G28" i="110"/>
  <c r="G27" i="110"/>
  <c r="G63" i="112" l="1"/>
  <c r="G63" i="113"/>
  <c r="G63" i="109"/>
  <c r="G63" i="108"/>
  <c r="G32" i="113"/>
  <c r="G63" i="110"/>
  <c r="G32" i="110"/>
  <c r="G32" i="109"/>
  <c r="G32" i="112"/>
  <c r="G63" i="111"/>
  <c r="G32" i="111"/>
  <c r="N20" i="147" l="1"/>
  <c r="G23" i="147"/>
  <c r="G20" i="147"/>
  <c r="S20" i="147"/>
  <c r="T30" i="147" s="1"/>
  <c r="S21" i="147"/>
  <c r="T31" i="147" s="1"/>
  <c r="S22" i="147"/>
  <c r="T32" i="147" s="1"/>
  <c r="S23" i="147"/>
  <c r="T33" i="147" s="1"/>
  <c r="S24" i="147"/>
  <c r="S25" i="147"/>
  <c r="S26" i="147"/>
  <c r="L20" i="147"/>
  <c r="M30" i="147" s="1"/>
  <c r="L21" i="147"/>
  <c r="M31" i="147" s="1"/>
  <c r="L22" i="147"/>
  <c r="M32" i="147" s="1"/>
  <c r="L23" i="147"/>
  <c r="M33" i="147" s="1"/>
  <c r="L24" i="147"/>
  <c r="L25" i="147"/>
  <c r="L26" i="147"/>
  <c r="F20" i="147"/>
  <c r="F30" i="147" s="1"/>
  <c r="F21" i="147"/>
  <c r="F22" i="147"/>
  <c r="F23" i="147"/>
  <c r="F24" i="147"/>
  <c r="F25" i="147"/>
  <c r="F26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G24" i="108"/>
  <c r="H23" i="108"/>
  <c r="G23" i="108"/>
  <c r="H22" i="108"/>
  <c r="G22" i="108"/>
  <c r="H21" i="108"/>
  <c r="G21" i="108"/>
  <c r="H20" i="108"/>
  <c r="H18" i="108"/>
  <c r="G18" i="108"/>
  <c r="H17" i="108"/>
  <c r="G17" i="108"/>
  <c r="H16" i="108"/>
  <c r="G16" i="108"/>
  <c r="H15" i="108"/>
  <c r="G15" i="108"/>
  <c r="H14" i="108"/>
  <c r="H12" i="108"/>
  <c r="H11" i="108"/>
  <c r="G11" i="108"/>
  <c r="H10" i="108"/>
  <c r="G10" i="108"/>
  <c r="H9" i="108"/>
  <c r="G9" i="108"/>
  <c r="A58" i="107"/>
  <c r="A40" i="107"/>
  <c r="E60" i="107"/>
  <c r="H60" i="107" s="1"/>
  <c r="F62" i="107"/>
  <c r="D62" i="107"/>
  <c r="F61" i="107"/>
  <c r="E61" i="107"/>
  <c r="H61" i="107" s="1"/>
  <c r="D61" i="107"/>
  <c r="F60" i="107"/>
  <c r="D60" i="107"/>
  <c r="F59" i="107"/>
  <c r="E59" i="107"/>
  <c r="H59" i="107" s="1"/>
  <c r="D59" i="107"/>
  <c r="H58" i="107"/>
  <c r="F58" i="107"/>
  <c r="D58" i="107"/>
  <c r="H57" i="107"/>
  <c r="H55" i="107"/>
  <c r="H54" i="107"/>
  <c r="H53" i="107"/>
  <c r="H52" i="107"/>
  <c r="H51" i="107"/>
  <c r="H49" i="107"/>
  <c r="H48" i="107"/>
  <c r="H47" i="107"/>
  <c r="H46" i="107"/>
  <c r="H45" i="107"/>
  <c r="H43" i="107"/>
  <c r="H42" i="107"/>
  <c r="H41" i="107"/>
  <c r="D31" i="107"/>
  <c r="F31" i="107"/>
  <c r="D30" i="107"/>
  <c r="D27" i="107"/>
  <c r="H14" i="107"/>
  <c r="G14" i="116"/>
  <c r="G13" i="116"/>
  <c r="G12" i="116"/>
  <c r="G11" i="116"/>
  <c r="G10" i="116"/>
  <c r="G9" i="116"/>
  <c r="F32" i="108" l="1"/>
  <c r="G15" i="116"/>
  <c r="G20" i="108"/>
  <c r="G14" i="108"/>
  <c r="E32" i="108"/>
  <c r="H32" i="108" s="1"/>
  <c r="D63" i="107"/>
  <c r="F63" i="107"/>
  <c r="H28" i="108"/>
  <c r="D32" i="108"/>
  <c r="G26" i="108"/>
  <c r="E63" i="107"/>
  <c r="G60" i="107" s="1"/>
  <c r="G19" i="105"/>
  <c r="G29" i="108" l="1"/>
  <c r="G31" i="108"/>
  <c r="G28" i="108"/>
  <c r="G27" i="108"/>
  <c r="G30" i="108"/>
  <c r="G61" i="107"/>
  <c r="H63" i="107"/>
  <c r="G58" i="107"/>
  <c r="G62" i="107"/>
  <c r="G59" i="107"/>
  <c r="G32" i="108" l="1"/>
  <c r="G63" i="107"/>
  <c r="H42" i="145"/>
  <c r="H43" i="145"/>
  <c r="B42" i="145"/>
  <c r="I22" i="122" l="1"/>
  <c r="B22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F25" i="146"/>
  <c r="E25" i="146"/>
  <c r="C25" i="146"/>
  <c r="B25" i="146"/>
  <c r="T24" i="146"/>
  <c r="S24" i="146"/>
  <c r="Q24" i="146"/>
  <c r="P24" i="146"/>
  <c r="O24" i="146"/>
  <c r="N24" i="146"/>
  <c r="M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F23" i="146"/>
  <c r="E23" i="146"/>
  <c r="C23" i="146"/>
  <c r="B23" i="146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3" i="146" l="1"/>
  <c r="D25" i="146"/>
  <c r="D22" i="146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D35" i="147" l="1"/>
  <c r="C29" i="147"/>
  <c r="D29" i="147"/>
  <c r="E29" i="147"/>
  <c r="B29" i="147"/>
  <c r="A21" i="43"/>
  <c r="A20" i="43" l="1"/>
  <c r="A19" i="43"/>
  <c r="A18" i="43"/>
  <c r="A17" i="43"/>
  <c r="A12" i="43"/>
  <c r="A10" i="43"/>
  <c r="A9" i="43"/>
  <c r="F11" i="126" l="1"/>
  <c r="F12" i="126" l="1"/>
  <c r="B20" i="129" l="1"/>
  <c r="C20" i="129"/>
  <c r="D20" i="129"/>
  <c r="E20" i="129"/>
  <c r="F20" i="129"/>
  <c r="G20" i="129"/>
  <c r="H20" i="129"/>
  <c r="I20" i="129"/>
  <c r="J20" i="129"/>
  <c r="K20" i="129"/>
  <c r="L20" i="129"/>
  <c r="M20" i="129"/>
  <c r="N20" i="129"/>
  <c r="O20" i="129"/>
  <c r="P20" i="129"/>
  <c r="Q20" i="129"/>
  <c r="R20" i="129"/>
  <c r="B21" i="129"/>
  <c r="C21" i="129"/>
  <c r="D21" i="129"/>
  <c r="E21" i="129"/>
  <c r="F21" i="129"/>
  <c r="G21" i="129"/>
  <c r="H21" i="129"/>
  <c r="I21" i="129"/>
  <c r="J21" i="129"/>
  <c r="K21" i="129"/>
  <c r="L21" i="129"/>
  <c r="M21" i="129"/>
  <c r="N21" i="129"/>
  <c r="O21" i="129"/>
  <c r="P21" i="129"/>
  <c r="Q21" i="129"/>
  <c r="R21" i="129"/>
  <c r="B22" i="129"/>
  <c r="C22" i="129"/>
  <c r="D22" i="129"/>
  <c r="E22" i="129"/>
  <c r="F22" i="129"/>
  <c r="G22" i="129"/>
  <c r="H22" i="129"/>
  <c r="I22" i="129"/>
  <c r="J22" i="129"/>
  <c r="K22" i="129"/>
  <c r="L22" i="129"/>
  <c r="M22" i="129"/>
  <c r="N22" i="129"/>
  <c r="O22" i="129"/>
  <c r="P22" i="129"/>
  <c r="Q22" i="129"/>
  <c r="R22" i="129"/>
  <c r="B23" i="129"/>
  <c r="C23" i="129"/>
  <c r="D23" i="129"/>
  <c r="E23" i="129"/>
  <c r="F23" i="129"/>
  <c r="G23" i="129"/>
  <c r="H23" i="129"/>
  <c r="I23" i="129"/>
  <c r="J23" i="129"/>
  <c r="K23" i="129"/>
  <c r="L23" i="129"/>
  <c r="M23" i="129"/>
  <c r="N23" i="129"/>
  <c r="O23" i="129"/>
  <c r="P23" i="129"/>
  <c r="Q23" i="129"/>
  <c r="R23" i="129"/>
  <c r="B24" i="129"/>
  <c r="C24" i="129"/>
  <c r="D24" i="129"/>
  <c r="E24" i="129"/>
  <c r="F24" i="129"/>
  <c r="G24" i="129"/>
  <c r="H24" i="129"/>
  <c r="I24" i="129"/>
  <c r="J24" i="129"/>
  <c r="K24" i="129"/>
  <c r="L24" i="129"/>
  <c r="M24" i="129"/>
  <c r="N24" i="129"/>
  <c r="O24" i="129"/>
  <c r="P24" i="129"/>
  <c r="Q24" i="129"/>
  <c r="R24" i="129"/>
  <c r="B25" i="129"/>
  <c r="C25" i="129"/>
  <c r="D25" i="129"/>
  <c r="E25" i="129"/>
  <c r="F25" i="129"/>
  <c r="G25" i="129"/>
  <c r="H25" i="129"/>
  <c r="I25" i="129"/>
  <c r="J25" i="129"/>
  <c r="K25" i="129"/>
  <c r="L25" i="129"/>
  <c r="M25" i="129"/>
  <c r="N25" i="129"/>
  <c r="O25" i="129"/>
  <c r="P25" i="129"/>
  <c r="Q25" i="129"/>
  <c r="R25" i="129"/>
  <c r="R20" i="128"/>
  <c r="P22" i="128"/>
  <c r="R22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B25" i="128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H23" i="147"/>
  <c r="I33" i="147" s="1"/>
  <c r="I23" i="147"/>
  <c r="J33" i="147" s="1"/>
  <c r="J23" i="147"/>
  <c r="K33" i="147" s="1"/>
  <c r="K23" i="147"/>
  <c r="L33" i="147" s="1"/>
  <c r="M23" i="147"/>
  <c r="N23" i="147"/>
  <c r="O23" i="147"/>
  <c r="P33" i="147" s="1"/>
  <c r="P23" i="147"/>
  <c r="Q33" i="147" s="1"/>
  <c r="Q23" i="147"/>
  <c r="R33" i="147" s="1"/>
  <c r="R23" i="147"/>
  <c r="S33" i="147" s="1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B26" i="147"/>
  <c r="C26" i="147"/>
  <c r="D26" i="147"/>
  <c r="E26" i="147"/>
  <c r="G26" i="147"/>
  <c r="H26" i="147"/>
  <c r="I26" i="147"/>
  <c r="J26" i="147"/>
  <c r="K26" i="147"/>
  <c r="M26" i="147"/>
  <c r="N26" i="147"/>
  <c r="O26" i="147"/>
  <c r="P26" i="147"/>
  <c r="Q26" i="147"/>
  <c r="R26" i="147"/>
  <c r="T26" i="147"/>
  <c r="U26" i="147"/>
  <c r="R24" i="128" l="1"/>
  <c r="H40" i="145"/>
  <c r="J40" i="145"/>
  <c r="G40" i="145"/>
  <c r="D40" i="145"/>
  <c r="G22" i="140" l="1"/>
  <c r="G22" i="139"/>
  <c r="G22" i="120"/>
  <c r="G20" i="140"/>
  <c r="G20" i="139"/>
  <c r="G20" i="120"/>
  <c r="G18" i="140"/>
  <c r="G18" i="139"/>
  <c r="G18" i="120"/>
  <c r="G16" i="140"/>
  <c r="G16" i="139"/>
  <c r="G16" i="120"/>
  <c r="G14" i="140"/>
  <c r="G14" i="139"/>
  <c r="G14" i="120"/>
  <c r="G12" i="140"/>
  <c r="G12" i="120"/>
  <c r="G11" i="107"/>
  <c r="G20" i="141" l="1"/>
  <c r="G12" i="141"/>
  <c r="G12" i="139"/>
  <c r="G18" i="141" l="1"/>
  <c r="G22" i="141"/>
  <c r="G14" i="141"/>
  <c r="G16" i="141"/>
  <c r="G17" i="116" l="1"/>
  <c r="G18" i="116"/>
  <c r="G19" i="116"/>
  <c r="G20" i="116"/>
  <c r="G21" i="116"/>
  <c r="G16" i="116"/>
  <c r="G22" i="116" l="1"/>
  <c r="K19" i="105" l="1"/>
  <c r="K26" i="105"/>
  <c r="K22" i="105"/>
  <c r="K18" i="105"/>
  <c r="G26" i="105"/>
  <c r="G22" i="105"/>
  <c r="G18" i="105"/>
  <c r="G17" i="105"/>
  <c r="C20" i="147" l="1"/>
  <c r="C30" i="147" s="1"/>
  <c r="D20" i="147"/>
  <c r="D30" i="147" s="1"/>
  <c r="E20" i="147"/>
  <c r="E30" i="147" s="1"/>
  <c r="B20" i="147"/>
  <c r="B30" i="147" s="1"/>
  <c r="H10" i="141" l="1"/>
  <c r="I10" i="141"/>
  <c r="J10" i="141"/>
  <c r="K10" i="141"/>
  <c r="H11" i="141"/>
  <c r="I11" i="141"/>
  <c r="J11" i="141"/>
  <c r="K11" i="141"/>
  <c r="H12" i="141"/>
  <c r="I12" i="141"/>
  <c r="J12" i="141"/>
  <c r="K12" i="141"/>
  <c r="H13" i="141"/>
  <c r="I13" i="141"/>
  <c r="J13" i="141"/>
  <c r="K13" i="141"/>
  <c r="H14" i="141"/>
  <c r="I14" i="141"/>
  <c r="J14" i="141"/>
  <c r="K14" i="141"/>
  <c r="H15" i="141"/>
  <c r="I15" i="141"/>
  <c r="J15" i="141"/>
  <c r="K15" i="141"/>
  <c r="H16" i="141"/>
  <c r="I16" i="141"/>
  <c r="J16" i="141"/>
  <c r="K16" i="141"/>
  <c r="H17" i="141"/>
  <c r="I17" i="141"/>
  <c r="J17" i="141"/>
  <c r="K17" i="141"/>
  <c r="H18" i="141"/>
  <c r="I18" i="141"/>
  <c r="J18" i="141"/>
  <c r="K18" i="141"/>
  <c r="H19" i="141"/>
  <c r="I19" i="141"/>
  <c r="J19" i="141"/>
  <c r="K19" i="141"/>
  <c r="H20" i="141"/>
  <c r="I20" i="141"/>
  <c r="J20" i="141"/>
  <c r="K20" i="141"/>
  <c r="H21" i="141"/>
  <c r="I21" i="141"/>
  <c r="J21" i="141"/>
  <c r="K21" i="141"/>
  <c r="H22" i="141"/>
  <c r="I22" i="141"/>
  <c r="J22" i="141"/>
  <c r="K22" i="141"/>
  <c r="H23" i="141"/>
  <c r="I23" i="141"/>
  <c r="J23" i="141"/>
  <c r="K23" i="141"/>
  <c r="H24" i="141"/>
  <c r="I24" i="141"/>
  <c r="J24" i="141"/>
  <c r="K24" i="141"/>
  <c r="H25" i="141"/>
  <c r="I25" i="141"/>
  <c r="J25" i="141"/>
  <c r="K25" i="141"/>
  <c r="H9" i="141"/>
  <c r="K9" i="141"/>
  <c r="J9" i="141"/>
  <c r="I9" i="141"/>
  <c r="L20" i="141" l="1"/>
  <c r="L18" i="141"/>
  <c r="L10" i="141"/>
  <c r="L15" i="141"/>
  <c r="L13" i="141"/>
  <c r="L25" i="141"/>
  <c r="L23" i="141"/>
  <c r="L21" i="141"/>
  <c r="L19" i="141"/>
  <c r="L16" i="141"/>
  <c r="L24" i="141"/>
  <c r="L17" i="141"/>
  <c r="L14" i="141"/>
  <c r="L12" i="141"/>
  <c r="L11" i="141"/>
  <c r="L22" i="141"/>
  <c r="L9" i="141"/>
  <c r="G7" i="105" l="1"/>
  <c r="D12" i="141" l="1"/>
  <c r="E12" i="141"/>
  <c r="D14" i="141"/>
  <c r="E14" i="141"/>
  <c r="D16" i="141"/>
  <c r="E16" i="141"/>
  <c r="D18" i="141"/>
  <c r="E18" i="141"/>
  <c r="D20" i="141"/>
  <c r="E20" i="141"/>
  <c r="D22" i="141"/>
  <c r="E22" i="141"/>
  <c r="D9" i="140"/>
  <c r="E9" i="140"/>
  <c r="D10" i="140"/>
  <c r="E10" i="140"/>
  <c r="D11" i="140"/>
  <c r="E11" i="140"/>
  <c r="D12" i="140"/>
  <c r="E12" i="140"/>
  <c r="D13" i="140"/>
  <c r="E13" i="140"/>
  <c r="D14" i="140"/>
  <c r="E14" i="140"/>
  <c r="D15" i="140"/>
  <c r="E15" i="140"/>
  <c r="D16" i="140"/>
  <c r="E16" i="140"/>
  <c r="D17" i="140"/>
  <c r="E17" i="140"/>
  <c r="D18" i="140"/>
  <c r="E18" i="140"/>
  <c r="D19" i="140"/>
  <c r="E19" i="140"/>
  <c r="D20" i="140"/>
  <c r="E20" i="140"/>
  <c r="D21" i="140"/>
  <c r="E21" i="140"/>
  <c r="D22" i="140"/>
  <c r="E22" i="140"/>
  <c r="C22" i="140"/>
  <c r="C21" i="140"/>
  <c r="C20" i="140"/>
  <c r="C19" i="140"/>
  <c r="C18" i="140"/>
  <c r="C17" i="140"/>
  <c r="C16" i="140"/>
  <c r="C15" i="140"/>
  <c r="C14" i="140"/>
  <c r="C13" i="140"/>
  <c r="C12" i="140"/>
  <c r="C11" i="140"/>
  <c r="C10" i="140"/>
  <c r="C9" i="140"/>
  <c r="D9" i="139"/>
  <c r="E9" i="139"/>
  <c r="D10" i="139"/>
  <c r="E10" i="139"/>
  <c r="D11" i="139"/>
  <c r="E11" i="139"/>
  <c r="D12" i="139"/>
  <c r="E12" i="139"/>
  <c r="D13" i="139"/>
  <c r="E13" i="139"/>
  <c r="D14" i="139"/>
  <c r="E14" i="139"/>
  <c r="D15" i="139"/>
  <c r="E15" i="139"/>
  <c r="D16" i="139"/>
  <c r="E16" i="139"/>
  <c r="D17" i="139"/>
  <c r="E17" i="139"/>
  <c r="D18" i="139"/>
  <c r="E18" i="139"/>
  <c r="D19" i="139"/>
  <c r="E19" i="139"/>
  <c r="D20" i="139"/>
  <c r="E20" i="139"/>
  <c r="D21" i="139"/>
  <c r="E21" i="139"/>
  <c r="D22" i="139"/>
  <c r="E22" i="139"/>
  <c r="C22" i="139"/>
  <c r="C21" i="139"/>
  <c r="C20" i="139"/>
  <c r="C19" i="139"/>
  <c r="C18" i="139"/>
  <c r="C17" i="139"/>
  <c r="C16" i="139"/>
  <c r="C15" i="139"/>
  <c r="C14" i="139"/>
  <c r="C13" i="139"/>
  <c r="C12" i="139"/>
  <c r="C11" i="139"/>
  <c r="C10" i="139"/>
  <c r="C9" i="139"/>
  <c r="D9" i="120"/>
  <c r="E9" i="120"/>
  <c r="D10" i="120"/>
  <c r="E10" i="120"/>
  <c r="D11" i="120"/>
  <c r="E11" i="120"/>
  <c r="D12" i="120"/>
  <c r="E12" i="120"/>
  <c r="D13" i="120"/>
  <c r="E13" i="120"/>
  <c r="D14" i="120"/>
  <c r="E14" i="120"/>
  <c r="D15" i="120"/>
  <c r="E15" i="120"/>
  <c r="D16" i="120"/>
  <c r="E16" i="120"/>
  <c r="D17" i="120"/>
  <c r="E17" i="120"/>
  <c r="D18" i="120"/>
  <c r="E18" i="120"/>
  <c r="D19" i="120"/>
  <c r="E19" i="120"/>
  <c r="D20" i="120"/>
  <c r="E20" i="120"/>
  <c r="D21" i="120"/>
  <c r="E21" i="120"/>
  <c r="D22" i="120"/>
  <c r="E22" i="120"/>
  <c r="C22" i="120"/>
  <c r="C21" i="120"/>
  <c r="C20" i="120"/>
  <c r="C19" i="120"/>
  <c r="C18" i="120"/>
  <c r="C17" i="120"/>
  <c r="C16" i="120"/>
  <c r="C15" i="120"/>
  <c r="C14" i="120"/>
  <c r="C13" i="120"/>
  <c r="C12" i="120"/>
  <c r="C11" i="120"/>
  <c r="C10" i="120"/>
  <c r="C9" i="120"/>
  <c r="C23" i="120" l="1"/>
  <c r="E23" i="120"/>
  <c r="D23" i="120"/>
  <c r="G45" i="105"/>
  <c r="K45" i="105"/>
  <c r="B38" i="43" l="1"/>
  <c r="B37" i="43"/>
  <c r="B36" i="43"/>
  <c r="B35" i="43"/>
  <c r="A38" i="43"/>
  <c r="A37" i="43"/>
  <c r="A36" i="43"/>
  <c r="A35" i="43"/>
  <c r="A8" i="43"/>
  <c r="A7" i="43"/>
  <c r="A6" i="43"/>
  <c r="A5" i="43"/>
  <c r="Q29" i="147" l="1"/>
  <c r="R29" i="147"/>
  <c r="P29" i="147"/>
  <c r="O31" i="147"/>
  <c r="O32" i="147"/>
  <c r="O33" i="147"/>
  <c r="O30" i="147"/>
  <c r="J29" i="147"/>
  <c r="I29" i="147"/>
  <c r="H31" i="147"/>
  <c r="H32" i="147"/>
  <c r="H33" i="147"/>
  <c r="H30" i="147"/>
  <c r="T20" i="147" l="1"/>
  <c r="M20" i="147"/>
  <c r="R20" i="147"/>
  <c r="S30" i="147" s="1"/>
  <c r="Q20" i="147"/>
  <c r="R30" i="147" s="1"/>
  <c r="P20" i="147"/>
  <c r="Q30" i="147" s="1"/>
  <c r="O20" i="147"/>
  <c r="P30" i="147" s="1"/>
  <c r="K20" i="147"/>
  <c r="L30" i="147" s="1"/>
  <c r="J20" i="147"/>
  <c r="K30" i="147" s="1"/>
  <c r="I20" i="147"/>
  <c r="J30" i="147" s="1"/>
  <c r="H20" i="147"/>
  <c r="I30" i="147" s="1"/>
  <c r="U20" i="147" l="1"/>
  <c r="B7" i="146" l="1"/>
  <c r="K7" i="146" s="1"/>
  <c r="H7" i="146" l="1"/>
  <c r="M7" i="146"/>
  <c r="I7" i="146"/>
  <c r="C7" i="146"/>
  <c r="E7" i="146"/>
  <c r="E42" i="145"/>
  <c r="G42" i="145" s="1"/>
  <c r="F49" i="145"/>
  <c r="J43" i="145"/>
  <c r="I43" i="145"/>
  <c r="I51" i="145"/>
  <c r="I42" i="145"/>
  <c r="I50" i="145"/>
  <c r="I41" i="145"/>
  <c r="H41" i="145"/>
  <c r="G43" i="145"/>
  <c r="E43" i="145"/>
  <c r="F51" i="145" s="1"/>
  <c r="F42" i="145"/>
  <c r="D43" i="145"/>
  <c r="C41" i="145"/>
  <c r="C42" i="145"/>
  <c r="C43" i="145"/>
  <c r="B43" i="145"/>
  <c r="C51" i="145" s="1"/>
  <c r="C50" i="145"/>
  <c r="B41" i="145"/>
  <c r="C49" i="145" s="1"/>
  <c r="I40" i="145"/>
  <c r="F40" i="145"/>
  <c r="E40" i="145"/>
  <c r="C40" i="145"/>
  <c r="B40" i="145"/>
  <c r="H5" i="145"/>
  <c r="H45" i="145" s="1"/>
  <c r="E5" i="145"/>
  <c r="E45" i="145" s="1"/>
  <c r="B5" i="145"/>
  <c r="B45" i="145" s="1"/>
  <c r="I49" i="145" l="1"/>
  <c r="J41" i="145"/>
  <c r="D42" i="145"/>
  <c r="J42" i="145"/>
  <c r="D41" i="145"/>
  <c r="L7" i="146"/>
  <c r="F7" i="146"/>
  <c r="J7" i="146"/>
  <c r="F50" i="145"/>
  <c r="A58" i="113"/>
  <c r="A52" i="113"/>
  <c r="A46" i="113"/>
  <c r="A40" i="113"/>
  <c r="A27" i="113"/>
  <c r="A21" i="113"/>
  <c r="A15" i="113"/>
  <c r="A9" i="113"/>
  <c r="E36" i="113"/>
  <c r="I36" i="113" s="1"/>
  <c r="E5" i="113"/>
  <c r="I5" i="113" s="1"/>
  <c r="A58" i="112"/>
  <c r="A52" i="112"/>
  <c r="A46" i="112"/>
  <c r="A40" i="112"/>
  <c r="A27" i="112"/>
  <c r="A21" i="112"/>
  <c r="A15" i="112"/>
  <c r="A9" i="112"/>
  <c r="E36" i="112"/>
  <c r="I36" i="112" s="1"/>
  <c r="I5" i="112"/>
  <c r="E5" i="112"/>
  <c r="A58" i="111"/>
  <c r="A52" i="111"/>
  <c r="A46" i="111"/>
  <c r="A40" i="111"/>
  <c r="A27" i="111"/>
  <c r="A21" i="111"/>
  <c r="A15" i="111"/>
  <c r="A9" i="111"/>
  <c r="E36" i="111"/>
  <c r="I36" i="111" s="1"/>
  <c r="E5" i="111"/>
  <c r="I5" i="111" s="1"/>
  <c r="A58" i="110"/>
  <c r="A52" i="110"/>
  <c r="A46" i="110"/>
  <c r="A40" i="110"/>
  <c r="A27" i="110"/>
  <c r="A21" i="110"/>
  <c r="A15" i="110"/>
  <c r="A9" i="110"/>
  <c r="E36" i="110"/>
  <c r="I36" i="110" s="1"/>
  <c r="E5" i="110"/>
  <c r="I5" i="110" s="1"/>
  <c r="A58" i="109"/>
  <c r="A52" i="109"/>
  <c r="A46" i="109"/>
  <c r="A40" i="109"/>
  <c r="A27" i="109"/>
  <c r="A21" i="109"/>
  <c r="A15" i="109"/>
  <c r="A9" i="109"/>
  <c r="E36" i="109"/>
  <c r="I36" i="109" s="1"/>
  <c r="E5" i="109"/>
  <c r="I5" i="109" s="1"/>
  <c r="A58" i="108"/>
  <c r="A52" i="108"/>
  <c r="A46" i="108"/>
  <c r="A40" i="108"/>
  <c r="A27" i="108"/>
  <c r="A21" i="108"/>
  <c r="A15" i="108"/>
  <c r="A9" i="108"/>
  <c r="E36" i="108"/>
  <c r="I36" i="108" s="1"/>
  <c r="E5" i="108"/>
  <c r="I5" i="108" s="1"/>
  <c r="A27" i="107"/>
  <c r="A21" i="107"/>
  <c r="A15" i="107"/>
  <c r="A9" i="107"/>
  <c r="E36" i="107"/>
  <c r="I36" i="107" s="1"/>
  <c r="E5" i="107"/>
  <c r="I5" i="107" s="1"/>
  <c r="G6" i="105"/>
  <c r="K6" i="105" s="1"/>
  <c r="F6" i="105"/>
  <c r="J6" i="105" s="1"/>
  <c r="E6" i="105"/>
  <c r="I6" i="105" s="1"/>
  <c r="D6" i="105"/>
  <c r="H6" i="105" s="1"/>
  <c r="A30" i="116"/>
  <c r="A40" i="116" s="1"/>
  <c r="A23" i="116"/>
  <c r="A16" i="116"/>
  <c r="A9" i="116"/>
  <c r="E5" i="116"/>
  <c r="I5" i="116" s="1"/>
  <c r="E23" i="140"/>
  <c r="E25" i="140" s="1"/>
  <c r="D23" i="140"/>
  <c r="D25" i="140" s="1"/>
  <c r="C23" i="140"/>
  <c r="C25" i="140" s="1"/>
  <c r="E23" i="139"/>
  <c r="E25" i="139" s="1"/>
  <c r="D23" i="139"/>
  <c r="D25" i="139" s="1"/>
  <c r="C23" i="139"/>
  <c r="C25" i="139" s="1"/>
  <c r="F9" i="140" l="1"/>
  <c r="F11" i="140"/>
  <c r="F16" i="140"/>
  <c r="F21" i="140"/>
  <c r="F12" i="140"/>
  <c r="F17" i="140"/>
  <c r="F15" i="140"/>
  <c r="F20" i="140"/>
  <c r="F13" i="140"/>
  <c r="F19" i="140"/>
  <c r="F12" i="139"/>
  <c r="F13" i="139"/>
  <c r="F21" i="139"/>
  <c r="F11" i="139"/>
  <c r="F15" i="139"/>
  <c r="F19" i="139"/>
  <c r="F16" i="139"/>
  <c r="F20" i="139"/>
  <c r="F9" i="139"/>
  <c r="F17" i="139"/>
  <c r="F10" i="139"/>
  <c r="F14" i="139"/>
  <c r="F18" i="139"/>
  <c r="F10" i="140"/>
  <c r="F14" i="140"/>
  <c r="F18" i="140"/>
  <c r="F22" i="140"/>
  <c r="F22" i="139"/>
  <c r="G40" i="116"/>
  <c r="J44" i="116"/>
  <c r="I44" i="116"/>
  <c r="H47" i="116"/>
  <c r="H46" i="116"/>
  <c r="H45" i="116"/>
  <c r="D44" i="116"/>
  <c r="C44" i="116"/>
  <c r="B47" i="116"/>
  <c r="B46" i="116"/>
  <c r="B45" i="116"/>
  <c r="D35" i="133"/>
  <c r="D36" i="133"/>
  <c r="D37" i="133"/>
  <c r="F33" i="133"/>
  <c r="G33" i="133"/>
  <c r="H33" i="133"/>
  <c r="E33" i="133"/>
  <c r="D34" i="133"/>
  <c r="C21" i="133"/>
  <c r="F36" i="133" s="1"/>
  <c r="K24" i="133"/>
  <c r="K20" i="133"/>
  <c r="F20" i="133"/>
  <c r="F24" i="133"/>
  <c r="J25" i="133"/>
  <c r="I25" i="133"/>
  <c r="H25" i="133"/>
  <c r="G25" i="133"/>
  <c r="E25" i="133"/>
  <c r="D25" i="133"/>
  <c r="C25" i="133"/>
  <c r="B25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K22" i="133"/>
  <c r="J22" i="133"/>
  <c r="I22" i="133"/>
  <c r="H22" i="133"/>
  <c r="G22" i="133"/>
  <c r="E22" i="133"/>
  <c r="H37" i="133" s="1"/>
  <c r="D22" i="133"/>
  <c r="G37" i="133" s="1"/>
  <c r="C22" i="133"/>
  <c r="F37" i="133" s="1"/>
  <c r="B22" i="133"/>
  <c r="E37" i="133" s="1"/>
  <c r="J21" i="133"/>
  <c r="I21" i="133"/>
  <c r="H21" i="133"/>
  <c r="G21" i="133"/>
  <c r="E21" i="133"/>
  <c r="H36" i="133" s="1"/>
  <c r="D21" i="133"/>
  <c r="G36" i="133" s="1"/>
  <c r="B21" i="133"/>
  <c r="E36" i="133" s="1"/>
  <c r="J20" i="133"/>
  <c r="I20" i="133"/>
  <c r="H20" i="133"/>
  <c r="G20" i="133"/>
  <c r="E20" i="133"/>
  <c r="H35" i="133" s="1"/>
  <c r="D20" i="133"/>
  <c r="G35" i="133" s="1"/>
  <c r="C20" i="133"/>
  <c r="F35" i="133" s="1"/>
  <c r="B20" i="133"/>
  <c r="E35" i="133" s="1"/>
  <c r="J19" i="133"/>
  <c r="I19" i="133"/>
  <c r="H19" i="133"/>
  <c r="G19" i="133"/>
  <c r="E19" i="133"/>
  <c r="H34" i="133" s="1"/>
  <c r="D19" i="133"/>
  <c r="G34" i="133" s="1"/>
  <c r="C19" i="133"/>
  <c r="F34" i="133" s="1"/>
  <c r="B19" i="133"/>
  <c r="E34" i="133" s="1"/>
  <c r="Q19" i="129"/>
  <c r="O19" i="129"/>
  <c r="N19" i="129"/>
  <c r="M19" i="129"/>
  <c r="L19" i="129"/>
  <c r="K19" i="129"/>
  <c r="J19" i="129"/>
  <c r="I19" i="129"/>
  <c r="H19" i="129"/>
  <c r="G19" i="129"/>
  <c r="F19" i="129"/>
  <c r="E19" i="129"/>
  <c r="D19" i="129"/>
  <c r="C19" i="129"/>
  <c r="B19" i="129"/>
  <c r="F22" i="133" l="1"/>
  <c r="F23" i="139"/>
  <c r="F23" i="140"/>
  <c r="K25" i="133"/>
  <c r="P19" i="129"/>
  <c r="R19" i="129"/>
  <c r="K23" i="133"/>
  <c r="K21" i="133"/>
  <c r="K19" i="133"/>
  <c r="F21" i="133"/>
  <c r="F25" i="133"/>
  <c r="F19" i="133"/>
  <c r="F23" i="133"/>
  <c r="B19" i="128"/>
  <c r="R19" i="128"/>
  <c r="Q19" i="128"/>
  <c r="P19" i="128"/>
  <c r="O19" i="128"/>
  <c r="N19" i="128"/>
  <c r="M19" i="128"/>
  <c r="L19" i="128"/>
  <c r="K19" i="128"/>
  <c r="J19" i="128"/>
  <c r="I19" i="128"/>
  <c r="H19" i="128"/>
  <c r="G19" i="128"/>
  <c r="F19" i="128"/>
  <c r="E19" i="128"/>
  <c r="D19" i="128"/>
  <c r="C19" i="128"/>
  <c r="C26" i="122" l="1"/>
  <c r="C25" i="122"/>
  <c r="C24" i="122"/>
  <c r="C23" i="122"/>
  <c r="C22" i="122"/>
  <c r="C20" i="122"/>
  <c r="S26" i="122"/>
  <c r="R26" i="122"/>
  <c r="Q26" i="122"/>
  <c r="N26" i="122"/>
  <c r="M26" i="122"/>
  <c r="L26" i="122"/>
  <c r="K26" i="122"/>
  <c r="S25" i="122"/>
  <c r="R25" i="122"/>
  <c r="Q25" i="122"/>
  <c r="P25" i="122"/>
  <c r="N25" i="122"/>
  <c r="M25" i="122"/>
  <c r="L25" i="122"/>
  <c r="K25" i="122"/>
  <c r="S24" i="122"/>
  <c r="R24" i="122"/>
  <c r="Q24" i="122"/>
  <c r="N24" i="122"/>
  <c r="M24" i="122"/>
  <c r="L24" i="122"/>
  <c r="K24" i="122"/>
  <c r="R23" i="122"/>
  <c r="Q23" i="122"/>
  <c r="N23" i="122"/>
  <c r="M23" i="122"/>
  <c r="L23" i="122"/>
  <c r="K23" i="122"/>
  <c r="S22" i="122"/>
  <c r="R22" i="122"/>
  <c r="Q22" i="122"/>
  <c r="N22" i="122"/>
  <c r="M22" i="122"/>
  <c r="L22" i="122"/>
  <c r="K22" i="122"/>
  <c r="S21" i="122"/>
  <c r="R21" i="122"/>
  <c r="Q21" i="122"/>
  <c r="P21" i="122"/>
  <c r="N21" i="122"/>
  <c r="M21" i="122"/>
  <c r="L21" i="122"/>
  <c r="K21" i="122"/>
  <c r="S20" i="122"/>
  <c r="R20" i="122"/>
  <c r="Q20" i="122"/>
  <c r="N20" i="122"/>
  <c r="M20" i="122"/>
  <c r="L20" i="122"/>
  <c r="K20" i="122"/>
  <c r="P23" i="122"/>
  <c r="O23" i="122"/>
  <c r="P22" i="122"/>
  <c r="O22" i="122"/>
  <c r="O25" i="122"/>
  <c r="O21" i="122"/>
  <c r="P26" i="122"/>
  <c r="O26" i="122"/>
  <c r="P24" i="122"/>
  <c r="O24" i="122"/>
  <c r="J26" i="122"/>
  <c r="I26" i="122"/>
  <c r="H26" i="122"/>
  <c r="E26" i="122"/>
  <c r="D26" i="122"/>
  <c r="B26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H22" i="122"/>
  <c r="E22" i="122"/>
  <c r="D22" i="122"/>
  <c r="J21" i="122"/>
  <c r="I21" i="122"/>
  <c r="H21" i="122"/>
  <c r="E21" i="122"/>
  <c r="D21" i="122"/>
  <c r="B21" i="122"/>
  <c r="J20" i="122"/>
  <c r="I20" i="122"/>
  <c r="H20" i="122"/>
  <c r="E20" i="122"/>
  <c r="D20" i="122"/>
  <c r="G23" i="122"/>
  <c r="G22" i="122"/>
  <c r="G21" i="122"/>
  <c r="G26" i="122"/>
  <c r="F13" i="126" l="1"/>
  <c r="O20" i="122"/>
  <c r="P20" i="122"/>
  <c r="F26" i="122"/>
  <c r="G20" i="122"/>
  <c r="G24" i="122"/>
  <c r="F21" i="122"/>
  <c r="F23" i="122"/>
  <c r="F25" i="122"/>
  <c r="G25" i="122"/>
  <c r="F20" i="122"/>
  <c r="F22" i="122"/>
  <c r="F24" i="122"/>
  <c r="C25" i="120" l="1"/>
  <c r="D25" i="120"/>
  <c r="F12" i="120" l="1"/>
  <c r="F9" i="120"/>
  <c r="F15" i="120"/>
  <c r="F22" i="120"/>
  <c r="F21" i="120"/>
  <c r="F14" i="120"/>
  <c r="F19" i="120"/>
  <c r="F11" i="120"/>
  <c r="E25" i="120"/>
  <c r="F17" i="120"/>
  <c r="F10" i="120"/>
  <c r="F18" i="120"/>
  <c r="F13" i="120"/>
  <c r="F20" i="120"/>
  <c r="F16" i="120"/>
  <c r="F23" i="120" l="1"/>
  <c r="K52" i="105"/>
  <c r="E31" i="116"/>
  <c r="F35" i="116" l="1"/>
  <c r="E24" i="141" s="1"/>
  <c r="E35" i="116"/>
  <c r="D24" i="141" s="1"/>
  <c r="F31" i="116"/>
  <c r="E32" i="116"/>
  <c r="F32" i="116"/>
  <c r="F33" i="116"/>
  <c r="F30" i="116"/>
  <c r="D31" i="116"/>
  <c r="D32" i="116"/>
  <c r="D33" i="116"/>
  <c r="D30" i="116"/>
  <c r="E30" i="116"/>
  <c r="H28" i="116"/>
  <c r="G24" i="140" s="1"/>
  <c r="D47" i="116"/>
  <c r="H26" i="116"/>
  <c r="H25" i="116"/>
  <c r="H24" i="116"/>
  <c r="H23" i="116"/>
  <c r="H21" i="116"/>
  <c r="G24" i="139" s="1"/>
  <c r="D46" i="116"/>
  <c r="H19" i="116"/>
  <c r="H18" i="116"/>
  <c r="H17" i="116"/>
  <c r="H16" i="116"/>
  <c r="H10" i="116"/>
  <c r="H11" i="116"/>
  <c r="H12" i="116"/>
  <c r="G24" i="120"/>
  <c r="H9" i="116"/>
  <c r="E36" i="116" l="1"/>
  <c r="D36" i="116"/>
  <c r="F36" i="116"/>
  <c r="H35" i="116"/>
  <c r="G24" i="141" s="1"/>
  <c r="H31" i="116"/>
  <c r="H33" i="116"/>
  <c r="H22" i="116"/>
  <c r="G13" i="161" s="1"/>
  <c r="C46" i="116"/>
  <c r="H32" i="116"/>
  <c r="H30" i="116"/>
  <c r="G25" i="139" l="1"/>
  <c r="G24" i="116"/>
  <c r="G28" i="116"/>
  <c r="G25" i="116"/>
  <c r="G23" i="116"/>
  <c r="G26" i="116"/>
  <c r="G27" i="116"/>
  <c r="D45" i="116"/>
  <c r="D48" i="116" s="1"/>
  <c r="J45" i="116"/>
  <c r="J46" i="116"/>
  <c r="J47" i="116"/>
  <c r="H29" i="116"/>
  <c r="G13" i="162" s="1"/>
  <c r="C47" i="116"/>
  <c r="C45" i="116"/>
  <c r="H15" i="116"/>
  <c r="G13" i="126" s="1"/>
  <c r="G29" i="116" l="1"/>
  <c r="G25" i="120"/>
  <c r="G25" i="140"/>
  <c r="C48" i="116"/>
  <c r="I45" i="116"/>
  <c r="G31" i="116"/>
  <c r="G33" i="116"/>
  <c r="G35" i="116"/>
  <c r="G30" i="116"/>
  <c r="G32" i="116"/>
  <c r="G34" i="116"/>
  <c r="J48" i="116"/>
  <c r="H36" i="116"/>
  <c r="G13" i="163" s="1"/>
  <c r="I47" i="116"/>
  <c r="I46" i="116"/>
  <c r="G36" i="116" l="1"/>
  <c r="G25" i="141"/>
  <c r="I48" i="116"/>
  <c r="G17" i="140"/>
  <c r="G17" i="139"/>
  <c r="G17" i="120"/>
  <c r="G15" i="140"/>
  <c r="G15" i="139"/>
  <c r="G15" i="120"/>
  <c r="E28" i="107"/>
  <c r="F28" i="107"/>
  <c r="E29" i="107"/>
  <c r="F29" i="107"/>
  <c r="E30" i="107"/>
  <c r="F30" i="107"/>
  <c r="F27" i="107"/>
  <c r="E27" i="107"/>
  <c r="D28" i="107"/>
  <c r="D29" i="107"/>
  <c r="K28" i="105"/>
  <c r="G28" i="105"/>
  <c r="F32" i="107" l="1"/>
  <c r="D32" i="107"/>
  <c r="C9" i="141" s="1"/>
  <c r="E32" i="107"/>
  <c r="C17" i="141"/>
  <c r="E17" i="141"/>
  <c r="D11" i="141"/>
  <c r="C10" i="141"/>
  <c r="C19" i="141"/>
  <c r="C15" i="141"/>
  <c r="E15" i="141"/>
  <c r="E21" i="141"/>
  <c r="C20" i="141"/>
  <c r="E19" i="141"/>
  <c r="C18" i="141"/>
  <c r="C16" i="141"/>
  <c r="C14" i="141"/>
  <c r="E13" i="141"/>
  <c r="C13" i="141"/>
  <c r="G13" i="141"/>
  <c r="D13" i="141"/>
  <c r="C12" i="141"/>
  <c r="E11" i="141"/>
  <c r="C11" i="141"/>
  <c r="E10" i="141"/>
  <c r="G10" i="140"/>
  <c r="C21" i="141"/>
  <c r="C22" i="141"/>
  <c r="G21" i="120"/>
  <c r="G21" i="139"/>
  <c r="G21" i="140"/>
  <c r="D21" i="141"/>
  <c r="G19" i="120"/>
  <c r="G19" i="139"/>
  <c r="G19" i="140"/>
  <c r="G13" i="120"/>
  <c r="G13" i="139"/>
  <c r="G13" i="140"/>
  <c r="G11" i="120"/>
  <c r="G11" i="139"/>
  <c r="G11" i="140"/>
  <c r="E9" i="141"/>
  <c r="G10" i="139"/>
  <c r="G10" i="120"/>
  <c r="H18" i="107"/>
  <c r="G16" i="107"/>
  <c r="H12" i="107"/>
  <c r="H24" i="107"/>
  <c r="G22" i="107"/>
  <c r="G10" i="107"/>
  <c r="G21" i="107"/>
  <c r="H27" i="107"/>
  <c r="H11" i="107"/>
  <c r="H17" i="107"/>
  <c r="H23" i="107"/>
  <c r="H26" i="107"/>
  <c r="G9" i="140" s="1"/>
  <c r="H28" i="107"/>
  <c r="H10" i="107"/>
  <c r="G12" i="107"/>
  <c r="G9" i="120"/>
  <c r="H16" i="107"/>
  <c r="H20" i="107"/>
  <c r="G9" i="139" s="1"/>
  <c r="H22" i="107"/>
  <c r="G24" i="107"/>
  <c r="H29" i="107"/>
  <c r="H15" i="107"/>
  <c r="G17" i="107"/>
  <c r="H21" i="107"/>
  <c r="G23" i="107"/>
  <c r="H30" i="107"/>
  <c r="G48" i="105"/>
  <c r="K10" i="105"/>
  <c r="K11" i="105"/>
  <c r="K13" i="105"/>
  <c r="K14" i="105"/>
  <c r="K16" i="105"/>
  <c r="K17" i="105"/>
  <c r="K20" i="105"/>
  <c r="K21" i="105"/>
  <c r="K24" i="105"/>
  <c r="K25" i="105"/>
  <c r="K29" i="105"/>
  <c r="K30" i="105"/>
  <c r="K32" i="105"/>
  <c r="K33" i="105"/>
  <c r="K35" i="105"/>
  <c r="K36" i="105"/>
  <c r="K38" i="105"/>
  <c r="K39" i="105"/>
  <c r="K41" i="105"/>
  <c r="K42" i="105"/>
  <c r="K44" i="105"/>
  <c r="K46" i="105"/>
  <c r="K47" i="105"/>
  <c r="K8" i="105"/>
  <c r="K7" i="105"/>
  <c r="G16" i="105"/>
  <c r="G20" i="105"/>
  <c r="G21" i="105"/>
  <c r="G24" i="105"/>
  <c r="G25" i="105"/>
  <c r="G29" i="105"/>
  <c r="G30" i="105"/>
  <c r="G32" i="105"/>
  <c r="G33" i="105"/>
  <c r="G35" i="105"/>
  <c r="G36" i="105"/>
  <c r="G38" i="105"/>
  <c r="G39" i="105"/>
  <c r="G41" i="105"/>
  <c r="G42" i="105"/>
  <c r="G44" i="105"/>
  <c r="G46" i="105"/>
  <c r="G47" i="105"/>
  <c r="G52" i="105"/>
  <c r="G14" i="105"/>
  <c r="G13" i="105"/>
  <c r="G11" i="105"/>
  <c r="G10" i="105"/>
  <c r="G8" i="105"/>
  <c r="G26" i="107" l="1"/>
  <c r="G14" i="107"/>
  <c r="G20" i="107"/>
  <c r="H32" i="107"/>
  <c r="G9" i="141" s="1"/>
  <c r="G31" i="107"/>
  <c r="D9" i="141"/>
  <c r="G11" i="141"/>
  <c r="G10" i="141"/>
  <c r="G19" i="141"/>
  <c r="D19" i="141"/>
  <c r="G17" i="141"/>
  <c r="D17" i="141"/>
  <c r="C23" i="141"/>
  <c r="C25" i="141" s="1"/>
  <c r="G15" i="141"/>
  <c r="D15" i="141"/>
  <c r="E23" i="141"/>
  <c r="F10" i="141" s="1"/>
  <c r="D10" i="141"/>
  <c r="K48" i="105"/>
  <c r="K40" i="105"/>
  <c r="K12" i="105"/>
  <c r="K15" i="105"/>
  <c r="G23" i="105"/>
  <c r="G27" i="105"/>
  <c r="G31" i="105"/>
  <c r="G40" i="105"/>
  <c r="G43" i="105"/>
  <c r="G34" i="105"/>
  <c r="G21" i="141"/>
  <c r="G28" i="107"/>
  <c r="G30" i="107"/>
  <c r="G29" i="107"/>
  <c r="G27" i="107"/>
  <c r="K9" i="105"/>
  <c r="K27" i="105"/>
  <c r="K34" i="105"/>
  <c r="G15" i="105"/>
  <c r="K23" i="105"/>
  <c r="K43" i="105"/>
  <c r="G12" i="105"/>
  <c r="K31" i="105"/>
  <c r="G37" i="105"/>
  <c r="K37" i="105"/>
  <c r="G9" i="105"/>
  <c r="G32" i="107" l="1"/>
  <c r="D23" i="141"/>
  <c r="D25" i="141" s="1"/>
  <c r="F19" i="141"/>
  <c r="F9" i="141"/>
  <c r="F20" i="141"/>
  <c r="F15" i="141"/>
  <c r="F16" i="141"/>
  <c r="F14" i="141"/>
  <c r="F17" i="141"/>
  <c r="F13" i="141"/>
  <c r="F12" i="141"/>
  <c r="F18" i="141"/>
  <c r="F11" i="141"/>
  <c r="F21" i="141"/>
  <c r="F22" i="141"/>
  <c r="E25" i="141"/>
  <c r="F23" i="141" l="1"/>
</calcChain>
</file>

<file path=xl/sharedStrings.xml><?xml version="1.0" encoding="utf-8"?>
<sst xmlns="http://schemas.openxmlformats.org/spreadsheetml/2006/main" count="1647" uniqueCount="348">
  <si>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</si>
  <si>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</si>
  <si>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</si>
  <si>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</si>
  <si>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</si>
  <si>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</si>
  <si>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</si>
  <si>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</si>
  <si>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</si>
  <si>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</si>
  <si>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</si>
  <si>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°C</t>
  </si>
  <si>
    <t>GWh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</si>
  <si>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</si>
  <si>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</si>
  <si>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</si>
  <si>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</si>
  <si>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</si>
  <si>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</si>
  <si>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</si>
  <si>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</si>
  <si>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</si>
  <si>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</si>
  <si>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</si>
  <si>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</si>
  <si>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</si>
  <si>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</si>
  <si>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</si>
  <si>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</si>
  <si>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</si>
  <si>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</si>
  <si>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</si>
  <si>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</si>
  <si>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</si>
  <si>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</si>
  <si>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</si>
  <si>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</si>
  <si>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a</t>
  </si>
  <si>
    <t>průměr</t>
  </si>
  <si>
    <t>spotřeba plynu</t>
  </si>
  <si>
    <t>PP Distribuce</t>
  </si>
  <si>
    <t>E.ON Distribuce</t>
  </si>
  <si>
    <t>Spotřeba plynu 
v ČR</t>
  </si>
  <si>
    <t>Spotřeba plynu v ČR</t>
  </si>
  <si>
    <t>E.ON Distribuce, a.s.</t>
  </si>
  <si>
    <t>kategorie</t>
  </si>
  <si>
    <t>průměrná teplota</t>
  </si>
  <si>
    <t>plynárenské společnosti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</si>
  <si>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</si>
  <si>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</si>
  <si>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</si>
  <si>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</si>
  <si>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</si>
  <si>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</si>
  <si>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</si>
  <si>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</si>
  <si>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</si>
  <si>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</si>
  <si>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</si>
  <si>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</si>
  <si>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</si>
  <si>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</si>
  <si>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</si>
  <si>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</si>
  <si>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</si>
  <si>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</si>
  <si>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</si>
  <si>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</si>
  <si>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</si>
  <si>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</si>
  <si>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</si>
  <si>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</si>
  <si>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</si>
  <si>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</si>
  <si>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</si>
  <si>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</si>
  <si>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</si>
  <si>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</si>
  <si>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</si>
  <si>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</si>
  <si>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</si>
  <si>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</si>
  <si>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</si>
  <si>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</si>
  <si>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</si>
  <si>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</si>
  <si>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</si>
  <si>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připojena k RDS</t>
  </si>
  <si>
    <t>připojena k LDS</t>
  </si>
  <si>
    <t>ostatní plyn</t>
  </si>
  <si>
    <t>celkem ČR</t>
  </si>
  <si>
    <t>Tok plynu do/z
 plynárenské soustavy ČR</t>
  </si>
  <si>
    <t>Vlastní spotřeba výrobců plynu</t>
  </si>
  <si>
    <t>VS</t>
  </si>
  <si>
    <t>Ostatní společnosti</t>
  </si>
  <si>
    <t>Tok plynu ze/do zásobníků plynu, 
které náleží do plynárenské soustavy ČR</t>
  </si>
  <si>
    <t>Denní průběh spotřeb zemního plynu v ČR</t>
  </si>
  <si>
    <t>Bilance plynárenské soustavy ČR v průběhu roku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</si>
  <si>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</si>
  <si>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</si>
  <si>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</si>
  <si>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</si>
  <si>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</si>
  <si>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</si>
  <si>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</si>
  <si>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</si>
  <si>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</si>
  <si>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Podíl</t>
  </si>
  <si>
    <t>meziroční změna spotřeby
%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</si>
  <si>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</si>
  <si>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</si>
  <si>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</si>
  <si>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</si>
  <si>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</si>
  <si>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</si>
  <si>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</si>
  <si>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</si>
  <si>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</si>
  <si>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</si>
  <si>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</si>
  <si>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</si>
  <si>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</si>
  <si>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</si>
  <si>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</si>
  <si>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</si>
  <si>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Tok plynu v 
regionální distribuční soustavě
(RDS)</t>
  </si>
  <si>
    <t>Ostatní plyn (zahrnuje vlastní spotřebu, ztráty a změnu akumulace)</t>
  </si>
  <si>
    <t>Spotřeba zákazníků
připojených k 
RDS a LDS</t>
  </si>
  <si>
    <t>www.eru.cz</t>
  </si>
  <si>
    <t>I. čtvrtletí</t>
  </si>
  <si>
    <t>Tok plynu do/z plynárenské soustavy ČR</t>
  </si>
  <si>
    <t>Čtvrtletní bilance plynárenské soustavy ČR</t>
  </si>
  <si>
    <t>MND GS</t>
  </si>
  <si>
    <t>Tok plynu ze/do zásobníků plynu, které náleží do plynárenské soustavy ČR</t>
  </si>
  <si>
    <t>Výroba plynu 
v ČR</t>
  </si>
  <si>
    <t>saldo 
do/z ČR</t>
  </si>
  <si>
    <t>saldo 
ze/do ZP</t>
  </si>
  <si>
    <t>spotřeba 
v RDS</t>
  </si>
  <si>
    <t>spotřeba v LDS, která není v RDS</t>
  </si>
  <si>
    <t>stav zásob v ZP celkem</t>
  </si>
  <si>
    <t>období</t>
  </si>
  <si>
    <r>
      <t>tis. m</t>
    </r>
    <r>
      <rPr>
        <vertAlign val="superscript"/>
        <sz val="8"/>
        <color theme="1" tint="0.499984740745262"/>
        <rFont val="Arial Narrow"/>
        <family val="2"/>
        <charset val="238"/>
      </rPr>
      <t>3</t>
    </r>
  </si>
  <si>
    <t>rok</t>
  </si>
  <si>
    <t>teplota ovzduší</t>
  </si>
  <si>
    <t>počet 
zákazníků</t>
  </si>
  <si>
    <t xml:space="preserve">                           kraje</t>
  </si>
  <si>
    <r>
      <t>podíl</t>
    </r>
    <r>
      <rPr>
        <vertAlign val="superscript"/>
        <sz val="8"/>
        <rFont val="Arial Narrow"/>
        <family val="2"/>
        <charset val="238"/>
      </rPr>
      <t>1)</t>
    </r>
  </si>
  <si>
    <r>
      <t>normál</t>
    </r>
    <r>
      <rPr>
        <vertAlign val="superscript"/>
        <sz val="8"/>
        <color theme="1"/>
        <rFont val="Arial Narrow"/>
        <family val="2"/>
        <charset val="238"/>
      </rPr>
      <t>2)</t>
    </r>
  </si>
  <si>
    <r>
      <t>odchylka</t>
    </r>
    <r>
      <rPr>
        <vertAlign val="superscript"/>
        <sz val="8"/>
        <color theme="1"/>
        <rFont val="Arial Narrow"/>
        <family val="2"/>
        <charset val="238"/>
      </rPr>
      <t>3)</t>
    </r>
  </si>
  <si>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dlouhodobý teplotní normál</t>
    </r>
  </si>
  <si>
    <t>Spotřeba zemního plynu a teplota ovzduší podle krajů v ČR</t>
  </si>
  <si>
    <t>Celkem v ČR</t>
  </si>
  <si>
    <t>II. čtvrtletí</t>
  </si>
  <si>
    <t>IV. čtvrtletí</t>
  </si>
  <si>
    <t>I. pololetí</t>
  </si>
  <si>
    <t>II. pololetí</t>
  </si>
  <si>
    <r>
      <t xml:space="preserve">Výroba plynu
 v ČR
</t>
    </r>
    <r>
      <rPr>
        <sz val="8"/>
        <color theme="1" tint="0.499984740745262"/>
        <rFont val="Arial Narrow"/>
        <family val="2"/>
        <charset val="238"/>
      </rPr>
      <t>(celkem 
včetně VS)</t>
    </r>
  </si>
  <si>
    <t>Spotřeba zemního plynu a teplota ovzduší podle plynárenských soustav v ČR</t>
  </si>
  <si>
    <t xml:space="preserve">    Průměrná teplota ovzduší podle plynárenských společností (°C)</t>
  </si>
  <si>
    <t>Spotřeba zemního plynu podle plynárenských soustav v ČR v průběhu roku</t>
  </si>
  <si>
    <t>Spotřeba plynu</t>
  </si>
  <si>
    <t>Podíl jednotlivých měsíců na celkové spotřebě plynu</t>
  </si>
  <si>
    <t xml:space="preserve">Vlastní spotřeba (VS)
 výrobců plynu </t>
  </si>
  <si>
    <t>Tok plynu z 
plynárenské soustavy 
ČR přes HPS</t>
  </si>
  <si>
    <t>Tok plynu do 
plynárenské soustavy 
ČR přes HPS</t>
  </si>
  <si>
    <t xml:space="preserve">        Spotřeba plynu podle krajů (MWh)</t>
  </si>
  <si>
    <t xml:space="preserve">       Průměrná teplota ovzduší podle krajů (°C)</t>
  </si>
  <si>
    <t>Spotřeba zemního plynu podle kategorií zákazníků v ČR</t>
  </si>
  <si>
    <r>
      <t xml:space="preserve">      Spotřeba plynu podle plynárenských společností (tis.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</si>
  <si>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den</t>
  </si>
  <si>
    <t>Maximum</t>
  </si>
  <si>
    <t>Minimum</t>
  </si>
  <si>
    <t>Průměr</t>
  </si>
  <si>
    <t>maximum při teplotě</t>
  </si>
  <si>
    <t>minimum při teplotě</t>
  </si>
  <si>
    <t>denní průměr</t>
  </si>
  <si>
    <t>meziroční změna</t>
  </si>
  <si>
    <t>normál</t>
  </si>
  <si>
    <t>odchylka</t>
  </si>
  <si>
    <r>
      <rPr>
        <sz val="10"/>
        <rFont val="Arial Narrow"/>
        <family val="2"/>
        <charset val="238"/>
      </rPr>
      <t>skutečná</t>
    </r>
    <r>
      <rPr>
        <sz val="8"/>
        <rFont val="Arial Narrow"/>
        <family val="2"/>
        <charset val="238"/>
      </rPr>
      <t xml:space="preserve"> 
spotřeba plynu 
v ČR</t>
    </r>
  </si>
  <si>
    <r>
      <rPr>
        <sz val="10"/>
        <rFont val="Arial Narrow"/>
        <family val="2"/>
        <charset val="238"/>
      </rPr>
      <t xml:space="preserve">přepočtená </t>
    </r>
    <r>
      <rPr>
        <sz val="8"/>
        <rFont val="Arial Narrow"/>
        <family val="2"/>
        <charset val="238"/>
      </rPr>
      <t xml:space="preserve">
spotřeba plynu 
v ČR</t>
    </r>
  </si>
  <si>
    <t>prognóza spotřeby plynu *</t>
  </si>
  <si>
    <r>
      <rPr>
        <sz val="10"/>
        <rFont val="Arial Narrow"/>
        <family val="2"/>
        <charset val="238"/>
      </rPr>
      <t xml:space="preserve">skutečná </t>
    </r>
    <r>
      <rPr>
        <sz val="8"/>
        <rFont val="Arial Narrow"/>
        <family val="2"/>
        <charset val="238"/>
      </rPr>
      <t xml:space="preserve">
spotřeba plynu 
v ČR</t>
    </r>
  </si>
  <si>
    <r>
      <rPr>
        <sz val="10"/>
        <rFont val="Arial Narrow"/>
        <family val="2"/>
        <charset val="238"/>
      </rPr>
      <t xml:space="preserve">teplota </t>
    </r>
    <r>
      <rPr>
        <sz val="8"/>
        <rFont val="Arial Narrow"/>
        <family val="2"/>
        <charset val="238"/>
      </rPr>
      <t xml:space="preserve">
ovzduší
 v ČR</t>
    </r>
  </si>
  <si>
    <t>Spotřeba zemního plynu v ČR v průběhu roku</t>
  </si>
  <si>
    <t>Spotřeba zemního plynu v ČR podle kategorií zákazníků v průběhu roku</t>
  </si>
  <si>
    <t>III. čtvrtletí</t>
  </si>
  <si>
    <t>modelová spotřeba při -12°C</t>
  </si>
  <si>
    <t>modelová spotřeba při 0°C</t>
  </si>
  <si>
    <t>max.</t>
  </si>
  <si>
    <t>min.</t>
  </si>
  <si>
    <t>spotřeba plynu 
na výrobu 
elektřiny</t>
  </si>
  <si>
    <t>str. 30</t>
  </si>
  <si>
    <t>str. 32</t>
  </si>
  <si>
    <t>Obsah</t>
  </si>
  <si>
    <t>Komentář k Čtvrtletní zprávě o provozu plynárenské soustavy ČR</t>
  </si>
  <si>
    <t>Spotřeba zemního plynu podle kategorií zákazníků u společnosti Pražská plynárenská Distribuce, a.s.</t>
  </si>
  <si>
    <t>Spotřeba zemního plynu podle kategorií zákazníků u společnosti E.ON Distribuce, a.s.</t>
  </si>
  <si>
    <t>Spotřeba zemního plynu podle kategorií zákazníků u ostatních společností</t>
  </si>
  <si>
    <t>str. 8</t>
  </si>
  <si>
    <t>Spotřeba zemního plynu podle krajů a kategorií zákazníků v ČR</t>
  </si>
  <si>
    <t xml:space="preserve">Schéma přepravní soustavy a zásobníků plynu v ČR </t>
  </si>
  <si>
    <t>Spotřeba plynu
v ČR</t>
  </si>
  <si>
    <t>Moravia GS</t>
  </si>
  <si>
    <t xml:space="preserve"> Podíl spotřeby plynu podle plynárenských společností</t>
  </si>
  <si>
    <t>MZS
%</t>
  </si>
  <si>
    <t>MZS</t>
  </si>
  <si>
    <t>Meziroční změna spotřeby</t>
  </si>
  <si>
    <t>Maximální a minimální teplota ovzduší 
podle území plynárenských společností (°C)</t>
  </si>
  <si>
    <t>str. 12</t>
  </si>
  <si>
    <t>str. 13</t>
  </si>
  <si>
    <t>str. 14</t>
  </si>
  <si>
    <t>str. 18</t>
  </si>
  <si>
    <t>str. 19</t>
  </si>
  <si>
    <t>str. 26</t>
  </si>
  <si>
    <t>Spotřeba zemního plynu podle krajů v ČR v průběhu roku</t>
  </si>
  <si>
    <t>Zkratky</t>
  </si>
  <si>
    <t>Význam</t>
  </si>
  <si>
    <t>Pojmy</t>
  </si>
  <si>
    <t>Normál</t>
  </si>
  <si>
    <t>zákazníci</t>
  </si>
  <si>
    <t>Tabulka č. 1.1</t>
  </si>
  <si>
    <t>Tabulka č. 1.2</t>
  </si>
  <si>
    <t>Tabulka č. 2.1</t>
  </si>
  <si>
    <t>Tabulka č. 2.2</t>
  </si>
  <si>
    <t>Tabulka č. 2.3</t>
  </si>
  <si>
    <t>Tabulka č. 3.1</t>
  </si>
  <si>
    <t>Tabulka č. 3.2</t>
  </si>
  <si>
    <t>Tabulka č. 3.3</t>
  </si>
  <si>
    <t>Tabulka č. 3.4</t>
  </si>
  <si>
    <t>Tabulka č. 3.5</t>
  </si>
  <si>
    <t>Tabulka č. 3.6</t>
  </si>
  <si>
    <t>Tabulka č. 3.7</t>
  </si>
  <si>
    <t>Tabulka č. 3.10</t>
  </si>
  <si>
    <t>Tabulka č. 4.1</t>
  </si>
  <si>
    <t>Tabulka č. 4.2</t>
  </si>
  <si>
    <t>Tabulka č. 4.3</t>
  </si>
  <si>
    <t>Tabulka č. 4.4</t>
  </si>
  <si>
    <t>Tabulka č. 4.5</t>
  </si>
  <si>
    <t>Tabulka č. 4.6</t>
  </si>
  <si>
    <t>Tabulka č. 4.7</t>
  </si>
  <si>
    <t>Tabulka č. 4.8</t>
  </si>
  <si>
    <t>Tabulka č. 4.9</t>
  </si>
  <si>
    <t>Tabulka č. 4.10</t>
  </si>
  <si>
    <t>Tabulka č. 4.11</t>
  </si>
  <si>
    <t>Tabulka č. 4.12</t>
  </si>
  <si>
    <t>Tabulka č. 4.13</t>
  </si>
  <si>
    <t>Green Gas</t>
  </si>
  <si>
    <t>NET4GAS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</si>
  <si>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</si>
  <si>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</si>
  <si>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</si>
  <si>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</si>
  <si>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</si>
  <si>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</si>
  <si>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</si>
  <si>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</si>
  <si>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</si>
  <si>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</si>
  <si>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</si>
  <si>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</si>
  <si>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</si>
  <si>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</si>
  <si>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</si>
  <si>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>Dlouhodobý teplotní normál vytvořený pro plynárenství Českým hydrometeorologickým ústavem</t>
  </si>
  <si>
    <t>Společnost NET4GAS, s.r.o. - provozovatel přepravní plynárenské soustavy</t>
  </si>
  <si>
    <t>Společnost Moravia Gas Storage a.s. - provozovatel zásobníku plynu</t>
  </si>
  <si>
    <t>Společnost MND Gas Storage a.s. - provozovatel zásobníku plynu</t>
  </si>
  <si>
    <t>Společnost Green Gas DPB, a.s. - provozovatel lokální distribuční soustavy</t>
  </si>
  <si>
    <t>Společnost Pražská plynárenská Distribuce, a.s. - provozovatel regionální distribuční soustavy</t>
  </si>
  <si>
    <t>Společnost E.ON Distribuce, a.s. - provozovatel regionální distribuční soustavy</t>
  </si>
  <si>
    <t xml:space="preserve"> PP Distribuce</t>
  </si>
  <si>
    <t xml:space="preserve"> E.ON Distribuce</t>
  </si>
  <si>
    <t xml:space="preserve"> Ostatní společnosti</t>
  </si>
  <si>
    <t>ložiskové zásobníky</t>
  </si>
  <si>
    <t>kavernové zásobníky</t>
  </si>
  <si>
    <t>kompresní stanice (KS)</t>
  </si>
  <si>
    <t>tranzitní soustava</t>
  </si>
  <si>
    <t>aquiferové zásobníky</t>
  </si>
  <si>
    <t>hraniční předávací stanice (HPS)</t>
  </si>
  <si>
    <t>vnitrostátní přepravní soustava</t>
  </si>
  <si>
    <t>Odchylka</t>
  </si>
  <si>
    <t>Odchylka průměrné teploty od dlouhodobého teplotního normálu</t>
  </si>
  <si>
    <t>spotřeba plynu (MWh)</t>
  </si>
  <si>
    <t>zákazníci připojeni přímo k PS</t>
  </si>
  <si>
    <t>MND Gas Storage a.s.</t>
  </si>
  <si>
    <t>SPP Storage, s.r.o.</t>
  </si>
  <si>
    <t>napojení zásobníků k přepravní soustavě</t>
  </si>
  <si>
    <t>Moravia Gas Storage a.s.</t>
  </si>
  <si>
    <t>Zkratky a pojmy</t>
  </si>
  <si>
    <t>výroba plynu (VS)</t>
  </si>
  <si>
    <t>GasNet</t>
  </si>
  <si>
    <t>Společnost GasNet, s.r.o. - provozovatel regionální distribuční soustavy</t>
  </si>
  <si>
    <t>innogy GS</t>
  </si>
  <si>
    <t>Společnost innogy Gas Storage, s.r.o. - provozovatel zásobníků plynu</t>
  </si>
  <si>
    <t>GasNet, s.r.o.</t>
  </si>
  <si>
    <t>Spotřeba zemního plynu podle kategorií zákazníků u společnosti GasNet, s.r.o.</t>
  </si>
  <si>
    <t xml:space="preserve"> GasNet</t>
  </si>
  <si>
    <t>innogy Gas Storage, s.r.o.</t>
  </si>
  <si>
    <t>Hlavní město Praha</t>
  </si>
  <si>
    <t xml:space="preserve"> Královéhradecký</t>
  </si>
  <si>
    <t>Královéhradecký</t>
  </si>
  <si>
    <t>CNG</t>
  </si>
  <si>
    <t>Compressed Natural Gas (stlačený zemní plyn)</t>
  </si>
  <si>
    <t>Bilanční rozdíl v přepravní soustavě</t>
  </si>
  <si>
    <t>Bilanční 
rozdíl
 v 
přepravní
 soustavě</t>
  </si>
  <si>
    <t>Denní fyzické množství plynu pro pohon kompresních stanic a ostatní plyn, který představuje neměřené hodnoty rozdílového množství celkové bilance přepravní soustavy</t>
  </si>
  <si>
    <t>Bilanční rozdíl 
v přepravní soustavě</t>
  </si>
  <si>
    <t>Plyn pro pohon kompresních stanic na přepravní soustavě</t>
  </si>
  <si>
    <t>PKS</t>
  </si>
  <si>
    <t>OP+VS+PKS</t>
  </si>
  <si>
    <t>Dlouhodobý DTG</t>
  </si>
  <si>
    <t>Aktuální DTG</t>
  </si>
  <si>
    <t>DTG</t>
  </si>
  <si>
    <t>Denní teplotní gradient (změna spotřeby plynu při jednotkové změně teploty)</t>
  </si>
  <si>
    <t xml:space="preserve"> OP+VS+PKS</t>
  </si>
  <si>
    <t>Plyn pro pohon KS</t>
  </si>
  <si>
    <t>VS+PKS</t>
  </si>
  <si>
    <t>NET4GAS, s.r.o., všechny LDS, výrobci plynu</t>
  </si>
  <si>
    <t>Přepravní soustava a zásobníky plynu ČR</t>
  </si>
  <si>
    <t>Toky plynu v plynárenské soustavě ČR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</si>
  <si>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</si>
  <si>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</si>
  <si>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</si>
  <si>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</si>
  <si>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</si>
  <si>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</si>
  <si>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Ostatní plyn (vlastní spotřeba, ztráty, změna akumulace v RDS)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</si>
  <si>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</si>
  <si>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</si>
  <si>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</si>
  <si>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</si>
  <si>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</si>
  <si>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Čtvrtletní zpráva 
o provozu plynárenské soustavy ČR</t>
  </si>
  <si>
    <t>Tabulka č. 3.8</t>
  </si>
  <si>
    <t>Tabulka č. 3.9</t>
  </si>
  <si>
    <r>
      <t>tis.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</si>
  <si>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mil. m</t>
    </r>
    <r>
      <rPr>
        <vertAlign val="superscript"/>
        <sz val="8"/>
        <color theme="4" tint="-0.499984740745262"/>
        <rFont val="Arial Narrow"/>
        <family val="2"/>
        <charset val="238"/>
      </rPr>
      <t>3</t>
    </r>
  </si>
  <si>
    <r>
      <t>spotřeba plynu (tis. m</t>
    </r>
    <r>
      <rPr>
        <vertAlign val="superscript"/>
        <sz val="10"/>
        <color theme="4" tint="-0.499984740745262"/>
        <rFont val="Arial Narrow"/>
        <family val="2"/>
        <charset val="238"/>
      </rPr>
      <t>3</t>
    </r>
    <r>
      <rPr>
        <sz val="10"/>
        <color theme="4" tint="-0.499984740745262"/>
        <rFont val="Arial Narrow"/>
        <family val="2"/>
        <charset val="238"/>
      </rPr>
      <t>)</t>
    </r>
  </si>
  <si>
    <t>* Prognóza spotřeby plynu na rok 2019 byla zpracována v prosinci 2018.</t>
  </si>
  <si>
    <t>* Ostatní společnosti zahrnují dodávky zákazníkům připojených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</si>
  <si>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r>
      <rPr>
        <vertAlign val="superscript"/>
        <sz val="8"/>
        <rFont val="Arial Narrow"/>
        <family val="2"/>
        <charset val="238"/>
      </rPr>
      <t xml:space="preserve">1) </t>
    </r>
    <r>
      <rPr>
        <sz val="8"/>
        <rFont val="Arial Narrow"/>
        <family val="2"/>
        <charset val="238"/>
      </rPr>
      <t>podíl spotřeby plynárenských společností na celkové spotřebě v ČR</t>
    </r>
  </si>
  <si>
    <r>
      <rPr>
        <vertAlign val="superscript"/>
        <sz val="8"/>
        <rFont val="Arial Narrow"/>
        <family val="2"/>
        <charset val="238"/>
      </rPr>
      <t xml:space="preserve">3) </t>
    </r>
    <r>
      <rPr>
        <sz val="8"/>
        <rFont val="Arial Narrow"/>
        <family val="2"/>
        <charset val="238"/>
      </rPr>
      <t>odchylka od dlouhodobého teplotního normálu</t>
    </r>
  </si>
  <si>
    <r>
      <rPr>
        <vertAlign val="superscript"/>
        <sz val="8"/>
        <rFont val="Arial Narrow"/>
        <family val="2"/>
        <charset val="238"/>
      </rPr>
      <t xml:space="preserve">1) </t>
    </r>
    <r>
      <rPr>
        <sz val="8"/>
        <rFont val="Arial Narrow"/>
        <family val="2"/>
        <charset val="238"/>
      </rPr>
      <t>podíl spotřeby kraje na celkové spotřebě zákazníků v ČR</t>
    </r>
  </si>
  <si>
    <t>Říjen</t>
  </si>
  <si>
    <t>Listopad</t>
  </si>
  <si>
    <t>Prosinec</t>
  </si>
  <si>
    <t>±1,0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</si>
</sst>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#,##0.0%"/>
  </numFmts>
  <fonts count="9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12"/>
      <color rgb="FF00B0F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20"/>
      <color theme="0"/>
      <name val="Verdana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10"/>
      <color theme="0"/>
      <name val="Arial"/>
      <family val="2"/>
      <charset val="238"/>
    </font>
    <font>
      <b/>
      <sz val="20"/>
      <color theme="8" tint="-0.499984740745262"/>
      <name val="Verdana"/>
      <family val="2"/>
      <charset val="238"/>
    </font>
    <font>
      <sz val="28"/>
      <color theme="8" tint="-0.499984740745262"/>
      <name val="Arial Narrow"/>
      <family val="2"/>
      <charset val="238"/>
    </font>
    <font>
      <sz val="10"/>
      <color theme="8" tint="-0.499984740745262"/>
      <name val="Arial Narrow"/>
      <family val="2"/>
      <charset val="238"/>
    </font>
    <font>
      <b/>
      <sz val="16"/>
      <color theme="0"/>
      <name val="Verdana"/>
      <family val="2"/>
      <charset val="238"/>
    </font>
    <font>
      <b/>
      <sz val="12"/>
      <color theme="8" tint="0.79998168889431442"/>
      <name val="Arial Narrow"/>
      <family val="2"/>
      <charset val="238"/>
    </font>
    <font>
      <sz val="10"/>
      <color theme="8" tint="-0.249977111117893"/>
      <name val="Arial Narrow"/>
      <family val="2"/>
      <charset val="238"/>
    </font>
    <font>
      <sz val="28"/>
      <color rgb="FF002060"/>
      <name val="Arial Narrow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 tint="0.499984740745262"/>
      <name val="Arial Narrow"/>
      <family val="2"/>
      <charset val="238"/>
    </font>
    <font>
      <sz val="8"/>
      <color theme="1" tint="0.499984740745262"/>
      <name val="Arial Narrow"/>
      <family val="2"/>
      <charset val="238"/>
    </font>
    <font>
      <vertAlign val="superscript"/>
      <sz val="8"/>
      <color theme="1" tint="0.499984740745262"/>
      <name val="Arial Narrow"/>
      <family val="2"/>
      <charset val="238"/>
    </font>
    <font>
      <sz val="14"/>
      <name val="Wingdings"/>
      <charset val="2"/>
    </font>
    <font>
      <b/>
      <sz val="12"/>
      <color theme="1" tint="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8"/>
      <color theme="1"/>
      <name val="Arial Narrow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8"/>
      <name val="Arial Narrow"/>
      <family val="2"/>
      <charset val="238"/>
    </font>
    <font>
      <b/>
      <sz val="8"/>
      <color theme="9" tint="-0.249977111117893"/>
      <name val="Arial Narrow"/>
      <family val="2"/>
      <charset val="238"/>
    </font>
    <font>
      <sz val="8"/>
      <color theme="2" tint="-0.749992370372631"/>
      <name val="Arial Narrow"/>
      <family val="2"/>
      <charset val="238"/>
    </font>
    <font>
      <sz val="12"/>
      <name val="Arial Narrow"/>
      <family val="2"/>
      <charset val="238"/>
    </font>
    <font>
      <sz val="10"/>
      <color theme="8" tint="0.39997558519241921"/>
      <name val="Arial Narrow"/>
      <family val="2"/>
      <charset val="238"/>
    </font>
    <font>
      <sz val="8"/>
      <color theme="0" tint="-0.34998626667073579"/>
      <name val="Arial Narrow"/>
      <family val="2"/>
      <charset val="238"/>
    </font>
    <font>
      <sz val="8"/>
      <color theme="7" tint="-0.249977111117893"/>
      <name val="Arial Narrow"/>
      <family val="2"/>
      <charset val="238"/>
    </font>
    <font>
      <sz val="8"/>
      <color theme="0"/>
      <name val="Arial Narrow"/>
      <family val="2"/>
      <charset val="238"/>
    </font>
    <font>
      <sz val="8"/>
      <color theme="8" tint="-0.249977111117893"/>
      <name val="Arial Narrow"/>
      <family val="2"/>
      <charset val="238"/>
    </font>
    <font>
      <sz val="8"/>
      <color theme="7" tint="0.39997558519241921"/>
      <name val="Arial Narrow"/>
      <family val="2"/>
      <charset val="238"/>
    </font>
    <font>
      <sz val="8"/>
      <color theme="7" tint="-0.499984740745262"/>
      <name val="Arial Narrow"/>
      <family val="2"/>
      <charset val="238"/>
    </font>
    <font>
      <b/>
      <i/>
      <sz val="8"/>
      <color rgb="FF000099"/>
      <name val="Arial"/>
      <family val="2"/>
      <charset val="238"/>
    </font>
    <font>
      <b/>
      <i/>
      <sz val="8"/>
      <name val="Arial Narrow"/>
      <family val="2"/>
      <charset val="238"/>
    </font>
    <font>
      <sz val="8"/>
      <color rgb="FF79C1D5"/>
      <name val="Arial Narrow"/>
      <family val="2"/>
      <charset val="238"/>
    </font>
    <font>
      <sz val="26"/>
      <name val="Wingdings 2"/>
      <family val="1"/>
      <charset val="2"/>
    </font>
    <font>
      <sz val="8"/>
      <name val="Wingdings 3"/>
      <family val="1"/>
      <charset val="2"/>
    </font>
    <font>
      <sz val="10"/>
      <color theme="3" tint="0.39997558519241921"/>
      <name val="Arial"/>
      <family val="2"/>
      <charset val="238"/>
    </font>
    <font>
      <sz val="8"/>
      <color theme="4" tint="-0.499984740745262"/>
      <name val="Arial Narrow"/>
      <family val="2"/>
      <charset val="238"/>
    </font>
    <font>
      <sz val="7"/>
      <color theme="0"/>
      <name val="Arial Narrow"/>
      <family val="2"/>
      <charset val="238"/>
    </font>
    <font>
      <sz val="7"/>
      <color theme="4" tint="-0.499984740745262"/>
      <name val="Arial Narrow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u/>
      <sz val="10"/>
      <name val="Arial"/>
      <family val="2"/>
      <charset val="238"/>
    </font>
    <font>
      <sz val="22"/>
      <color theme="5" tint="0.79998168889431442"/>
      <name val="Arial Narrow"/>
      <family val="2"/>
      <charset val="238"/>
    </font>
    <font>
      <sz val="22"/>
      <color theme="5" tint="-0.249977111117893"/>
      <name val="Arial Narrow"/>
      <family val="2"/>
      <charset val="238"/>
    </font>
    <font>
      <sz val="10"/>
      <color theme="5" tint="-0.249977111117893"/>
      <name val="Arial Narrow"/>
      <family val="2"/>
      <charset val="238"/>
    </font>
    <font>
      <sz val="10"/>
      <color rgb="FF00B0F0"/>
      <name val="Arial Narrow"/>
      <family val="2"/>
      <charset val="238"/>
    </font>
    <font>
      <sz val="10"/>
      <color rgb="FF00B0F0"/>
      <name val="Arial"/>
      <family val="2"/>
      <charset val="238"/>
    </font>
    <font>
      <sz val="28"/>
      <name val="Arial Narrow"/>
      <family val="2"/>
      <charset val="238"/>
    </font>
    <font>
      <sz val="8"/>
      <color rgb="FF00B0F0"/>
      <name val="Arial Narrow"/>
      <family val="2"/>
      <charset val="238"/>
    </font>
    <font>
      <b/>
      <sz val="12"/>
      <color rgb="FF00B0F0"/>
      <name val="Arial Narrow"/>
      <family val="2"/>
      <charset val="238"/>
    </font>
    <font>
      <sz val="8"/>
      <color theme="1" tint="0.249977111117893"/>
      <name val="Arial Narrow"/>
      <family val="2"/>
      <charset val="238"/>
    </font>
    <font>
      <sz val="7"/>
      <color rgb="FF00B0F0"/>
      <name val="Arial Narrow"/>
      <family val="2"/>
      <charset val="238"/>
    </font>
    <font>
      <sz val="8"/>
      <color theme="9" tint="-0.249977111117893"/>
      <name val="Arial Narrow"/>
      <family val="2"/>
      <charset val="238"/>
    </font>
    <font>
      <sz val="8"/>
      <color theme="4" tint="-0.249977111117893"/>
      <name val="Arial Narrow"/>
      <family val="2"/>
      <charset val="238"/>
    </font>
    <font>
      <vertAlign val="superscript"/>
      <sz val="8"/>
      <color theme="4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sz val="10"/>
      <color theme="4" tint="-0.499984740745262"/>
      <name val="Arial Narrow"/>
      <family val="2"/>
      <charset val="238"/>
    </font>
    <font>
      <vertAlign val="superscript"/>
      <sz val="10"/>
      <color theme="4" tint="-0.499984740745262"/>
      <name val="Arial Narrow"/>
      <family val="2"/>
      <charset val="238"/>
    </font>
    <font>
      <sz val="8"/>
      <color theme="9" tint="-0.249977111117893"/>
      <name val="Wingdings 3"/>
      <family val="1"/>
      <charset val="2"/>
    </font>
    <font>
      <sz val="7"/>
      <color theme="9" tint="-0.249977111117893"/>
      <name val="Arial Narrow"/>
      <family val="2"/>
      <charset val="238"/>
    </font>
    <font>
      <sz val="26"/>
      <name val="Arial Narrow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 tint="0.39994506668294322"/>
      </left>
      <right/>
      <top style="thin">
        <color theme="5" tint="0.39994506668294322"/>
      </top>
      <bottom/>
      <diagonal/>
    </border>
    <border>
      <left/>
      <right/>
      <top style="thin">
        <color theme="5" tint="0.39994506668294322"/>
      </top>
      <bottom/>
      <diagonal/>
    </border>
    <border>
      <left/>
      <right style="thin">
        <color theme="5" tint="0.39994506668294322"/>
      </right>
      <top style="thin">
        <color theme="5" tint="0.39994506668294322"/>
      </top>
      <bottom/>
      <diagonal/>
    </border>
    <border>
      <left style="thin">
        <color theme="5" tint="0.39994506668294322"/>
      </left>
      <right/>
      <top/>
      <bottom/>
      <diagonal/>
    </border>
    <border>
      <left/>
      <right style="thin">
        <color theme="5" tint="0.39994506668294322"/>
      </right>
      <top/>
      <bottom/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/>
      <right/>
      <top/>
      <bottom style="thin">
        <color theme="5" tint="0.39994506668294322"/>
      </bottom>
      <diagonal/>
    </border>
    <border>
      <left/>
      <right style="thin">
        <color theme="5" tint="0.39994506668294322"/>
      </right>
      <top/>
      <bottom style="thin">
        <color theme="5" tint="0.39994506668294322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/>
      <right/>
      <top/>
      <bottom style="thin">
        <color theme="9" tint="-0.24994659260841701"/>
      </bottom>
      <diagonal/>
    </border>
    <border>
      <left/>
      <right style="thin">
        <color rgb="FF00B0F0"/>
      </right>
      <top/>
      <bottom style="thin">
        <color theme="9" tint="-0.24994659260841701"/>
      </bottom>
      <diagonal/>
    </border>
    <border>
      <left style="thin">
        <color rgb="FF00B0F0"/>
      </left>
      <right/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8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9" fontId="5" fillId="0" borderId="0" applyFont="0" applyFill="0" applyBorder="0" applyAlignment="0" applyProtection="0"/>
    <xf numFmtId="4" fontId="10" fillId="4" borderId="18" applyNumberFormat="0" applyProtection="0">
      <alignment vertical="center"/>
    </xf>
    <xf numFmtId="4" fontId="10" fillId="5" borderId="18" applyNumberFormat="0" applyProtection="0">
      <alignment horizontal="left" vertical="center" indent="1"/>
    </xf>
    <xf numFmtId="4" fontId="10" fillId="6" borderId="0" applyNumberFormat="0" applyProtection="0">
      <alignment horizontal="left" vertical="center" indent="1"/>
    </xf>
    <xf numFmtId="4" fontId="11" fillId="7" borderId="18" applyNumberFormat="0" applyProtection="0">
      <alignment horizontal="right" vertical="center"/>
    </xf>
    <xf numFmtId="4" fontId="11" fillId="8" borderId="18" applyNumberFormat="0" applyProtection="0">
      <alignment horizontal="left" vertical="center" indent="1"/>
    </xf>
    <xf numFmtId="2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4" fontId="41" fillId="5" borderId="18" applyNumberFormat="0" applyProtection="0">
      <alignment vertical="center"/>
    </xf>
    <xf numFmtId="0" fontId="10" fillId="5" borderId="18" applyNumberFormat="0" applyProtection="0">
      <alignment horizontal="left" vertical="top" indent="1"/>
    </xf>
    <xf numFmtId="4" fontId="11" fillId="10" borderId="18" applyNumberFormat="0" applyProtection="0">
      <alignment horizontal="right" vertical="center"/>
    </xf>
    <xf numFmtId="4" fontId="11" fillId="11" borderId="18" applyNumberFormat="0" applyProtection="0">
      <alignment horizontal="right" vertical="center"/>
    </xf>
    <xf numFmtId="4" fontId="11" fillId="12" borderId="18" applyNumberFormat="0" applyProtection="0">
      <alignment horizontal="right" vertical="center"/>
    </xf>
    <xf numFmtId="4" fontId="11" fillId="13" borderId="18" applyNumberFormat="0" applyProtection="0">
      <alignment horizontal="right" vertical="center"/>
    </xf>
    <xf numFmtId="4" fontId="11" fillId="14" borderId="18" applyNumberFormat="0" applyProtection="0">
      <alignment horizontal="right" vertical="center"/>
    </xf>
    <xf numFmtId="4" fontId="11" fillId="15" borderId="18" applyNumberFormat="0" applyProtection="0">
      <alignment horizontal="right" vertical="center"/>
    </xf>
    <xf numFmtId="4" fontId="11" fillId="16" borderId="18" applyNumberFormat="0" applyProtection="0">
      <alignment horizontal="right" vertical="center"/>
    </xf>
    <xf numFmtId="4" fontId="11" fillId="17" borderId="18" applyNumberFormat="0" applyProtection="0">
      <alignment horizontal="right" vertical="center"/>
    </xf>
    <xf numFmtId="4" fontId="11" fillId="18" borderId="18" applyNumberFormat="0" applyProtection="0">
      <alignment horizontal="right" vertical="center"/>
    </xf>
    <xf numFmtId="4" fontId="10" fillId="0" borderId="0" applyNumberFormat="0" applyProtection="0">
      <alignment horizontal="left" vertical="center" indent="1"/>
    </xf>
    <xf numFmtId="4" fontId="11" fillId="7" borderId="0" applyNumberFormat="0" applyProtection="0">
      <alignment horizontal="left" vertical="center" indent="1"/>
    </xf>
    <xf numFmtId="4" fontId="42" fillId="19" borderId="0" applyNumberFormat="0" applyProtection="0">
      <alignment horizontal="left" vertical="center" indent="1"/>
    </xf>
    <xf numFmtId="4" fontId="11" fillId="8" borderId="18" applyNumberFormat="0" applyProtection="0">
      <alignment horizontal="right" vertical="center"/>
    </xf>
    <xf numFmtId="4" fontId="43" fillId="7" borderId="0" applyNumberFormat="0" applyProtection="0">
      <alignment horizontal="left" vertical="center" indent="1"/>
    </xf>
    <xf numFmtId="4" fontId="43" fillId="6" borderId="0" applyNumberFormat="0" applyProtection="0">
      <alignment horizontal="left" vertical="center" indent="1"/>
    </xf>
    <xf numFmtId="0" fontId="5" fillId="19" borderId="18" applyNumberFormat="0" applyProtection="0">
      <alignment horizontal="left" vertical="center" indent="1"/>
    </xf>
    <xf numFmtId="0" fontId="5" fillId="19" borderId="18" applyNumberFormat="0" applyProtection="0">
      <alignment horizontal="left" vertical="top" indent="1"/>
    </xf>
    <xf numFmtId="0" fontId="5" fillId="6" borderId="18" applyNumberFormat="0" applyProtection="0">
      <alignment horizontal="left" vertical="center" indent="1"/>
    </xf>
    <xf numFmtId="0" fontId="5" fillId="6" borderId="18" applyNumberFormat="0" applyProtection="0">
      <alignment horizontal="left" vertical="top" indent="1"/>
    </xf>
    <xf numFmtId="0" fontId="5" fillId="20" borderId="18" applyNumberFormat="0" applyProtection="0">
      <alignment horizontal="left" vertical="center" indent="1"/>
    </xf>
    <xf numFmtId="0" fontId="5" fillId="20" borderId="18" applyNumberFormat="0" applyProtection="0">
      <alignment horizontal="left" vertical="top" indent="1"/>
    </xf>
    <xf numFmtId="0" fontId="5" fillId="21" borderId="18" applyNumberFormat="0" applyProtection="0">
      <alignment horizontal="left" vertical="center" indent="1"/>
    </xf>
    <xf numFmtId="0" fontId="5" fillId="21" borderId="18" applyNumberFormat="0" applyProtection="0">
      <alignment horizontal="left" vertical="top" indent="1"/>
    </xf>
    <xf numFmtId="4" fontId="11" fillId="22" borderId="18" applyNumberFormat="0" applyProtection="0">
      <alignment vertical="center"/>
    </xf>
    <xf numFmtId="4" fontId="44" fillId="22" borderId="18" applyNumberFormat="0" applyProtection="0">
      <alignment vertical="center"/>
    </xf>
    <xf numFmtId="4" fontId="11" fillId="22" borderId="18" applyNumberFormat="0" applyProtection="0">
      <alignment horizontal="left" vertical="center" indent="1"/>
    </xf>
    <xf numFmtId="0" fontId="11" fillId="22" borderId="18" applyNumberFormat="0" applyProtection="0">
      <alignment horizontal="left" vertical="top" indent="1"/>
    </xf>
    <xf numFmtId="4" fontId="44" fillId="7" borderId="18" applyNumberFormat="0" applyProtection="0">
      <alignment horizontal="right" vertical="center"/>
    </xf>
    <xf numFmtId="0" fontId="11" fillId="6" borderId="18" applyNumberFormat="0" applyProtection="0">
      <alignment horizontal="left" vertical="top" indent="1"/>
    </xf>
    <xf numFmtId="4" fontId="45" fillId="0" borderId="0" applyNumberFormat="0" applyProtection="0">
      <alignment horizontal="left" vertical="center" indent="1"/>
    </xf>
    <xf numFmtId="4" fontId="46" fillId="7" borderId="18" applyNumberFormat="0" applyProtection="0">
      <alignment horizontal="right" vertical="center"/>
    </xf>
    <xf numFmtId="0" fontId="5" fillId="0" borderId="0"/>
    <xf numFmtId="0" fontId="67" fillId="26" borderId="70" applyNumberFormat="0" applyFont="0" applyFill="0" applyAlignment="0" applyProtection="0"/>
    <xf numFmtId="0" fontId="67" fillId="26" borderId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3" fontId="67" fillId="26" borderId="0" applyFont="0" applyFill="0" applyBorder="0" applyAlignment="0" applyProtection="0"/>
    <xf numFmtId="0" fontId="68" fillId="26" borderId="0" applyNumberFormat="0" applyFont="0" applyFill="0" applyBorder="0" applyAlignment="0" applyProtection="0"/>
    <xf numFmtId="0" fontId="68" fillId="26" borderId="0" applyNumberFormat="0" applyFont="0" applyFill="0" applyBorder="0" applyAlignment="0" applyProtection="0"/>
    <xf numFmtId="168" fontId="67" fillId="26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2" fontId="67" fillId="26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26" borderId="0" applyNumberFormat="0" applyFill="0" applyBorder="0" applyAlignment="0" applyProtection="0"/>
    <xf numFmtId="0" fontId="70" fillId="26" borderId="0" applyNumberFormat="0" applyFill="0" applyBorder="0" applyAlignment="0" applyProtection="0"/>
  </cellStyleXfs>
  <cellXfs count="1087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 vertical="top"/>
    </xf>
    <xf numFmtId="0" fontId="5" fillId="2" borderId="0" xfId="2" applyFill="1"/>
    <xf numFmtId="0" fontId="5" fillId="2" borderId="0" xfId="2" applyFill="1" applyBorder="1"/>
    <xf numFmtId="0" fontId="12" fillId="2" borderId="0" xfId="0" applyFont="1" applyFill="1" applyAlignment="1">
      <alignment horizontal="left"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right" vertical="top"/>
    </xf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5" fillId="2" borderId="0" xfId="2" applyNumberFormat="1" applyFill="1"/>
    <xf numFmtId="0" fontId="9" fillId="2" borderId="0" xfId="0" applyFont="1" applyFill="1" applyAlignment="1">
      <alignment vertical="top"/>
    </xf>
    <xf numFmtId="0" fontId="7" fillId="2" borderId="0" xfId="0" applyFont="1" applyFill="1" applyBorder="1" applyAlignment="1">
      <alignment horizontal="left" vertical="top" wrapText="1"/>
    </xf>
    <xf numFmtId="0" fontId="16" fillId="3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top"/>
    </xf>
    <xf numFmtId="0" fontId="13" fillId="2" borderId="0" xfId="0" applyFont="1" applyFill="1" applyBorder="1"/>
    <xf numFmtId="0" fontId="7" fillId="2" borderId="0" xfId="0" applyFont="1" applyFill="1" applyBorder="1"/>
    <xf numFmtId="0" fontId="17" fillId="3" borderId="0" xfId="0" applyFont="1" applyFill="1" applyBorder="1" applyAlignment="1">
      <alignment vertical="top"/>
    </xf>
    <xf numFmtId="0" fontId="18" fillId="3" borderId="0" xfId="0" applyFont="1" applyFill="1" applyBorder="1" applyAlignment="1">
      <alignment horizontal="right"/>
    </xf>
    <xf numFmtId="1" fontId="19" fillId="3" borderId="0" xfId="2" applyNumberFormat="1" applyFont="1" applyFill="1" applyBorder="1" applyAlignment="1">
      <alignment vertical="center" wrapText="1"/>
    </xf>
    <xf numFmtId="1" fontId="20" fillId="3" borderId="0" xfId="2" applyNumberFormat="1" applyFont="1" applyFill="1" applyBorder="1" applyAlignment="1">
      <alignment vertical="center" wrapText="1"/>
    </xf>
    <xf numFmtId="1" fontId="24" fillId="3" borderId="0" xfId="2" applyNumberFormat="1" applyFont="1" applyFill="1" applyBorder="1" applyAlignment="1">
      <alignment vertical="center" wrapText="1"/>
    </xf>
    <xf numFmtId="1" fontId="23" fillId="3" borderId="0" xfId="2" applyNumberFormat="1" applyFont="1" applyFill="1" applyBorder="1" applyAlignment="1">
      <alignment vertical="center" wrapText="1"/>
    </xf>
    <xf numFmtId="0" fontId="22" fillId="3" borderId="0" xfId="2" applyFont="1" applyFill="1" applyBorder="1"/>
    <xf numFmtId="1" fontId="19" fillId="3" borderId="0" xfId="2" applyNumberFormat="1" applyFont="1" applyFill="1" applyBorder="1" applyAlignment="1">
      <alignment horizontal="center" vertical="center" wrapText="1"/>
    </xf>
    <xf numFmtId="14" fontId="5" fillId="2" borderId="0" xfId="2" applyNumberFormat="1" applyFill="1"/>
    <xf numFmtId="1" fontId="29" fillId="3" borderId="0" xfId="2" applyNumberFormat="1" applyFont="1" applyFill="1" applyBorder="1" applyAlignment="1">
      <alignment horizontal="right" vertical="center" wrapText="1"/>
    </xf>
    <xf numFmtId="0" fontId="30" fillId="3" borderId="0" xfId="0" applyFont="1" applyFill="1"/>
    <xf numFmtId="3" fontId="30" fillId="3" borderId="5" xfId="0" applyNumberFormat="1" applyFont="1" applyFill="1" applyBorder="1"/>
    <xf numFmtId="3" fontId="30" fillId="3" borderId="0" xfId="0" applyNumberFormat="1" applyFont="1" applyFill="1" applyBorder="1"/>
    <xf numFmtId="3" fontId="30" fillId="3" borderId="9" xfId="0" applyNumberFormat="1" applyFont="1" applyFill="1" applyBorder="1"/>
    <xf numFmtId="3" fontId="30" fillId="3" borderId="10" xfId="0" applyNumberFormat="1" applyFont="1" applyFill="1" applyBorder="1"/>
    <xf numFmtId="3" fontId="30" fillId="3" borderId="11" xfId="0" applyNumberFormat="1" applyFont="1" applyFill="1" applyBorder="1"/>
    <xf numFmtId="0" fontId="30" fillId="3" borderId="7" xfId="0" applyFont="1" applyFill="1" applyBorder="1" applyAlignment="1">
      <alignment horizontal="right"/>
    </xf>
    <xf numFmtId="0" fontId="30" fillId="3" borderId="4" xfId="0" applyFont="1" applyFill="1" applyBorder="1" applyAlignment="1">
      <alignment horizontal="right"/>
    </xf>
    <xf numFmtId="0" fontId="30" fillId="3" borderId="10" xfId="0" applyFont="1" applyFill="1" applyBorder="1" applyAlignment="1">
      <alignment horizontal="right"/>
    </xf>
    <xf numFmtId="0" fontId="30" fillId="3" borderId="0" xfId="0" applyFont="1" applyFill="1" applyBorder="1"/>
    <xf numFmtId="0" fontId="30" fillId="3" borderId="7" xfId="0" applyFont="1" applyFill="1" applyBorder="1"/>
    <xf numFmtId="0" fontId="32" fillId="3" borderId="0" xfId="0" applyFont="1" applyFill="1" applyAlignment="1">
      <alignment horizontal="center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right"/>
    </xf>
    <xf numFmtId="0" fontId="30" fillId="3" borderId="0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right" vertical="center" wrapText="1"/>
    </xf>
    <xf numFmtId="0" fontId="30" fillId="3" borderId="0" xfId="0" applyFont="1" applyFill="1" applyBorder="1" applyAlignment="1">
      <alignment horizontal="right"/>
    </xf>
    <xf numFmtId="0" fontId="30" fillId="3" borderId="5" xfId="0" applyFont="1" applyFill="1" applyBorder="1" applyAlignment="1">
      <alignment horizontal="center"/>
    </xf>
    <xf numFmtId="0" fontId="30" fillId="3" borderId="37" xfId="0" applyFont="1" applyFill="1" applyBorder="1" applyAlignment="1">
      <alignment horizontal="right"/>
    </xf>
    <xf numFmtId="3" fontId="30" fillId="3" borderId="29" xfId="0" applyNumberFormat="1" applyFont="1" applyFill="1" applyBorder="1"/>
    <xf numFmtId="0" fontId="30" fillId="3" borderId="20" xfId="0" applyFont="1" applyFill="1" applyBorder="1" applyAlignment="1">
      <alignment horizontal="right"/>
    </xf>
    <xf numFmtId="3" fontId="30" fillId="3" borderId="26" xfId="0" applyNumberFormat="1" applyFont="1" applyFill="1" applyBorder="1"/>
    <xf numFmtId="0" fontId="30" fillId="3" borderId="16" xfId="0" applyFont="1" applyFill="1" applyBorder="1"/>
    <xf numFmtId="0" fontId="30" fillId="3" borderId="17" xfId="0" applyFont="1" applyFill="1" applyBorder="1" applyAlignment="1">
      <alignment horizontal="center"/>
    </xf>
    <xf numFmtId="3" fontId="30" fillId="3" borderId="38" xfId="0" applyNumberFormat="1" applyFont="1" applyFill="1" applyBorder="1"/>
    <xf numFmtId="3" fontId="30" fillId="3" borderId="24" xfId="0" applyNumberFormat="1" applyFont="1" applyFill="1" applyBorder="1"/>
    <xf numFmtId="3" fontId="30" fillId="3" borderId="16" xfId="0" applyNumberFormat="1" applyFont="1" applyFill="1" applyBorder="1"/>
    <xf numFmtId="3" fontId="30" fillId="3" borderId="17" xfId="0" applyNumberFormat="1" applyFont="1" applyFill="1" applyBorder="1"/>
    <xf numFmtId="3" fontId="30" fillId="3" borderId="28" xfId="0" applyNumberFormat="1" applyFont="1" applyFill="1" applyBorder="1"/>
    <xf numFmtId="0" fontId="30" fillId="3" borderId="39" xfId="0" applyFont="1" applyFill="1" applyBorder="1"/>
    <xf numFmtId="0" fontId="30" fillId="3" borderId="17" xfId="0" applyFont="1" applyFill="1" applyBorder="1"/>
    <xf numFmtId="0" fontId="30" fillId="3" borderId="26" xfId="0" applyFont="1" applyFill="1" applyBorder="1"/>
    <xf numFmtId="0" fontId="30" fillId="3" borderId="24" xfId="0" applyFont="1" applyFill="1" applyBorder="1"/>
    <xf numFmtId="0" fontId="30" fillId="3" borderId="38" xfId="0" applyFont="1" applyFill="1" applyBorder="1"/>
    <xf numFmtId="0" fontId="30" fillId="3" borderId="28" xfId="0" applyFont="1" applyFill="1" applyBorder="1"/>
    <xf numFmtId="0" fontId="33" fillId="2" borderId="0" xfId="0" applyFont="1" applyFill="1"/>
    <xf numFmtId="0" fontId="32" fillId="2" borderId="0" xfId="0" applyFont="1" applyFill="1" applyAlignment="1">
      <alignment vertical="center" wrapText="1"/>
    </xf>
    <xf numFmtId="1" fontId="32" fillId="2" borderId="0" xfId="0" applyNumberFormat="1" applyFont="1" applyFill="1" applyAlignment="1">
      <alignment horizontal="right" vertical="center" wrapText="1"/>
    </xf>
    <xf numFmtId="1" fontId="32" fillId="2" borderId="0" xfId="0" applyNumberFormat="1" applyFont="1" applyFill="1" applyAlignment="1">
      <alignment horizontal="left" vertical="center" wrapText="1"/>
    </xf>
    <xf numFmtId="0" fontId="32" fillId="2" borderId="0" xfId="0" applyFont="1" applyFill="1" applyBorder="1" applyAlignment="1">
      <alignment vertical="center" wrapText="1"/>
    </xf>
    <xf numFmtId="0" fontId="33" fillId="2" borderId="0" xfId="0" applyFont="1" applyFill="1" applyBorder="1"/>
    <xf numFmtId="0" fontId="32" fillId="2" borderId="0" xfId="0" applyFont="1" applyFill="1" applyAlignment="1">
      <alignment horizontal="right" wrapText="1"/>
    </xf>
    <xf numFmtId="0" fontId="33" fillId="2" borderId="0" xfId="0" applyFont="1" applyFill="1" applyAlignment="1"/>
    <xf numFmtId="1" fontId="32" fillId="2" borderId="0" xfId="0" applyNumberFormat="1" applyFont="1" applyFill="1" applyBorder="1" applyAlignment="1">
      <alignment horizontal="right" vertical="center" wrapText="1"/>
    </xf>
    <xf numFmtId="0" fontId="32" fillId="2" borderId="0" xfId="0" applyFont="1" applyFill="1" applyBorder="1" applyAlignment="1">
      <alignment horizontal="right" wrapText="1"/>
    </xf>
    <xf numFmtId="0" fontId="32" fillId="2" borderId="0" xfId="0" applyFont="1" applyFill="1" applyBorder="1" applyAlignment="1">
      <alignment horizontal="left" wrapText="1"/>
    </xf>
    <xf numFmtId="3" fontId="30" fillId="2" borderId="9" xfId="0" applyNumberFormat="1" applyFont="1" applyFill="1" applyBorder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3" fontId="33" fillId="2" borderId="0" xfId="0" applyNumberFormat="1" applyFont="1" applyFill="1"/>
    <xf numFmtId="0" fontId="33" fillId="2" borderId="0" xfId="0" applyFont="1" applyFill="1" applyBorder="1" applyAlignment="1">
      <alignment vertical="center"/>
    </xf>
    <xf numFmtId="1" fontId="33" fillId="2" borderId="0" xfId="0" applyNumberFormat="1" applyFont="1" applyFill="1" applyBorder="1" applyAlignment="1">
      <alignment vertical="center" wrapText="1"/>
    </xf>
    <xf numFmtId="1" fontId="33" fillId="2" borderId="0" xfId="0" applyNumberFormat="1" applyFont="1" applyFill="1"/>
    <xf numFmtId="0" fontId="30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Border="1" applyAlignment="1">
      <alignment horizontal="right" vertical="center"/>
    </xf>
    <xf numFmtId="0" fontId="33" fillId="2" borderId="4" xfId="0" applyFont="1" applyFill="1" applyBorder="1"/>
    <xf numFmtId="3" fontId="33" fillId="2" borderId="4" xfId="0" applyNumberFormat="1" applyFont="1" applyFill="1" applyBorder="1"/>
    <xf numFmtId="1" fontId="33" fillId="2" borderId="4" xfId="0" applyNumberFormat="1" applyFont="1" applyFill="1" applyBorder="1"/>
    <xf numFmtId="3" fontId="30" fillId="2" borderId="4" xfId="0" applyNumberFormat="1" applyFont="1" applyFill="1" applyBorder="1" applyAlignment="1">
      <alignment horizontal="right" vertical="center"/>
    </xf>
    <xf numFmtId="0" fontId="33" fillId="2" borderId="10" xfId="0" applyFont="1" applyFill="1" applyBorder="1"/>
    <xf numFmtId="0" fontId="30" fillId="2" borderId="7" xfId="0" applyFont="1" applyFill="1" applyBorder="1" applyAlignment="1">
      <alignment horizontal="right" vertical="center"/>
    </xf>
    <xf numFmtId="0" fontId="30" fillId="2" borderId="4" xfId="0" applyFont="1" applyFill="1" applyBorder="1" applyAlignment="1">
      <alignment horizontal="right" vertical="center"/>
    </xf>
    <xf numFmtId="0" fontId="30" fillId="2" borderId="0" xfId="0" applyFont="1" applyFill="1" applyBorder="1" applyAlignment="1">
      <alignment wrapText="1"/>
    </xf>
    <xf numFmtId="1" fontId="32" fillId="2" borderId="0" xfId="0" applyNumberFormat="1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right" vertical="center"/>
    </xf>
    <xf numFmtId="164" fontId="30" fillId="3" borderId="0" xfId="1" applyNumberFormat="1" applyFont="1" applyFill="1" applyBorder="1" applyAlignment="1">
      <alignment horizontal="right" vertical="center"/>
    </xf>
    <xf numFmtId="3" fontId="33" fillId="2" borderId="10" xfId="0" applyNumberFormat="1" applyFont="1" applyFill="1" applyBorder="1"/>
    <xf numFmtId="0" fontId="33" fillId="2" borderId="9" xfId="0" applyFont="1" applyFill="1" applyBorder="1"/>
    <xf numFmtId="1" fontId="32" fillId="2" borderId="0" xfId="0" applyNumberFormat="1" applyFont="1" applyFill="1" applyAlignment="1">
      <alignment vertical="center" wrapText="1"/>
    </xf>
    <xf numFmtId="3" fontId="30" fillId="3" borderId="4" xfId="0" applyNumberFormat="1" applyFont="1" applyFill="1" applyBorder="1" applyAlignment="1">
      <alignment horizontal="right" vertical="center"/>
    </xf>
    <xf numFmtId="164" fontId="30" fillId="3" borderId="9" xfId="1" applyNumberFormat="1" applyFont="1" applyFill="1" applyBorder="1" applyAlignment="1">
      <alignment horizontal="right" vertical="center"/>
    </xf>
    <xf numFmtId="3" fontId="30" fillId="2" borderId="8" xfId="0" applyNumberFormat="1" applyFont="1" applyFill="1" applyBorder="1" applyAlignment="1">
      <alignment horizontal="right" vertical="center"/>
    </xf>
    <xf numFmtId="3" fontId="30" fillId="2" borderId="5" xfId="0" applyNumberFormat="1" applyFont="1" applyFill="1" applyBorder="1" applyAlignment="1">
      <alignment horizontal="right" vertical="center"/>
    </xf>
    <xf numFmtId="3" fontId="30" fillId="2" borderId="7" xfId="0" applyNumberFormat="1" applyFont="1" applyFill="1" applyBorder="1" applyAlignment="1">
      <alignment horizontal="right" vertical="center"/>
    </xf>
    <xf numFmtId="0" fontId="33" fillId="2" borderId="33" xfId="0" applyFont="1" applyFill="1" applyBorder="1"/>
    <xf numFmtId="0" fontId="30" fillId="2" borderId="50" xfId="0" applyFont="1" applyFill="1" applyBorder="1" applyAlignment="1">
      <alignment horizontal="right" vertical="center"/>
    </xf>
    <xf numFmtId="3" fontId="30" fillId="2" borderId="51" xfId="0" applyNumberFormat="1" applyFont="1" applyFill="1" applyBorder="1" applyAlignment="1">
      <alignment horizontal="right" vertical="center"/>
    </xf>
    <xf numFmtId="3" fontId="30" fillId="2" borderId="49" xfId="0" applyNumberFormat="1" applyFont="1" applyFill="1" applyBorder="1" applyAlignment="1">
      <alignment horizontal="right" vertical="center"/>
    </xf>
    <xf numFmtId="0" fontId="35" fillId="2" borderId="11" xfId="0" applyFont="1" applyFill="1" applyBorder="1" applyAlignment="1">
      <alignment horizontal="center" wrapText="1"/>
    </xf>
    <xf numFmtId="3" fontId="35" fillId="2" borderId="0" xfId="0" applyNumberFormat="1" applyFont="1" applyFill="1" applyBorder="1" applyAlignment="1">
      <alignment horizontal="right" vertical="center"/>
    </xf>
    <xf numFmtId="3" fontId="35" fillId="2" borderId="5" xfId="0" applyNumberFormat="1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center" wrapText="1"/>
    </xf>
    <xf numFmtId="0" fontId="35" fillId="2" borderId="12" xfId="0" applyFont="1" applyFill="1" applyBorder="1" applyAlignment="1">
      <alignment horizontal="center" wrapText="1"/>
    </xf>
    <xf numFmtId="164" fontId="35" fillId="2" borderId="8" xfId="1" applyNumberFormat="1" applyFont="1" applyFill="1" applyBorder="1" applyAlignment="1">
      <alignment horizontal="right" vertical="center"/>
    </xf>
    <xf numFmtId="164" fontId="35" fillId="2" borderId="9" xfId="1" applyNumberFormat="1" applyFont="1" applyFill="1" applyBorder="1" applyAlignment="1">
      <alignment horizontal="right" vertical="center"/>
    </xf>
    <xf numFmtId="3" fontId="35" fillId="3" borderId="0" xfId="0" applyNumberFormat="1" applyFont="1" applyFill="1" applyBorder="1" applyAlignment="1">
      <alignment horizontal="right" vertical="center"/>
    </xf>
    <xf numFmtId="164" fontId="35" fillId="3" borderId="8" xfId="1" applyNumberFormat="1" applyFont="1" applyFill="1" applyBorder="1" applyAlignment="1">
      <alignment horizontal="right" vertical="center"/>
    </xf>
    <xf numFmtId="164" fontId="35" fillId="3" borderId="0" xfId="1" applyNumberFormat="1" applyFont="1" applyFill="1" applyBorder="1" applyAlignment="1">
      <alignment horizontal="right" vertical="center"/>
    </xf>
    <xf numFmtId="164" fontId="35" fillId="3" borderId="9" xfId="1" applyNumberFormat="1" applyFont="1" applyFill="1" applyBorder="1" applyAlignment="1">
      <alignment horizontal="right" vertical="center"/>
    </xf>
    <xf numFmtId="0" fontId="38" fillId="2" borderId="0" xfId="0" applyFont="1" applyFill="1" applyBorder="1" applyAlignment="1">
      <alignment vertical="center" wrapText="1"/>
    </xf>
    <xf numFmtId="0" fontId="34" fillId="2" borderId="0" xfId="0" applyFont="1" applyFill="1" applyBorder="1"/>
    <xf numFmtId="0" fontId="34" fillId="2" borderId="9" xfId="0" applyFont="1" applyFill="1" applyBorder="1"/>
    <xf numFmtId="3" fontId="35" fillId="2" borderId="49" xfId="0" applyNumberFormat="1" applyFont="1" applyFill="1" applyBorder="1" applyAlignment="1">
      <alignment horizontal="right" vertical="center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Alignment="1"/>
    <xf numFmtId="0" fontId="30" fillId="3" borderId="0" xfId="0" applyFont="1" applyFill="1" applyBorder="1" applyAlignment="1"/>
    <xf numFmtId="0" fontId="30" fillId="3" borderId="24" xfId="0" applyFont="1" applyFill="1" applyBorder="1" applyAlignment="1"/>
    <xf numFmtId="0" fontId="30" fillId="3" borderId="12" xfId="0" applyFont="1" applyFill="1" applyBorder="1" applyAlignment="1">
      <alignment vertical="center"/>
    </xf>
    <xf numFmtId="0" fontId="33" fillId="2" borderId="11" xfId="0" applyFont="1" applyFill="1" applyBorder="1"/>
    <xf numFmtId="0" fontId="30" fillId="2" borderId="0" xfId="0" applyFont="1" applyFill="1" applyBorder="1" applyAlignment="1">
      <alignment horizontal="center" wrapText="1"/>
    </xf>
    <xf numFmtId="3" fontId="30" fillId="3" borderId="12" xfId="0" applyNumberFormat="1" applyFont="1" applyFill="1" applyBorder="1" applyAlignment="1">
      <alignment horizontal="right" vertical="center"/>
    </xf>
    <xf numFmtId="3" fontId="30" fillId="3" borderId="11" xfId="0" applyNumberFormat="1" applyFont="1" applyFill="1" applyBorder="1" applyAlignment="1">
      <alignment horizontal="right" vertical="center"/>
    </xf>
    <xf numFmtId="0" fontId="30" fillId="3" borderId="5" xfId="0" applyFont="1" applyFill="1" applyBorder="1" applyAlignment="1">
      <alignment horizontal="right" vertical="center"/>
    </xf>
    <xf numFmtId="0" fontId="33" fillId="2" borderId="5" xfId="0" applyFont="1" applyFill="1" applyBorder="1"/>
    <xf numFmtId="0" fontId="30" fillId="3" borderId="11" xfId="0" applyFont="1" applyFill="1" applyBorder="1" applyAlignment="1">
      <alignment vertical="center"/>
    </xf>
    <xf numFmtId="0" fontId="30" fillId="3" borderId="11" xfId="0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30" fillId="2" borderId="11" xfId="0" applyNumberFormat="1" applyFont="1" applyFill="1" applyBorder="1" applyAlignment="1">
      <alignment horizontal="right" vertical="center"/>
    </xf>
    <xf numFmtId="164" fontId="30" fillId="2" borderId="0" xfId="1" applyNumberFormat="1" applyFont="1" applyFill="1" applyBorder="1" applyAlignment="1">
      <alignment horizontal="right" vertical="center"/>
    </xf>
    <xf numFmtId="3" fontId="33" fillId="2" borderId="0" xfId="0" applyNumberFormat="1" applyFont="1" applyFill="1" applyBorder="1"/>
    <xf numFmtId="3" fontId="33" fillId="2" borderId="11" xfId="0" applyNumberFormat="1" applyFont="1" applyFill="1" applyBorder="1"/>
    <xf numFmtId="0" fontId="33" fillId="2" borderId="7" xfId="0" applyFont="1" applyFill="1" applyBorder="1"/>
    <xf numFmtId="0" fontId="33" fillId="2" borderId="8" xfId="0" applyFont="1" applyFill="1" applyBorder="1"/>
    <xf numFmtId="0" fontId="39" fillId="2" borderId="4" xfId="0" applyFont="1" applyFill="1" applyBorder="1" applyAlignment="1">
      <alignment horizontal="center" wrapText="1"/>
    </xf>
    <xf numFmtId="0" fontId="39" fillId="2" borderId="0" xfId="0" applyFont="1" applyFill="1" applyBorder="1" applyAlignment="1">
      <alignment horizontal="center" wrapText="1"/>
    </xf>
    <xf numFmtId="0" fontId="39" fillId="2" borderId="9" xfId="0" applyFont="1" applyFill="1" applyBorder="1" applyAlignment="1">
      <alignment horizontal="center" wrapText="1"/>
    </xf>
    <xf numFmtId="0" fontId="39" fillId="2" borderId="10" xfId="0" applyFont="1" applyFill="1" applyBorder="1" applyAlignment="1">
      <alignment horizontal="center" wrapText="1"/>
    </xf>
    <xf numFmtId="0" fontId="39" fillId="2" borderId="11" xfId="0" applyFont="1" applyFill="1" applyBorder="1" applyAlignment="1">
      <alignment horizontal="center" wrapText="1"/>
    </xf>
    <xf numFmtId="0" fontId="39" fillId="2" borderId="12" xfId="0" applyFont="1" applyFill="1" applyBorder="1" applyAlignment="1">
      <alignment horizontal="center" wrapText="1"/>
    </xf>
    <xf numFmtId="0" fontId="30" fillId="2" borderId="0" xfId="0" applyFont="1" applyFill="1" applyAlignment="1">
      <alignment horizontal="center"/>
    </xf>
    <xf numFmtId="3" fontId="30" fillId="3" borderId="32" xfId="0" applyNumberFormat="1" applyFont="1" applyFill="1" applyBorder="1" applyAlignment="1">
      <alignment horizontal="right" vertical="center"/>
    </xf>
    <xf numFmtId="3" fontId="30" fillId="3" borderId="34" xfId="0" applyNumberFormat="1" applyFont="1" applyFill="1" applyBorder="1" applyAlignment="1">
      <alignment horizontal="right" vertical="center"/>
    </xf>
    <xf numFmtId="3" fontId="33" fillId="2" borderId="34" xfId="0" applyNumberFormat="1" applyFont="1" applyFill="1" applyBorder="1"/>
    <xf numFmtId="0" fontId="30" fillId="3" borderId="4" xfId="0" applyFont="1" applyFill="1" applyBorder="1" applyAlignment="1">
      <alignment vertical="center"/>
    </xf>
    <xf numFmtId="0" fontId="30" fillId="3" borderId="8" xfId="0" applyFont="1" applyFill="1" applyBorder="1" applyAlignment="1">
      <alignment vertical="center"/>
    </xf>
    <xf numFmtId="0" fontId="33" fillId="2" borderId="12" xfId="0" applyFont="1" applyFill="1" applyBorder="1"/>
    <xf numFmtId="165" fontId="39" fillId="2" borderId="7" xfId="1" applyNumberFormat="1" applyFont="1" applyFill="1" applyBorder="1" applyAlignment="1">
      <alignment horizontal="right" vertical="center"/>
    </xf>
    <xf numFmtId="165" fontId="39" fillId="2" borderId="5" xfId="0" applyNumberFormat="1" applyFont="1" applyFill="1" applyBorder="1" applyAlignment="1">
      <alignment horizontal="right" vertical="center"/>
    </xf>
    <xf numFmtId="165" fontId="39" fillId="2" borderId="8" xfId="1" applyNumberFormat="1" applyFont="1" applyFill="1" applyBorder="1" applyAlignment="1">
      <alignment horizontal="right" vertical="center"/>
    </xf>
    <xf numFmtId="165" fontId="39" fillId="2" borderId="10" xfId="1" applyNumberFormat="1" applyFont="1" applyFill="1" applyBorder="1" applyAlignment="1">
      <alignment horizontal="right" vertical="center"/>
    </xf>
    <xf numFmtId="165" fontId="39" fillId="2" borderId="11" xfId="0" applyNumberFormat="1" applyFont="1" applyFill="1" applyBorder="1" applyAlignment="1">
      <alignment horizontal="right" vertical="center"/>
    </xf>
    <xf numFmtId="165" fontId="39" fillId="2" borderId="12" xfId="1" applyNumberFormat="1" applyFont="1" applyFill="1" applyBorder="1" applyAlignment="1">
      <alignment horizontal="right" vertical="center"/>
    </xf>
    <xf numFmtId="165" fontId="39" fillId="2" borderId="4" xfId="1" applyNumberFormat="1" applyFont="1" applyFill="1" applyBorder="1" applyAlignment="1">
      <alignment horizontal="right" vertical="center"/>
    </xf>
    <xf numFmtId="165" fontId="39" fillId="2" borderId="0" xfId="0" applyNumberFormat="1" applyFont="1" applyFill="1" applyBorder="1" applyAlignment="1">
      <alignment horizontal="right" vertical="center"/>
    </xf>
    <xf numFmtId="165" fontId="39" fillId="2" borderId="9" xfId="1" applyNumberFormat="1" applyFont="1" applyFill="1" applyBorder="1" applyAlignment="1">
      <alignment horizontal="right" vertical="center"/>
    </xf>
    <xf numFmtId="165" fontId="39" fillId="3" borderId="4" xfId="1" applyNumberFormat="1" applyFont="1" applyFill="1" applyBorder="1" applyAlignment="1">
      <alignment horizontal="right" vertical="center"/>
    </xf>
    <xf numFmtId="165" fontId="39" fillId="3" borderId="0" xfId="0" applyNumberFormat="1" applyFont="1" applyFill="1" applyBorder="1" applyAlignment="1">
      <alignment horizontal="right" vertical="center"/>
    </xf>
    <xf numFmtId="165" fontId="39" fillId="3" borderId="10" xfId="1" applyNumberFormat="1" applyFont="1" applyFill="1" applyBorder="1" applyAlignment="1">
      <alignment horizontal="right" vertical="center"/>
    </xf>
    <xf numFmtId="165" fontId="39" fillId="3" borderId="11" xfId="0" applyNumberFormat="1" applyFont="1" applyFill="1" applyBorder="1" applyAlignment="1">
      <alignment horizontal="right" vertical="center"/>
    </xf>
    <xf numFmtId="165" fontId="39" fillId="3" borderId="33" xfId="1" applyNumberFormat="1" applyFont="1" applyFill="1" applyBorder="1" applyAlignment="1">
      <alignment horizontal="right" vertical="center"/>
    </xf>
    <xf numFmtId="165" fontId="39" fillId="3" borderId="34" xfId="0" applyNumberFormat="1" applyFont="1" applyFill="1" applyBorder="1" applyAlignment="1">
      <alignment horizontal="right" vertical="center"/>
    </xf>
    <xf numFmtId="165" fontId="39" fillId="3" borderId="32" xfId="1" applyNumberFormat="1" applyFont="1" applyFill="1" applyBorder="1" applyAlignment="1">
      <alignment horizontal="right" vertical="center"/>
    </xf>
    <xf numFmtId="165" fontId="30" fillId="3" borderId="4" xfId="0" applyNumberFormat="1" applyFont="1" applyFill="1" applyBorder="1" applyAlignment="1">
      <alignment vertical="center"/>
    </xf>
    <xf numFmtId="165" fontId="30" fillId="3" borderId="0" xfId="0" applyNumberFormat="1" applyFont="1" applyFill="1" applyBorder="1" applyAlignment="1">
      <alignment vertical="center"/>
    </xf>
    <xf numFmtId="165" fontId="30" fillId="3" borderId="9" xfId="0" applyNumberFormat="1" applyFont="1" applyFill="1" applyBorder="1" applyAlignment="1">
      <alignment vertical="center"/>
    </xf>
    <xf numFmtId="165" fontId="30" fillId="3" borderId="10" xfId="0" applyNumberFormat="1" applyFont="1" applyFill="1" applyBorder="1" applyAlignment="1">
      <alignment vertical="center"/>
    </xf>
    <xf numFmtId="165" fontId="30" fillId="3" borderId="11" xfId="0" applyNumberFormat="1" applyFont="1" applyFill="1" applyBorder="1" applyAlignment="1">
      <alignment vertical="center"/>
    </xf>
    <xf numFmtId="165" fontId="30" fillId="3" borderId="12" xfId="0" applyNumberFormat="1" applyFont="1" applyFill="1" applyBorder="1" applyAlignment="1">
      <alignment vertical="center"/>
    </xf>
    <xf numFmtId="164" fontId="30" fillId="3" borderId="0" xfId="0" applyNumberFormat="1" applyFont="1" applyFill="1" applyBorder="1" applyAlignment="1">
      <alignment vertical="center"/>
    </xf>
    <xf numFmtId="3" fontId="30" fillId="3" borderId="51" xfId="0" applyNumberFormat="1" applyFont="1" applyFill="1" applyBorder="1" applyAlignment="1">
      <alignment vertical="center"/>
    </xf>
    <xf numFmtId="0" fontId="30" fillId="3" borderId="34" xfId="0" applyFont="1" applyFill="1" applyBorder="1" applyAlignment="1">
      <alignment horizontal="right" vertical="center"/>
    </xf>
    <xf numFmtId="0" fontId="33" fillId="2" borderId="32" xfId="0" applyFont="1" applyFill="1" applyBorder="1"/>
    <xf numFmtId="0" fontId="30" fillId="2" borderId="11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3" borderId="0" xfId="2" applyFont="1" applyFill="1" applyBorder="1"/>
    <xf numFmtId="0" fontId="30" fillId="3" borderId="0" xfId="2" applyFont="1" applyFill="1" applyBorder="1" applyAlignment="1">
      <alignment horizontal="center" vertical="center" wrapText="1"/>
    </xf>
    <xf numFmtId="0" fontId="30" fillId="3" borderId="11" xfId="2" applyFont="1" applyFill="1" applyBorder="1" applyAlignment="1">
      <alignment horizontal="right"/>
    </xf>
    <xf numFmtId="0" fontId="30" fillId="3" borderId="0" xfId="2" applyFont="1" applyFill="1" applyBorder="1" applyAlignment="1">
      <alignment horizontal="right" vertical="center"/>
    </xf>
    <xf numFmtId="165" fontId="30" fillId="3" borderId="24" xfId="2" applyNumberFormat="1" applyFont="1" applyFill="1" applyBorder="1" applyAlignment="1">
      <alignment horizontal="right" vertical="center"/>
    </xf>
    <xf numFmtId="165" fontId="30" fillId="3" borderId="0" xfId="2" applyNumberFormat="1" applyFont="1" applyFill="1" applyBorder="1" applyAlignment="1">
      <alignment vertical="center"/>
    </xf>
    <xf numFmtId="165" fontId="30" fillId="3" borderId="9" xfId="2" applyNumberFormat="1" applyFont="1" applyFill="1" applyBorder="1" applyAlignment="1">
      <alignment vertical="center"/>
    </xf>
    <xf numFmtId="165" fontId="30" fillId="3" borderId="4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/>
    </xf>
    <xf numFmtId="3" fontId="30" fillId="3" borderId="0" xfId="2" applyNumberFormat="1" applyFont="1" applyFill="1" applyBorder="1"/>
    <xf numFmtId="165" fontId="30" fillId="3" borderId="0" xfId="2" applyNumberFormat="1" applyFont="1" applyFill="1" applyBorder="1" applyAlignment="1">
      <alignment horizontal="right"/>
    </xf>
    <xf numFmtId="0" fontId="30" fillId="3" borderId="11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vertical="center"/>
    </xf>
    <xf numFmtId="165" fontId="30" fillId="3" borderId="12" xfId="2" applyNumberFormat="1" applyFont="1" applyFill="1" applyBorder="1" applyAlignment="1">
      <alignment vertical="center"/>
    </xf>
    <xf numFmtId="165" fontId="30" fillId="3" borderId="10" xfId="2" applyNumberFormat="1" applyFont="1" applyFill="1" applyBorder="1" applyAlignment="1">
      <alignment vertical="center"/>
    </xf>
    <xf numFmtId="166" fontId="30" fillId="3" borderId="0" xfId="2" applyNumberFormat="1" applyFont="1" applyFill="1" applyBorder="1" applyAlignment="1">
      <alignment horizontal="right"/>
    </xf>
    <xf numFmtId="165" fontId="30" fillId="3" borderId="17" xfId="2" applyNumberFormat="1" applyFont="1" applyFill="1" applyBorder="1" applyAlignment="1">
      <alignment horizontal="right" vertical="center"/>
    </xf>
    <xf numFmtId="165" fontId="30" fillId="3" borderId="5" xfId="2" applyNumberFormat="1" applyFont="1" applyFill="1" applyBorder="1" applyAlignment="1">
      <alignment vertical="center"/>
    </xf>
    <xf numFmtId="165" fontId="30" fillId="3" borderId="8" xfId="2" applyNumberFormat="1" applyFont="1" applyFill="1" applyBorder="1" applyAlignment="1">
      <alignment vertical="center"/>
    </xf>
    <xf numFmtId="165" fontId="30" fillId="3" borderId="7" xfId="2" applyNumberFormat="1" applyFont="1" applyFill="1" applyBorder="1" applyAlignment="1">
      <alignment vertical="center"/>
    </xf>
    <xf numFmtId="0" fontId="30" fillId="3" borderId="24" xfId="2" applyFont="1" applyFill="1" applyBorder="1"/>
    <xf numFmtId="0" fontId="30" fillId="2" borderId="0" xfId="2" applyFont="1" applyFill="1" applyBorder="1" applyAlignment="1">
      <alignment wrapText="1"/>
    </xf>
    <xf numFmtId="165" fontId="30" fillId="3" borderId="0" xfId="2" applyNumberFormat="1" applyFont="1" applyFill="1" applyBorder="1"/>
    <xf numFmtId="0" fontId="48" fillId="3" borderId="0" xfId="2" applyFont="1" applyFill="1" applyBorder="1" applyAlignment="1">
      <alignment horizontal="left" vertical="top" wrapText="1"/>
    </xf>
    <xf numFmtId="0" fontId="47" fillId="3" borderId="0" xfId="2" applyFont="1" applyFill="1" applyBorder="1" applyAlignment="1">
      <alignment vertical="top" wrapText="1"/>
    </xf>
    <xf numFmtId="0" fontId="47" fillId="3" borderId="0" xfId="2" applyFont="1" applyFill="1" applyBorder="1" applyAlignment="1">
      <alignment horizontal="right" vertical="top" wrapText="1"/>
    </xf>
    <xf numFmtId="165" fontId="30" fillId="3" borderId="14" xfId="2" applyNumberFormat="1" applyFont="1" applyFill="1" applyBorder="1" applyAlignment="1">
      <alignment vertical="center"/>
    </xf>
    <xf numFmtId="165" fontId="30" fillId="3" borderId="13" xfId="2" applyNumberFormat="1" applyFont="1" applyFill="1" applyBorder="1" applyAlignment="1">
      <alignment vertical="center"/>
    </xf>
    <xf numFmtId="165" fontId="30" fillId="3" borderId="2" xfId="2" applyNumberFormat="1" applyFont="1" applyFill="1" applyBorder="1" applyAlignment="1">
      <alignment vertical="center"/>
    </xf>
    <xf numFmtId="165" fontId="30" fillId="3" borderId="5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vertical="center"/>
    </xf>
    <xf numFmtId="165" fontId="30" fillId="3" borderId="23" xfId="2" applyNumberFormat="1" applyFont="1" applyFill="1" applyBorder="1" applyAlignment="1">
      <alignment vertical="center"/>
    </xf>
    <xf numFmtId="165" fontId="30" fillId="3" borderId="31" xfId="2" applyNumberFormat="1" applyFont="1" applyFill="1" applyBorder="1" applyAlignment="1">
      <alignment vertical="center"/>
    </xf>
    <xf numFmtId="0" fontId="30" fillId="3" borderId="30" xfId="2" applyFont="1" applyFill="1" applyBorder="1"/>
    <xf numFmtId="0" fontId="30" fillId="3" borderId="5" xfId="2" applyFont="1" applyFill="1" applyBorder="1"/>
    <xf numFmtId="0" fontId="30" fillId="3" borderId="16" xfId="2" applyFont="1" applyFill="1" applyBorder="1"/>
    <xf numFmtId="0" fontId="30" fillId="3" borderId="39" xfId="2" applyFont="1" applyFill="1" applyBorder="1"/>
    <xf numFmtId="0" fontId="30" fillId="3" borderId="39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center" wrapText="1"/>
    </xf>
    <xf numFmtId="0" fontId="30" fillId="3" borderId="15" xfId="2" applyFont="1" applyFill="1" applyBorder="1" applyAlignment="1">
      <alignment horizontal="center" wrapText="1"/>
    </xf>
    <xf numFmtId="0" fontId="30" fillId="3" borderId="3" xfId="2" applyFont="1" applyFill="1" applyBorder="1" applyAlignment="1">
      <alignment horizontal="center" wrapText="1"/>
    </xf>
    <xf numFmtId="0" fontId="30" fillId="3" borderId="6" xfId="2" applyFont="1" applyFill="1" applyBorder="1" applyAlignment="1">
      <alignment horizontal="right" vertical="center"/>
    </xf>
    <xf numFmtId="165" fontId="30" fillId="3" borderId="16" xfId="2" applyNumberFormat="1" applyFont="1" applyFill="1" applyBorder="1" applyAlignment="1">
      <alignment horizontal="right"/>
    </xf>
    <xf numFmtId="0" fontId="30" fillId="3" borderId="30" xfId="2" applyFont="1" applyFill="1" applyBorder="1" applyAlignment="1">
      <alignment horizontal="right" vertical="center"/>
    </xf>
    <xf numFmtId="0" fontId="30" fillId="3" borderId="42" xfId="2" applyFont="1" applyFill="1" applyBorder="1" applyAlignment="1">
      <alignment horizontal="right" vertical="center"/>
    </xf>
    <xf numFmtId="0" fontId="47" fillId="3" borderId="0" xfId="2" applyFont="1" applyFill="1" applyBorder="1" applyAlignment="1">
      <alignment horizontal="right" vertical="top" wrapText="1"/>
    </xf>
    <xf numFmtId="0" fontId="30" fillId="2" borderId="11" xfId="0" applyFont="1" applyFill="1" applyBorder="1" applyAlignment="1">
      <alignment horizontal="right" wrapText="1"/>
    </xf>
    <xf numFmtId="0" fontId="30" fillId="2" borderId="9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3" fontId="30" fillId="3" borderId="24" xfId="2" applyNumberFormat="1" applyFont="1" applyFill="1" applyBorder="1" applyAlignment="1">
      <alignment horizontal="right"/>
    </xf>
    <xf numFmtId="165" fontId="30" fillId="3" borderId="24" xfId="2" applyNumberFormat="1" applyFont="1" applyFill="1" applyBorder="1" applyAlignment="1">
      <alignment horizontal="right"/>
    </xf>
    <xf numFmtId="166" fontId="30" fillId="3" borderId="24" xfId="2" applyNumberFormat="1" applyFont="1" applyFill="1" applyBorder="1" applyAlignment="1">
      <alignment horizontal="right"/>
    </xf>
    <xf numFmtId="3" fontId="30" fillId="3" borderId="24" xfId="2" applyNumberFormat="1" applyFont="1" applyFill="1" applyBorder="1" applyAlignment="1">
      <alignment horizontal="right" vertical="center"/>
    </xf>
    <xf numFmtId="3" fontId="30" fillId="3" borderId="9" xfId="2" applyNumberFormat="1" applyFont="1" applyFill="1" applyBorder="1" applyAlignment="1">
      <alignment horizontal="right" vertical="center"/>
    </xf>
    <xf numFmtId="3" fontId="30" fillId="3" borderId="0" xfId="2" applyNumberFormat="1" applyFont="1" applyFill="1" applyBorder="1" applyAlignment="1">
      <alignment vertical="center"/>
    </xf>
    <xf numFmtId="3" fontId="30" fillId="3" borderId="9" xfId="2" applyNumberFormat="1" applyFont="1" applyFill="1" applyBorder="1" applyAlignment="1">
      <alignment vertical="center"/>
    </xf>
    <xf numFmtId="3" fontId="30" fillId="3" borderId="0" xfId="2" applyNumberFormat="1" applyFont="1" applyFill="1" applyBorder="1" applyAlignment="1">
      <alignment horizontal="right" vertical="center"/>
    </xf>
    <xf numFmtId="3" fontId="30" fillId="3" borderId="16" xfId="2" applyNumberFormat="1" applyFont="1" applyFill="1" applyBorder="1" applyAlignment="1">
      <alignment horizontal="right" vertical="center"/>
    </xf>
    <xf numFmtId="3" fontId="30" fillId="3" borderId="12" xfId="2" applyNumberFormat="1" applyFont="1" applyFill="1" applyBorder="1" applyAlignment="1">
      <alignment vertical="center"/>
    </xf>
    <xf numFmtId="3" fontId="30" fillId="3" borderId="11" xfId="2" applyNumberFormat="1" applyFont="1" applyFill="1" applyBorder="1" applyAlignment="1">
      <alignment vertical="center"/>
    </xf>
    <xf numFmtId="3" fontId="30" fillId="3" borderId="12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vertical="center"/>
    </xf>
    <xf numFmtId="3" fontId="30" fillId="3" borderId="54" xfId="2" applyNumberFormat="1" applyFont="1" applyFill="1" applyBorder="1" applyAlignment="1">
      <alignment vertical="center"/>
    </xf>
    <xf numFmtId="3" fontId="30" fillId="3" borderId="2" xfId="2" applyNumberFormat="1" applyFont="1" applyFill="1" applyBorder="1" applyAlignment="1">
      <alignment vertical="center"/>
    </xf>
    <xf numFmtId="3" fontId="30" fillId="3" borderId="13" xfId="2" applyNumberFormat="1" applyFont="1" applyFill="1" applyBorder="1" applyAlignment="1">
      <alignment vertical="center"/>
    </xf>
    <xf numFmtId="3" fontId="30" fillId="3" borderId="57" xfId="2" applyNumberFormat="1" applyFont="1" applyFill="1" applyBorder="1" applyAlignment="1">
      <alignment vertical="center"/>
    </xf>
    <xf numFmtId="3" fontId="30" fillId="3" borderId="58" xfId="2" applyNumberFormat="1" applyFont="1" applyFill="1" applyBorder="1" applyAlignment="1">
      <alignment vertical="center"/>
    </xf>
    <xf numFmtId="0" fontId="30" fillId="3" borderId="11" xfId="2" applyFont="1" applyFill="1" applyBorder="1"/>
    <xf numFmtId="0" fontId="30" fillId="3" borderId="39" xfId="2" applyFont="1" applyFill="1" applyBorder="1" applyAlignment="1">
      <alignment horizontal="right" textRotation="90" wrapText="1"/>
    </xf>
    <xf numFmtId="0" fontId="30" fillId="3" borderId="6" xfId="2" applyFont="1" applyFill="1" applyBorder="1" applyAlignment="1">
      <alignment horizontal="right" textRotation="90" wrapText="1"/>
    </xf>
    <xf numFmtId="3" fontId="30" fillId="3" borderId="25" xfId="2" applyNumberFormat="1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vertical="center"/>
    </xf>
    <xf numFmtId="164" fontId="30" fillId="3" borderId="0" xfId="1" applyNumberFormat="1" applyFont="1" applyFill="1" applyBorder="1" applyAlignment="1">
      <alignment vertical="center"/>
    </xf>
    <xf numFmtId="0" fontId="30" fillId="2" borderId="0" xfId="2" applyFont="1" applyFill="1"/>
    <xf numFmtId="165" fontId="30" fillId="3" borderId="0" xfId="2" applyNumberFormat="1" applyFont="1" applyFill="1" applyBorder="1" applyAlignment="1">
      <alignment wrapText="1"/>
    </xf>
    <xf numFmtId="49" fontId="30" fillId="2" borderId="0" xfId="2" applyNumberFormat="1" applyFont="1" applyFill="1" applyBorder="1" applyAlignment="1">
      <alignment wrapText="1"/>
    </xf>
    <xf numFmtId="0" fontId="53" fillId="2" borderId="0" xfId="2" applyFont="1" applyFill="1" applyBorder="1" applyAlignment="1">
      <alignment vertical="center" wrapText="1"/>
    </xf>
    <xf numFmtId="16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Border="1" applyAlignment="1">
      <alignment wrapText="1"/>
    </xf>
    <xf numFmtId="165" fontId="54" fillId="3" borderId="0" xfId="2" applyNumberFormat="1" applyFont="1" applyFill="1" applyBorder="1" applyAlignment="1">
      <alignment horizontal="center" vertical="center" wrapText="1"/>
    </xf>
    <xf numFmtId="165" fontId="53" fillId="3" borderId="0" xfId="2" applyNumberFormat="1" applyFont="1" applyFill="1" applyBorder="1" applyAlignment="1">
      <alignment vertical="center" wrapText="1"/>
    </xf>
    <xf numFmtId="0" fontId="30" fillId="2" borderId="0" xfId="2" applyFont="1" applyFill="1" applyBorder="1"/>
    <xf numFmtId="165" fontId="30" fillId="3" borderId="0" xfId="2" applyNumberFormat="1" applyFont="1" applyFill="1" applyBorder="1" applyAlignment="1">
      <alignment horizontal="left" vertical="top" wrapText="1"/>
    </xf>
    <xf numFmtId="0" fontId="30" fillId="3" borderId="0" xfId="2" applyFont="1" applyFill="1"/>
    <xf numFmtId="0" fontId="56" fillId="2" borderId="0" xfId="2" applyFont="1" applyFill="1" applyAlignment="1">
      <alignment vertical="center" wrapText="1"/>
    </xf>
    <xf numFmtId="165" fontId="57" fillId="3" borderId="0" xfId="2" applyNumberFormat="1" applyFont="1" applyFill="1" applyBorder="1" applyAlignment="1">
      <alignment vertical="center" wrapText="1"/>
    </xf>
    <xf numFmtId="165" fontId="56" fillId="3" borderId="0" xfId="2" applyNumberFormat="1" applyFont="1" applyFill="1" applyBorder="1" applyAlignment="1">
      <alignment vertical="center" wrapText="1"/>
    </xf>
    <xf numFmtId="165" fontId="55" fillId="3" borderId="0" xfId="2" applyNumberFormat="1" applyFont="1" applyFill="1" applyBorder="1" applyAlignment="1">
      <alignment wrapText="1"/>
    </xf>
    <xf numFmtId="0" fontId="55" fillId="2" borderId="0" xfId="2" applyFont="1" applyFill="1" applyBorder="1" applyAlignment="1">
      <alignment wrapText="1"/>
    </xf>
    <xf numFmtId="0" fontId="30" fillId="2" borderId="0" xfId="2" applyFont="1" applyFill="1" applyAlignment="1">
      <alignment horizontal="left"/>
    </xf>
    <xf numFmtId="0" fontId="30" fillId="2" borderId="0" xfId="2" applyFont="1" applyFill="1" applyAlignment="1"/>
    <xf numFmtId="0" fontId="30" fillId="2" borderId="0" xfId="2" applyFont="1" applyFill="1" applyBorder="1" applyAlignment="1">
      <alignment horizontal="right"/>
    </xf>
    <xf numFmtId="0" fontId="5" fillId="3" borderId="0" xfId="2" applyFill="1" applyBorder="1" applyAlignment="1"/>
    <xf numFmtId="0" fontId="30" fillId="3" borderId="6" xfId="2" applyFont="1" applyFill="1" applyBorder="1" applyAlignment="1">
      <alignment horizontal="center" wrapText="1"/>
    </xf>
    <xf numFmtId="0" fontId="47" fillId="3" borderId="0" xfId="2" applyFont="1" applyFill="1" applyBorder="1" applyAlignment="1">
      <alignment horizontal="right" vertical="top" wrapText="1"/>
    </xf>
    <xf numFmtId="0" fontId="33" fillId="3" borderId="0" xfId="0" applyFont="1" applyFill="1" applyBorder="1" applyAlignment="1">
      <alignment horizontal="right" vertical="center"/>
    </xf>
    <xf numFmtId="0" fontId="33" fillId="3" borderId="0" xfId="0" applyFont="1" applyFill="1" applyBorder="1" applyAlignment="1">
      <alignment horizontal="left" vertical="center"/>
    </xf>
    <xf numFmtId="1" fontId="32" fillId="2" borderId="0" xfId="0" applyNumberFormat="1" applyFont="1" applyFill="1" applyBorder="1" applyAlignment="1">
      <alignment vertical="center" wrapText="1"/>
    </xf>
    <xf numFmtId="0" fontId="30" fillId="3" borderId="56" xfId="2" applyFont="1" applyFill="1" applyBorder="1" applyAlignment="1">
      <alignment horizontal="right" textRotation="90" wrapText="1"/>
    </xf>
    <xf numFmtId="0" fontId="30" fillId="3" borderId="55" xfId="2" applyFont="1" applyFill="1" applyBorder="1" applyAlignment="1">
      <alignment horizontal="right" textRotation="90" wrapText="1"/>
    </xf>
    <xf numFmtId="0" fontId="30" fillId="3" borderId="0" xfId="0" applyFont="1" applyFill="1" applyBorder="1" applyAlignment="1">
      <alignment vertical="center" wrapText="1"/>
    </xf>
    <xf numFmtId="0" fontId="30" fillId="3" borderId="4" xfId="0" applyFont="1" applyFill="1" applyBorder="1" applyAlignment="1">
      <alignment horizontal="right" vertical="center"/>
    </xf>
    <xf numFmtId="0" fontId="49" fillId="3" borderId="0" xfId="2" applyFont="1" applyFill="1" applyBorder="1" applyAlignment="1"/>
    <xf numFmtId="0" fontId="30" fillId="2" borderId="0" xfId="0" applyFont="1" applyFill="1" applyBorder="1"/>
    <xf numFmtId="0" fontId="30" fillId="2" borderId="0" xfId="0" applyFont="1" applyFill="1" applyBorder="1" applyAlignment="1">
      <alignment horizontal="right"/>
    </xf>
    <xf numFmtId="0" fontId="30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top" wrapText="1"/>
    </xf>
    <xf numFmtId="165" fontId="30" fillId="2" borderId="0" xfId="0" applyNumberFormat="1" applyFont="1" applyFill="1" applyBorder="1" applyAlignment="1">
      <alignment horizontal="center"/>
    </xf>
    <xf numFmtId="165" fontId="30" fillId="2" borderId="9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center"/>
    </xf>
    <xf numFmtId="3" fontId="30" fillId="2" borderId="6" xfId="0" applyNumberFormat="1" applyFont="1" applyFill="1" applyBorder="1" applyAlignment="1">
      <alignment horizontal="right" vertical="center"/>
    </xf>
    <xf numFmtId="165" fontId="30" fillId="2" borderId="15" xfId="0" applyNumberFormat="1" applyFont="1" applyFill="1" applyBorder="1" applyAlignment="1">
      <alignment horizontal="center"/>
    </xf>
    <xf numFmtId="165" fontId="30" fillId="2" borderId="6" xfId="0" applyNumberFormat="1" applyFont="1" applyFill="1" applyBorder="1" applyAlignment="1">
      <alignment horizontal="center"/>
    </xf>
    <xf numFmtId="3" fontId="30" fillId="3" borderId="3" xfId="0" applyNumberFormat="1" applyFont="1" applyFill="1" applyBorder="1" applyAlignment="1">
      <alignment horizontal="right" vertical="center"/>
    </xf>
    <xf numFmtId="3" fontId="30" fillId="3" borderId="6" xfId="0" applyNumberFormat="1" applyFont="1" applyFill="1" applyBorder="1" applyAlignment="1">
      <alignment horizontal="right" vertical="center"/>
    </xf>
    <xf numFmtId="165" fontId="30" fillId="3" borderId="15" xfId="0" applyNumberFormat="1" applyFont="1" applyFill="1" applyBorder="1" applyAlignment="1">
      <alignment horizontal="center" vertical="center"/>
    </xf>
    <xf numFmtId="165" fontId="30" fillId="3" borderId="6" xfId="0" applyNumberFormat="1" applyFont="1" applyFill="1" applyBorder="1" applyAlignment="1">
      <alignment horizontal="center" vertical="center"/>
    </xf>
    <xf numFmtId="3" fontId="30" fillId="3" borderId="6" xfId="0" applyNumberFormat="1" applyFont="1" applyFill="1" applyBorder="1" applyAlignment="1">
      <alignment horizontal="right" vertical="top" wrapText="1"/>
    </xf>
    <xf numFmtId="165" fontId="30" fillId="3" borderId="15" xfId="0" applyNumberFormat="1" applyFont="1" applyFill="1" applyBorder="1" applyAlignment="1">
      <alignment horizontal="center" vertical="top" wrapText="1"/>
    </xf>
    <xf numFmtId="165" fontId="30" fillId="3" borderId="6" xfId="0" applyNumberFormat="1" applyFont="1" applyFill="1" applyBorder="1" applyAlignment="1">
      <alignment horizontal="center" vertical="top" wrapText="1"/>
    </xf>
    <xf numFmtId="3" fontId="30" fillId="3" borderId="3" xfId="0" applyNumberFormat="1" applyFont="1" applyFill="1" applyBorder="1" applyAlignment="1">
      <alignment horizontal="right"/>
    </xf>
    <xf numFmtId="3" fontId="30" fillId="3" borderId="6" xfId="0" applyNumberFormat="1" applyFont="1" applyFill="1" applyBorder="1" applyAlignment="1">
      <alignment horizontal="right"/>
    </xf>
    <xf numFmtId="165" fontId="30" fillId="3" borderId="15" xfId="0" applyNumberFormat="1" applyFont="1" applyFill="1" applyBorder="1" applyAlignment="1">
      <alignment horizontal="center"/>
    </xf>
    <xf numFmtId="165" fontId="30" fillId="3" borderId="6" xfId="0" applyNumberFormat="1" applyFont="1" applyFill="1" applyBorder="1" applyAlignment="1">
      <alignment horizontal="center"/>
    </xf>
    <xf numFmtId="3" fontId="30" fillId="2" borderId="3" xfId="0" applyNumberFormat="1" applyFont="1" applyFill="1" applyBorder="1" applyAlignment="1">
      <alignment horizontal="right" vertical="top"/>
    </xf>
    <xf numFmtId="3" fontId="30" fillId="2" borderId="6" xfId="0" applyNumberFormat="1" applyFont="1" applyFill="1" applyBorder="1" applyAlignment="1">
      <alignment horizontal="right" vertical="top"/>
    </xf>
    <xf numFmtId="0" fontId="30" fillId="3" borderId="6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9" xfId="0" applyFont="1" applyFill="1" applyBorder="1" applyAlignment="1">
      <alignment vertical="center"/>
    </xf>
    <xf numFmtId="0" fontId="30" fillId="3" borderId="1" xfId="2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center" vertical="center"/>
    </xf>
    <xf numFmtId="165" fontId="30" fillId="3" borderId="9" xfId="0" applyNumberFormat="1" applyFont="1" applyFill="1" applyBorder="1" applyAlignment="1">
      <alignment horizontal="center" vertical="center"/>
    </xf>
    <xf numFmtId="3" fontId="30" fillId="3" borderId="7" xfId="0" applyNumberFormat="1" applyFont="1" applyFill="1" applyBorder="1" applyAlignment="1">
      <alignment vertical="center"/>
    </xf>
    <xf numFmtId="3" fontId="30" fillId="3" borderId="5" xfId="0" applyNumberFormat="1" applyFont="1" applyFill="1" applyBorder="1" applyAlignment="1">
      <alignment vertical="center"/>
    </xf>
    <xf numFmtId="3" fontId="30" fillId="3" borderId="4" xfId="0" applyNumberFormat="1" applyFont="1" applyFill="1" applyBorder="1" applyAlignment="1">
      <alignment vertical="center"/>
    </xf>
    <xf numFmtId="0" fontId="33" fillId="3" borderId="11" xfId="0" applyFont="1" applyFill="1" applyBorder="1"/>
    <xf numFmtId="0" fontId="30" fillId="2" borderId="9" xfId="0" applyFont="1" applyFill="1" applyBorder="1" applyAlignment="1">
      <alignment horizontal="right"/>
    </xf>
    <xf numFmtId="0" fontId="28" fillId="2" borderId="0" xfId="0" applyFont="1" applyFill="1" applyBorder="1"/>
    <xf numFmtId="0" fontId="28" fillId="2" borderId="9" xfId="0" applyFont="1" applyFill="1" applyBorder="1"/>
    <xf numFmtId="0" fontId="28" fillId="2" borderId="4" xfId="0" applyFont="1" applyFill="1" applyBorder="1"/>
    <xf numFmtId="3" fontId="55" fillId="2" borderId="4" xfId="0" applyNumberFormat="1" applyFont="1" applyFill="1" applyBorder="1" applyAlignment="1">
      <alignment horizontal="right"/>
    </xf>
    <xf numFmtId="3" fontId="55" fillId="2" borderId="0" xfId="0" applyNumberFormat="1" applyFont="1" applyFill="1" applyBorder="1"/>
    <xf numFmtId="0" fontId="55" fillId="2" borderId="4" xfId="0" applyFont="1" applyFill="1" applyBorder="1" applyAlignment="1">
      <alignment horizontal="right"/>
    </xf>
    <xf numFmtId="1" fontId="30" fillId="3" borderId="39" xfId="2" applyNumberFormat="1" applyFont="1" applyFill="1" applyBorder="1" applyAlignment="1">
      <alignment horizontal="center" wrapText="1"/>
    </xf>
    <xf numFmtId="1" fontId="30" fillId="3" borderId="6" xfId="2" applyNumberFormat="1" applyFont="1" applyFill="1" applyBorder="1" applyAlignment="1">
      <alignment horizontal="center" wrapText="1"/>
    </xf>
    <xf numFmtId="1" fontId="30" fillId="3" borderId="3" xfId="2" applyNumberFormat="1" applyFont="1" applyFill="1" applyBorder="1" applyAlignment="1">
      <alignment horizontal="center" wrapText="1"/>
    </xf>
    <xf numFmtId="165" fontId="30" fillId="3" borderId="11" xfId="2" applyNumberFormat="1" applyFont="1" applyFill="1" applyBorder="1" applyAlignment="1">
      <alignment horizontal="right"/>
    </xf>
    <xf numFmtId="0" fontId="30" fillId="3" borderId="6" xfId="2" applyFont="1" applyFill="1" applyBorder="1"/>
    <xf numFmtId="165" fontId="30" fillId="3" borderId="43" xfId="2" applyNumberFormat="1" applyFont="1" applyFill="1" applyBorder="1" applyAlignment="1">
      <alignment horizontal="right" vertical="center"/>
    </xf>
    <xf numFmtId="165" fontId="30" fillId="3" borderId="30" xfId="2" applyNumberFormat="1" applyFont="1" applyFill="1" applyBorder="1" applyAlignment="1">
      <alignment horizontal="right" vertical="center"/>
    </xf>
    <xf numFmtId="165" fontId="30" fillId="3" borderId="17" xfId="2" applyNumberFormat="1" applyFont="1" applyFill="1" applyBorder="1" applyAlignment="1">
      <alignment vertical="center"/>
    </xf>
    <xf numFmtId="165" fontId="30" fillId="3" borderId="24" xfId="2" applyNumberFormat="1" applyFont="1" applyFill="1" applyBorder="1" applyAlignment="1">
      <alignment vertical="center"/>
    </xf>
    <xf numFmtId="165" fontId="30" fillId="3" borderId="16" xfId="2" applyNumberFormat="1" applyFont="1" applyFill="1" applyBorder="1" applyAlignment="1">
      <alignment vertical="center"/>
    </xf>
    <xf numFmtId="1" fontId="30" fillId="3" borderId="55" xfId="2" applyNumberFormat="1" applyFont="1" applyFill="1" applyBorder="1" applyAlignment="1">
      <alignment horizontal="center" wrapText="1"/>
    </xf>
    <xf numFmtId="0" fontId="30" fillId="3" borderId="17" xfId="2" applyFont="1" applyFill="1" applyBorder="1"/>
    <xf numFmtId="0" fontId="30" fillId="3" borderId="43" xfId="2" applyFont="1" applyFill="1" applyBorder="1"/>
    <xf numFmtId="165" fontId="30" fillId="3" borderId="30" xfId="2" applyNumberFormat="1" applyFont="1" applyFill="1" applyBorder="1"/>
    <xf numFmtId="3" fontId="30" fillId="3" borderId="17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horizontal="right" vertical="center"/>
    </xf>
    <xf numFmtId="3" fontId="30" fillId="3" borderId="5" xfId="2" applyNumberFormat="1" applyFont="1" applyFill="1" applyBorder="1" applyAlignment="1">
      <alignment vertical="center"/>
    </xf>
    <xf numFmtId="3" fontId="30" fillId="3" borderId="61" xfId="2" applyNumberFormat="1" applyFont="1" applyFill="1" applyBorder="1" applyAlignment="1">
      <alignment vertical="center"/>
    </xf>
    <xf numFmtId="3" fontId="30" fillId="3" borderId="59" xfId="2" applyNumberFormat="1" applyFont="1" applyFill="1" applyBorder="1" applyAlignment="1">
      <alignment vertical="center"/>
    </xf>
    <xf numFmtId="0" fontId="30" fillId="2" borderId="12" xfId="0" applyFont="1" applyFill="1" applyBorder="1" applyAlignment="1">
      <alignment horizontal="right" wrapText="1"/>
    </xf>
    <xf numFmtId="0" fontId="30" fillId="3" borderId="11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right" wrapText="1"/>
    </xf>
    <xf numFmtId="0" fontId="39" fillId="2" borderId="43" xfId="0" applyFont="1" applyFill="1" applyBorder="1" applyAlignment="1">
      <alignment horizontal="right" wrapText="1"/>
    </xf>
    <xf numFmtId="3" fontId="30" fillId="3" borderId="11" xfId="2" applyNumberFormat="1" applyFont="1" applyFill="1" applyBorder="1"/>
    <xf numFmtId="165" fontId="30" fillId="3" borderId="30" xfId="2" applyNumberFormat="1" applyFont="1" applyFill="1" applyBorder="1" applyAlignment="1">
      <alignment horizontal="right"/>
    </xf>
    <xf numFmtId="165" fontId="30" fillId="3" borderId="42" xfId="2" applyNumberFormat="1" applyFont="1" applyFill="1" applyBorder="1" applyAlignment="1">
      <alignment horizontal="right"/>
    </xf>
    <xf numFmtId="0" fontId="39" fillId="2" borderId="17" xfId="0" applyFont="1" applyFill="1" applyBorder="1" applyAlignment="1">
      <alignment horizontal="right" wrapText="1"/>
    </xf>
    <xf numFmtId="0" fontId="30" fillId="3" borderId="0" xfId="2" applyFont="1" applyFill="1" applyBorder="1" applyAlignment="1">
      <alignment horizontal="right"/>
    </xf>
    <xf numFmtId="0" fontId="30" fillId="3" borderId="0" xfId="2" applyFont="1" applyFill="1" applyBorder="1" applyAlignment="1"/>
    <xf numFmtId="0" fontId="30" fillId="3" borderId="0" xfId="0" applyFont="1" applyFill="1" applyBorder="1" applyAlignment="1">
      <alignment vertical="top" wrapText="1"/>
    </xf>
    <xf numFmtId="0" fontId="32" fillId="3" borderId="0" xfId="0" applyFont="1" applyFill="1" applyBorder="1" applyAlignment="1">
      <alignment vertical="center"/>
    </xf>
    <xf numFmtId="0" fontId="5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horizontal="left" vertical="center" wrapText="1"/>
    </xf>
    <xf numFmtId="3" fontId="30" fillId="3" borderId="6" xfId="0" applyNumberFormat="1" applyFont="1" applyFill="1" applyBorder="1"/>
    <xf numFmtId="3" fontId="30" fillId="3" borderId="39" xfId="0" applyNumberFormat="1" applyFont="1" applyFill="1" applyBorder="1"/>
    <xf numFmtId="0" fontId="50" fillId="3" borderId="0" xfId="0" applyFont="1" applyFill="1" applyBorder="1" applyAlignment="1">
      <alignment vertical="center"/>
    </xf>
    <xf numFmtId="165" fontId="39" fillId="2" borderId="5" xfId="1" applyNumberFormat="1" applyFont="1" applyFill="1" applyBorder="1" applyAlignment="1">
      <alignment horizontal="right" vertical="center"/>
    </xf>
    <xf numFmtId="165" fontId="39" fillId="2" borderId="0" xfId="1" applyNumberFormat="1" applyFont="1" applyFill="1" applyBorder="1" applyAlignment="1">
      <alignment horizontal="right" vertical="center"/>
    </xf>
    <xf numFmtId="165" fontId="39" fillId="2" borderId="50" xfId="1" applyNumberFormat="1" applyFont="1" applyFill="1" applyBorder="1" applyAlignment="1">
      <alignment horizontal="right" vertical="center"/>
    </xf>
    <xf numFmtId="165" fontId="39" fillId="2" borderId="49" xfId="1" applyNumberFormat="1" applyFont="1" applyFill="1" applyBorder="1" applyAlignment="1">
      <alignment horizontal="right" vertical="center"/>
    </xf>
    <xf numFmtId="165" fontId="39" fillId="2" borderId="51" xfId="1" applyNumberFormat="1" applyFont="1" applyFill="1" applyBorder="1" applyAlignment="1">
      <alignment horizontal="right" vertical="center"/>
    </xf>
    <xf numFmtId="3" fontId="30" fillId="3" borderId="3" xfId="0" applyNumberFormat="1" applyFont="1" applyFill="1" applyBorder="1"/>
    <xf numFmtId="165" fontId="30" fillId="2" borderId="12" xfId="0" applyNumberFormat="1" applyFont="1" applyFill="1" applyBorder="1" applyAlignment="1">
      <alignment horizontal="center"/>
    </xf>
    <xf numFmtId="165" fontId="30" fillId="3" borderId="0" xfId="20" applyNumberFormat="1" applyFont="1" applyFill="1" applyBorder="1" applyAlignment="1">
      <alignment horizontal="right" vertical="center"/>
    </xf>
    <xf numFmtId="165" fontId="30" fillId="3" borderId="5" xfId="20" applyNumberFormat="1" applyFont="1" applyFill="1" applyBorder="1" applyAlignment="1">
      <alignment horizontal="right" vertical="center"/>
    </xf>
    <xf numFmtId="164" fontId="30" fillId="3" borderId="2" xfId="1" applyNumberFormat="1" applyFont="1" applyFill="1" applyBorder="1" applyAlignment="1">
      <alignment vertical="center"/>
    </xf>
    <xf numFmtId="164" fontId="30" fillId="3" borderId="14" xfId="1" applyNumberFormat="1" applyFont="1" applyFill="1" applyBorder="1" applyAlignment="1">
      <alignment vertical="center"/>
    </xf>
    <xf numFmtId="164" fontId="30" fillId="3" borderId="13" xfId="1" applyNumberFormat="1" applyFont="1" applyFill="1" applyBorder="1" applyAlignment="1">
      <alignment vertical="center"/>
    </xf>
    <xf numFmtId="0" fontId="30" fillId="2" borderId="9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164" fontId="30" fillId="2" borderId="5" xfId="1" applyNumberFormat="1" applyFont="1" applyFill="1" applyBorder="1" applyAlignment="1">
      <alignment horizontal="right" vertical="center"/>
    </xf>
    <xf numFmtId="164" fontId="30" fillId="2" borderId="11" xfId="1" applyNumberFormat="1" applyFont="1" applyFill="1" applyBorder="1" applyAlignment="1">
      <alignment horizontal="right" vertical="center"/>
    </xf>
    <xf numFmtId="0" fontId="30" fillId="3" borderId="0" xfId="0" applyFont="1" applyFill="1" applyBorder="1" applyAlignment="1">
      <alignment wrapText="1"/>
    </xf>
    <xf numFmtId="164" fontId="30" fillId="2" borderId="34" xfId="1" applyNumberFormat="1" applyFont="1" applyFill="1" applyBorder="1" applyAlignment="1">
      <alignment horizontal="right" vertical="center"/>
    </xf>
    <xf numFmtId="164" fontId="30" fillId="3" borderId="11" xfId="1" applyNumberFormat="1" applyFont="1" applyFill="1" applyBorder="1" applyAlignment="1">
      <alignment horizontal="right" vertical="center"/>
    </xf>
    <xf numFmtId="164" fontId="30" fillId="3" borderId="34" xfId="1" applyNumberFormat="1" applyFont="1" applyFill="1" applyBorder="1" applyAlignment="1">
      <alignment horizontal="right" vertical="center"/>
    </xf>
    <xf numFmtId="164" fontId="30" fillId="3" borderId="12" xfId="1" applyNumberFormat="1" applyFont="1" applyFill="1" applyBorder="1" applyAlignment="1">
      <alignment horizontal="right" vertical="center"/>
    </xf>
    <xf numFmtId="0" fontId="54" fillId="2" borderId="0" xfId="0" applyFont="1" applyFill="1" applyBorder="1" applyAlignment="1">
      <alignment horizontal="right" vertical="center"/>
    </xf>
    <xf numFmtId="1" fontId="54" fillId="2" borderId="0" xfId="0" applyNumberFormat="1" applyFont="1" applyFill="1" applyBorder="1" applyAlignment="1">
      <alignment horizontal="right" vertical="center"/>
    </xf>
    <xf numFmtId="0" fontId="62" fillId="2" borderId="0" xfId="0" applyFont="1" applyFill="1" applyBorder="1"/>
    <xf numFmtId="0" fontId="37" fillId="2" borderId="0" xfId="0" applyFont="1" applyFill="1" applyBorder="1"/>
    <xf numFmtId="0" fontId="30" fillId="2" borderId="0" xfId="0" applyFont="1" applyFill="1" applyBorder="1" applyAlignment="1">
      <alignment horizontal="right" vertical="center"/>
    </xf>
    <xf numFmtId="4" fontId="30" fillId="3" borderId="0" xfId="2" applyNumberFormat="1" applyFont="1" applyFill="1" applyBorder="1"/>
    <xf numFmtId="165" fontId="30" fillId="2" borderId="8" xfId="0" applyNumberFormat="1" applyFont="1" applyFill="1" applyBorder="1" applyAlignment="1">
      <alignment horizontal="center" vertical="center"/>
    </xf>
    <xf numFmtId="165" fontId="30" fillId="2" borderId="9" xfId="0" applyNumberFormat="1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/>
    </xf>
    <xf numFmtId="0" fontId="34" fillId="2" borderId="9" xfId="0" applyFont="1" applyFill="1" applyBorder="1" applyAlignment="1"/>
    <xf numFmtId="0" fontId="35" fillId="2" borderId="10" xfId="0" applyFont="1" applyFill="1" applyBorder="1" applyAlignment="1">
      <alignment horizontal="center" wrapText="1"/>
    </xf>
    <xf numFmtId="3" fontId="35" fillId="2" borderId="7" xfId="0" applyNumberFormat="1" applyFont="1" applyFill="1" applyBorder="1" applyAlignment="1">
      <alignment horizontal="right" vertical="center"/>
    </xf>
    <xf numFmtId="3" fontId="35" fillId="2" borderId="4" xfId="0" applyNumberFormat="1" applyFont="1" applyFill="1" applyBorder="1" applyAlignment="1">
      <alignment horizontal="right" vertical="center"/>
    </xf>
    <xf numFmtId="3" fontId="35" fillId="2" borderId="50" xfId="0" applyNumberFormat="1" applyFont="1" applyFill="1" applyBorder="1" applyAlignment="1">
      <alignment horizontal="right" vertical="center"/>
    </xf>
    <xf numFmtId="3" fontId="35" fillId="3" borderId="7" xfId="0" applyNumberFormat="1" applyFont="1" applyFill="1" applyBorder="1" applyAlignment="1">
      <alignment horizontal="right" vertical="center"/>
    </xf>
    <xf numFmtId="3" fontId="35" fillId="3" borderId="4" xfId="0" applyNumberFormat="1" applyFont="1" applyFill="1" applyBorder="1" applyAlignment="1">
      <alignment horizontal="right" vertical="center"/>
    </xf>
    <xf numFmtId="0" fontId="33" fillId="2" borderId="4" xfId="0" applyFont="1" applyFill="1" applyBorder="1" applyAlignment="1"/>
    <xf numFmtId="3" fontId="54" fillId="2" borderId="9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top" wrapText="1"/>
    </xf>
    <xf numFmtId="1" fontId="55" fillId="2" borderId="24" xfId="2" applyNumberFormat="1" applyFont="1" applyFill="1" applyBorder="1" applyAlignment="1">
      <alignment horizontal="right" wrapText="1"/>
    </xf>
    <xf numFmtId="1" fontId="55" fillId="2" borderId="0" xfId="2" applyNumberFormat="1" applyFont="1" applyFill="1" applyBorder="1" applyAlignment="1">
      <alignment horizontal="right" wrapText="1"/>
    </xf>
    <xf numFmtId="0" fontId="60" fillId="3" borderId="0" xfId="0" applyFont="1" applyFill="1" applyBorder="1" applyAlignment="1">
      <alignment horizontal="left" wrapText="1"/>
    </xf>
    <xf numFmtId="167" fontId="30" fillId="3" borderId="0" xfId="2" applyNumberFormat="1" applyFont="1" applyFill="1" applyBorder="1" applyAlignment="1">
      <alignment horizontal="right"/>
    </xf>
    <xf numFmtId="2" fontId="30" fillId="3" borderId="0" xfId="0" applyNumberFormat="1" applyFont="1" applyFill="1"/>
    <xf numFmtId="3" fontId="30" fillId="2" borderId="11" xfId="0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164" fontId="33" fillId="2" borderId="0" xfId="0" applyNumberFormat="1" applyFont="1" applyFill="1"/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164" fontId="30" fillId="2" borderId="49" xfId="1" applyNumberFormat="1" applyFont="1" applyFill="1" applyBorder="1" applyAlignment="1">
      <alignment horizontal="right" vertical="center"/>
    </xf>
    <xf numFmtId="1" fontId="30" fillId="2" borderId="8" xfId="0" applyNumberFormat="1" applyFont="1" applyFill="1" applyBorder="1" applyAlignment="1">
      <alignment horizontal="left" wrapText="1"/>
    </xf>
    <xf numFmtId="164" fontId="30" fillId="2" borderId="8" xfId="1" applyNumberFormat="1" applyFont="1" applyFill="1" applyBorder="1" applyAlignment="1">
      <alignment horizontal="right" vertical="center"/>
    </xf>
    <xf numFmtId="164" fontId="30" fillId="2" borderId="9" xfId="1" applyNumberFormat="1" applyFont="1" applyFill="1" applyBorder="1" applyAlignment="1">
      <alignment horizontal="right" vertical="center"/>
    </xf>
    <xf numFmtId="3" fontId="30" fillId="2" borderId="50" xfId="0" applyNumberFormat="1" applyFont="1" applyFill="1" applyBorder="1" applyAlignment="1">
      <alignment horizontal="right" vertical="center"/>
    </xf>
    <xf numFmtId="164" fontId="30" fillId="2" borderId="51" xfId="1" applyNumberFormat="1" applyFont="1" applyFill="1" applyBorder="1" applyAlignment="1">
      <alignment horizontal="right" vertical="center"/>
    </xf>
    <xf numFmtId="164" fontId="30" fillId="3" borderId="8" xfId="1" applyNumberFormat="1" applyFont="1" applyFill="1" applyBorder="1" applyAlignment="1">
      <alignment horizontal="right" vertical="center"/>
    </xf>
    <xf numFmtId="3" fontId="30" fillId="3" borderId="60" xfId="2" applyNumberFormat="1" applyFont="1" applyFill="1" applyBorder="1" applyAlignment="1">
      <alignment vertical="center"/>
    </xf>
    <xf numFmtId="0" fontId="30" fillId="3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/>
    </xf>
    <xf numFmtId="0" fontId="30" fillId="2" borderId="0" xfId="0" applyFont="1" applyFill="1" applyBorder="1" applyAlignment="1">
      <alignment horizontal="right" vertical="top" wrapText="1"/>
    </xf>
    <xf numFmtId="165" fontId="33" fillId="2" borderId="0" xfId="0" applyNumberFormat="1" applyFont="1" applyFill="1"/>
    <xf numFmtId="0" fontId="30" fillId="2" borderId="30" xfId="2" applyFont="1" applyFill="1" applyBorder="1" applyAlignment="1">
      <alignment wrapText="1"/>
    </xf>
    <xf numFmtId="1" fontId="30" fillId="2" borderId="0" xfId="2" applyNumberFormat="1" applyFont="1" applyFill="1" applyBorder="1" applyAlignment="1">
      <alignment horizontal="right" wrapText="1"/>
    </xf>
    <xf numFmtId="0" fontId="30" fillId="2" borderId="24" xfId="2" applyFont="1" applyFill="1" applyBorder="1" applyAlignment="1">
      <alignment horizontal="right" wrapText="1"/>
    </xf>
    <xf numFmtId="0" fontId="30" fillId="2" borderId="0" xfId="2" applyFont="1" applyFill="1" applyBorder="1" applyAlignment="1">
      <alignment horizontal="right" wrapText="1"/>
    </xf>
    <xf numFmtId="0" fontId="30" fillId="3" borderId="24" xfId="2" applyFont="1" applyFill="1" applyBorder="1" applyAlignment="1">
      <alignment horizontal="right"/>
    </xf>
    <xf numFmtId="3" fontId="30" fillId="3" borderId="0" xfId="0" applyNumberFormat="1" applyFont="1" applyFill="1"/>
    <xf numFmtId="0" fontId="30" fillId="2" borderId="0" xfId="2" applyFont="1" applyFill="1" applyAlignment="1">
      <alignment horizontal="right"/>
    </xf>
    <xf numFmtId="0" fontId="30" fillId="3" borderId="0" xfId="2" applyFont="1" applyFill="1" applyBorder="1" applyAlignment="1">
      <alignment horizontal="left"/>
    </xf>
    <xf numFmtId="165" fontId="30" fillId="3" borderId="0" xfId="2" applyNumberFormat="1" applyFont="1" applyFill="1" applyBorder="1" applyAlignment="1">
      <alignment horizontal="center" wrapText="1"/>
    </xf>
    <xf numFmtId="0" fontId="30" fillId="2" borderId="0" xfId="2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wrapText="1"/>
    </xf>
    <xf numFmtId="0" fontId="54" fillId="3" borderId="0" xfId="2" applyFont="1" applyFill="1" applyBorder="1" applyAlignment="1">
      <alignment horizontal="right"/>
    </xf>
    <xf numFmtId="167" fontId="54" fillId="3" borderId="0" xfId="2" applyNumberFormat="1" applyFont="1" applyFill="1" applyBorder="1" applyAlignment="1">
      <alignment horizontal="right"/>
    </xf>
    <xf numFmtId="167" fontId="54" fillId="2" borderId="0" xfId="2" applyNumberFormat="1" applyFont="1" applyFill="1" applyBorder="1" applyAlignment="1">
      <alignment horizontal="right"/>
    </xf>
    <xf numFmtId="0" fontId="54" fillId="2" borderId="0" xfId="2" applyFont="1" applyFill="1" applyBorder="1"/>
    <xf numFmtId="167" fontId="30" fillId="2" borderId="0" xfId="2" applyNumberFormat="1" applyFont="1" applyFill="1" applyBorder="1" applyAlignment="1">
      <alignment horizontal="right"/>
    </xf>
    <xf numFmtId="3" fontId="22" fillId="2" borderId="0" xfId="2" applyNumberFormat="1" applyFont="1" applyFill="1" applyBorder="1"/>
    <xf numFmtId="3" fontId="5" fillId="2" borderId="0" xfId="2" applyNumberFormat="1" applyFill="1" applyBorder="1"/>
    <xf numFmtId="0" fontId="30" fillId="2" borderId="0" xfId="2" applyFont="1" applyFill="1" applyBorder="1" applyAlignment="1"/>
    <xf numFmtId="0" fontId="52" fillId="2" borderId="0" xfId="2" applyFont="1" applyFill="1" applyAlignment="1">
      <alignment wrapText="1"/>
    </xf>
    <xf numFmtId="0" fontId="64" fillId="2" borderId="0" xfId="2" applyFont="1" applyFill="1" applyBorder="1" applyAlignment="1">
      <alignment horizontal="center" wrapText="1"/>
    </xf>
    <xf numFmtId="0" fontId="65" fillId="3" borderId="0" xfId="2" applyFont="1" applyFill="1" applyAlignment="1">
      <alignment vertical="center" wrapText="1"/>
    </xf>
    <xf numFmtId="0" fontId="66" fillId="3" borderId="0" xfId="2" applyFont="1" applyFill="1" applyAlignment="1">
      <alignment vertical="center" wrapText="1"/>
    </xf>
    <xf numFmtId="3" fontId="64" fillId="3" borderId="0" xfId="2" applyNumberFormat="1" applyFont="1" applyFill="1" applyBorder="1" applyAlignment="1">
      <alignment vertical="center" wrapText="1"/>
    </xf>
    <xf numFmtId="165" fontId="64" fillId="3" borderId="0" xfId="2" applyNumberFormat="1" applyFont="1" applyFill="1" applyBorder="1" applyAlignment="1">
      <alignment horizontal="left" wrapText="1"/>
    </xf>
    <xf numFmtId="0" fontId="64" fillId="2" borderId="0" xfId="2" applyFont="1" applyFill="1"/>
    <xf numFmtId="3" fontId="30" fillId="3" borderId="0" xfId="2" applyNumberFormat="1" applyFont="1" applyFill="1" applyBorder="1" applyAlignment="1">
      <alignment horizontal="center" vertical="center" wrapText="1"/>
    </xf>
    <xf numFmtId="0" fontId="30" fillId="2" borderId="0" xfId="2" applyFont="1" applyFill="1" applyAlignment="1">
      <alignment wrapText="1"/>
    </xf>
    <xf numFmtId="0" fontId="30" fillId="2" borderId="0" xfId="2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5" fillId="3" borderId="0" xfId="2" applyFill="1" applyBorder="1"/>
    <xf numFmtId="1" fontId="22" fillId="3" borderId="0" xfId="2" applyNumberFormat="1" applyFont="1" applyFill="1" applyBorder="1" applyAlignment="1">
      <alignment vertical="center" wrapText="1"/>
    </xf>
    <xf numFmtId="1" fontId="26" fillId="3" borderId="0" xfId="2" applyNumberFormat="1" applyFont="1" applyFill="1" applyBorder="1" applyAlignment="1">
      <alignment vertical="center" wrapText="1"/>
    </xf>
    <xf numFmtId="1" fontId="21" fillId="3" borderId="0" xfId="2" applyNumberFormat="1" applyFont="1" applyFill="1" applyBorder="1" applyAlignment="1">
      <alignment vertical="center" wrapText="1"/>
    </xf>
    <xf numFmtId="0" fontId="5" fillId="3" borderId="0" xfId="2" applyFill="1"/>
    <xf numFmtId="1" fontId="72" fillId="3" borderId="0" xfId="2" applyNumberFormat="1" applyFont="1" applyFill="1" applyBorder="1" applyAlignment="1">
      <alignment horizontal="center" vertical="center" wrapText="1"/>
    </xf>
    <xf numFmtId="0" fontId="5" fillId="3" borderId="0" xfId="2" applyFill="1" applyBorder="1" applyAlignment="1">
      <alignment horizontal="center"/>
    </xf>
    <xf numFmtId="0" fontId="30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78" fillId="2" borderId="0" xfId="0" applyFont="1" applyFill="1" applyBorder="1"/>
    <xf numFmtId="0" fontId="79" fillId="2" borderId="0" xfId="0" applyFont="1" applyFill="1" applyBorder="1" applyAlignment="1">
      <alignment horizontal="left"/>
    </xf>
    <xf numFmtId="0" fontId="79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center"/>
    </xf>
    <xf numFmtId="165" fontId="30" fillId="3" borderId="8" xfId="20" applyNumberFormat="1" applyFont="1" applyFill="1" applyBorder="1" applyAlignment="1">
      <alignment horizontal="right" vertical="center"/>
    </xf>
    <xf numFmtId="165" fontId="30" fillId="3" borderId="9" xfId="20" applyNumberFormat="1" applyFont="1" applyFill="1" applyBorder="1" applyAlignment="1">
      <alignment horizontal="right" vertical="center"/>
    </xf>
    <xf numFmtId="1" fontId="30" fillId="3" borderId="0" xfId="2" applyNumberFormat="1" applyFont="1" applyFill="1" applyBorder="1" applyAlignment="1">
      <alignment horizontal="center" wrapText="1"/>
    </xf>
    <xf numFmtId="165" fontId="30" fillId="3" borderId="0" xfId="2" applyNumberFormat="1" applyFont="1" applyFill="1" applyBorder="1" applyAlignment="1">
      <alignment horizontal="right" vertical="center"/>
    </xf>
    <xf numFmtId="165" fontId="30" fillId="3" borderId="11" xfId="2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vertical="top" wrapText="1"/>
    </xf>
    <xf numFmtId="3" fontId="54" fillId="28" borderId="10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wrapText="1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30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top" wrapText="1"/>
    </xf>
    <xf numFmtId="0" fontId="75" fillId="2" borderId="0" xfId="0" applyFont="1" applyFill="1"/>
    <xf numFmtId="165" fontId="30" fillId="28" borderId="24" xfId="20" applyNumberFormat="1" applyFont="1" applyFill="1" applyBorder="1" applyAlignment="1">
      <alignment horizontal="right" vertical="center"/>
    </xf>
    <xf numFmtId="164" fontId="30" fillId="28" borderId="2" xfId="1" applyNumberFormat="1" applyFont="1" applyFill="1" applyBorder="1" applyAlignment="1">
      <alignment vertical="center"/>
    </xf>
    <xf numFmtId="165" fontId="30" fillId="28" borderId="4" xfId="20" applyNumberFormat="1" applyFont="1" applyFill="1" applyBorder="1" applyAlignment="1">
      <alignment horizontal="right" vertical="center"/>
    </xf>
    <xf numFmtId="165" fontId="30" fillId="28" borderId="9" xfId="20" applyNumberFormat="1" applyFont="1" applyFill="1" applyBorder="1" applyAlignment="1">
      <alignment horizontal="right" vertical="center"/>
    </xf>
    <xf numFmtId="165" fontId="30" fillId="28" borderId="12" xfId="20" applyNumberFormat="1" applyFont="1" applyFill="1" applyBorder="1" applyAlignment="1">
      <alignment horizontal="right" vertical="center"/>
    </xf>
    <xf numFmtId="165" fontId="30" fillId="24" borderId="24" xfId="20" applyNumberFormat="1" applyFont="1" applyFill="1" applyBorder="1" applyAlignment="1">
      <alignment horizontal="right" vertical="center"/>
    </xf>
    <xf numFmtId="165" fontId="30" fillId="24" borderId="0" xfId="20" applyNumberFormat="1" applyFont="1" applyFill="1" applyBorder="1" applyAlignment="1">
      <alignment horizontal="right" vertical="center"/>
    </xf>
    <xf numFmtId="165" fontId="30" fillId="24" borderId="43" xfId="20" applyNumberFormat="1" applyFont="1" applyFill="1" applyBorder="1" applyAlignment="1">
      <alignment horizontal="right" vertical="center"/>
    </xf>
    <xf numFmtId="165" fontId="30" fillId="27" borderId="5" xfId="20" applyNumberFormat="1" applyFont="1" applyFill="1" applyBorder="1" applyAlignment="1">
      <alignment horizontal="right" vertical="center"/>
    </xf>
    <xf numFmtId="165" fontId="30" fillId="27" borderId="43" xfId="20" applyNumberFormat="1" applyFont="1" applyFill="1" applyBorder="1" applyAlignment="1">
      <alignment horizontal="right" vertical="center"/>
    </xf>
    <xf numFmtId="165" fontId="30" fillId="28" borderId="15" xfId="20" applyNumberFormat="1" applyFont="1" applyFill="1" applyBorder="1" applyAlignment="1">
      <alignment horizontal="right" vertical="center"/>
    </xf>
    <xf numFmtId="165" fontId="30" fillId="28" borderId="24" xfId="2" applyNumberFormat="1" applyFont="1" applyFill="1" applyBorder="1" applyAlignment="1">
      <alignment horizontal="right" vertical="center"/>
    </xf>
    <xf numFmtId="165" fontId="30" fillId="28" borderId="0" xfId="2" applyNumberFormat="1" applyFont="1" applyFill="1" applyBorder="1" applyAlignment="1">
      <alignment horizontal="right" vertical="center"/>
    </xf>
    <xf numFmtId="165" fontId="30" fillId="28" borderId="9" xfId="2" applyNumberFormat="1" applyFont="1" applyFill="1" applyBorder="1" applyAlignment="1">
      <alignment horizontal="right" vertical="center"/>
    </xf>
    <xf numFmtId="165" fontId="30" fillId="28" borderId="4" xfId="2" applyNumberFormat="1" applyFont="1" applyFill="1" applyBorder="1" applyAlignment="1">
      <alignment horizontal="right" vertical="center"/>
    </xf>
    <xf numFmtId="165" fontId="30" fillId="28" borderId="2" xfId="2" applyNumberFormat="1" applyFont="1" applyFill="1" applyBorder="1" applyAlignment="1">
      <alignment horizontal="right" vertical="center"/>
    </xf>
    <xf numFmtId="165" fontId="30" fillId="28" borderId="23" xfId="2" applyNumberFormat="1" applyFont="1" applyFill="1" applyBorder="1" applyAlignment="1">
      <alignment horizontal="right" vertical="center"/>
    </xf>
    <xf numFmtId="1" fontId="30" fillId="28" borderId="8" xfId="0" applyNumberFormat="1" applyFont="1" applyFill="1" applyBorder="1" applyAlignment="1">
      <alignment horizontal="center"/>
    </xf>
    <xf numFmtId="3" fontId="30" fillId="28" borderId="36" xfId="0" applyNumberFormat="1" applyFont="1" applyFill="1" applyBorder="1"/>
    <xf numFmtId="3" fontId="30" fillId="28" borderId="9" xfId="0" applyNumberFormat="1" applyFont="1" applyFill="1" applyBorder="1"/>
    <xf numFmtId="3" fontId="30" fillId="28" borderId="12" xfId="0" applyNumberFormat="1" applyFont="1" applyFill="1" applyBorder="1"/>
    <xf numFmtId="3" fontId="30" fillId="28" borderId="21" xfId="0" applyNumberFormat="1" applyFont="1" applyFill="1" applyBorder="1"/>
    <xf numFmtId="3" fontId="30" fillId="28" borderId="8" xfId="0" applyNumberFormat="1" applyFont="1" applyFill="1" applyBorder="1"/>
    <xf numFmtId="3" fontId="30" fillId="28" borderId="15" xfId="0" applyNumberFormat="1" applyFont="1" applyFill="1" applyBorder="1"/>
    <xf numFmtId="3" fontId="30" fillId="28" borderId="24" xfId="2" applyNumberFormat="1" applyFont="1" applyFill="1" applyBorder="1" applyAlignment="1">
      <alignment horizontal="right" vertical="center"/>
    </xf>
    <xf numFmtId="3" fontId="30" fillId="28" borderId="0" xfId="2" applyNumberFormat="1" applyFont="1" applyFill="1" applyBorder="1" applyAlignment="1">
      <alignment horizontal="right" vertical="center"/>
    </xf>
    <xf numFmtId="3" fontId="30" fillId="28" borderId="59" xfId="2" applyNumberFormat="1" applyFont="1" applyFill="1" applyBorder="1" applyAlignment="1">
      <alignment horizontal="right" vertical="center"/>
    </xf>
    <xf numFmtId="0" fontId="30" fillId="29" borderId="10" xfId="0" applyFont="1" applyFill="1" applyBorder="1" applyAlignment="1">
      <alignment horizontal="right" vertical="center"/>
    </xf>
    <xf numFmtId="3" fontId="30" fillId="29" borderId="12" xfId="0" applyNumberFormat="1" applyFont="1" applyFill="1" applyBorder="1" applyAlignment="1">
      <alignment horizontal="right" vertical="center"/>
    </xf>
    <xf numFmtId="3" fontId="30" fillId="29" borderId="10" xfId="0" applyNumberFormat="1" applyFont="1" applyFill="1" applyBorder="1" applyAlignment="1">
      <alignment horizontal="right" vertical="center"/>
    </xf>
    <xf numFmtId="3" fontId="30" fillId="29" borderId="11" xfId="0" applyNumberFormat="1" applyFont="1" applyFill="1" applyBorder="1" applyAlignment="1">
      <alignment horizontal="right" vertical="center"/>
    </xf>
    <xf numFmtId="164" fontId="30" fillId="29" borderId="12" xfId="1" applyNumberFormat="1" applyFont="1" applyFill="1" applyBorder="1" applyAlignment="1">
      <alignment horizontal="right" vertical="center"/>
    </xf>
    <xf numFmtId="164" fontId="30" fillId="29" borderId="11" xfId="1" applyNumberFormat="1" applyFont="1" applyFill="1" applyBorder="1" applyAlignment="1">
      <alignment horizontal="right" vertical="center"/>
    </xf>
    <xf numFmtId="3" fontId="35" fillId="29" borderId="10" xfId="0" applyNumberFormat="1" applyFont="1" applyFill="1" applyBorder="1" applyAlignment="1">
      <alignment horizontal="right" vertical="center"/>
    </xf>
    <xf numFmtId="3" fontId="35" fillId="29" borderId="11" xfId="0" applyNumberFormat="1" applyFont="1" applyFill="1" applyBorder="1" applyAlignment="1">
      <alignment horizontal="right" vertical="center"/>
    </xf>
    <xf numFmtId="0" fontId="30" fillId="29" borderId="4" xfId="0" applyFont="1" applyFill="1" applyBorder="1" applyAlignment="1">
      <alignment horizontal="right" vertical="center"/>
    </xf>
    <xf numFmtId="3" fontId="30" fillId="29" borderId="9" xfId="0" applyNumberFormat="1" applyFont="1" applyFill="1" applyBorder="1" applyAlignment="1">
      <alignment horizontal="right" vertical="center"/>
    </xf>
    <xf numFmtId="3" fontId="30" fillId="29" borderId="4" xfId="0" applyNumberFormat="1" applyFont="1" applyFill="1" applyBorder="1" applyAlignment="1">
      <alignment horizontal="right" vertical="center"/>
    </xf>
    <xf numFmtId="3" fontId="30" fillId="29" borderId="0" xfId="0" applyNumberFormat="1" applyFont="1" applyFill="1" applyBorder="1" applyAlignment="1">
      <alignment horizontal="right" vertical="center"/>
    </xf>
    <xf numFmtId="164" fontId="30" fillId="29" borderId="0" xfId="1" applyNumberFormat="1" applyFont="1" applyFill="1" applyBorder="1" applyAlignment="1">
      <alignment horizontal="right" vertical="center"/>
    </xf>
    <xf numFmtId="3" fontId="35" fillId="29" borderId="4" xfId="0" applyNumberFormat="1" applyFont="1" applyFill="1" applyBorder="1" applyAlignment="1">
      <alignment horizontal="right" vertical="center"/>
    </xf>
    <xf numFmtId="3" fontId="35" fillId="29" borderId="0" xfId="0" applyNumberFormat="1" applyFont="1" applyFill="1" applyBorder="1" applyAlignment="1">
      <alignment horizontal="right" vertical="center"/>
    </xf>
    <xf numFmtId="164" fontId="35" fillId="29" borderId="12" xfId="1" applyNumberFormat="1" applyFont="1" applyFill="1" applyBorder="1" applyAlignment="1">
      <alignment horizontal="right" vertical="center"/>
    </xf>
    <xf numFmtId="164" fontId="35" fillId="2" borderId="51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top" wrapText="1"/>
    </xf>
    <xf numFmtId="0" fontId="33" fillId="2" borderId="0" xfId="0" applyFont="1" applyFill="1" applyBorder="1" applyAlignment="1"/>
    <xf numFmtId="0" fontId="32" fillId="2" borderId="0" xfId="0" applyFont="1" applyFill="1" applyBorder="1" applyAlignment="1">
      <alignment horizontal="right" vertical="center"/>
    </xf>
    <xf numFmtId="1" fontId="32" fillId="2" borderId="0" xfId="0" applyNumberFormat="1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center"/>
    </xf>
    <xf numFmtId="0" fontId="33" fillId="2" borderId="4" xfId="0" applyFont="1" applyFill="1" applyBorder="1" applyAlignment="1">
      <alignment vertical="center" wrapText="1"/>
    </xf>
    <xf numFmtId="0" fontId="33" fillId="2" borderId="0" xfId="0" applyFont="1" applyFill="1" applyBorder="1" applyAlignment="1">
      <alignment vertical="center" wrapText="1"/>
    </xf>
    <xf numFmtId="0" fontId="33" fillId="2" borderId="9" xfId="0" applyFont="1" applyFill="1" applyBorder="1" applyAlignment="1">
      <alignment vertical="center" wrapText="1"/>
    </xf>
    <xf numFmtId="0" fontId="30" fillId="28" borderId="11" xfId="0" applyFont="1" applyFill="1" applyBorder="1" applyAlignment="1">
      <alignment horizontal="right" vertical="center"/>
    </xf>
    <xf numFmtId="3" fontId="30" fillId="28" borderId="9" xfId="0" applyNumberFormat="1" applyFont="1" applyFill="1" applyBorder="1" applyAlignment="1">
      <alignment horizontal="right" vertical="center"/>
    </xf>
    <xf numFmtId="3" fontId="30" fillId="28" borderId="0" xfId="0" applyNumberFormat="1" applyFont="1" applyFill="1" applyBorder="1" applyAlignment="1">
      <alignment horizontal="right" vertical="center"/>
    </xf>
    <xf numFmtId="3" fontId="30" fillId="28" borderId="12" xfId="0" applyNumberFormat="1" applyFont="1" applyFill="1" applyBorder="1" applyAlignment="1">
      <alignment horizontal="right" vertical="center"/>
    </xf>
    <xf numFmtId="164" fontId="30" fillId="28" borderId="0" xfId="1" applyNumberFormat="1" applyFont="1" applyFill="1" applyBorder="1" applyAlignment="1">
      <alignment horizontal="right" vertical="center"/>
    </xf>
    <xf numFmtId="165" fontId="39" fillId="28" borderId="4" xfId="1" applyNumberFormat="1" applyFont="1" applyFill="1" applyBorder="1" applyAlignment="1">
      <alignment horizontal="right" vertical="center"/>
    </xf>
    <xf numFmtId="165" fontId="39" fillId="28" borderId="0" xfId="0" applyNumberFormat="1" applyFont="1" applyFill="1" applyBorder="1" applyAlignment="1">
      <alignment horizontal="right" vertical="center"/>
    </xf>
    <xf numFmtId="165" fontId="39" fillId="28" borderId="9" xfId="1" applyNumberFormat="1" applyFont="1" applyFill="1" applyBorder="1" applyAlignment="1">
      <alignment horizontal="right" vertical="center"/>
    </xf>
    <xf numFmtId="0" fontId="30" fillId="28" borderId="10" xfId="0" applyFont="1" applyFill="1" applyBorder="1" applyAlignment="1">
      <alignment horizontal="right" vertical="center"/>
    </xf>
    <xf numFmtId="3" fontId="30" fillId="28" borderId="10" xfId="0" applyNumberFormat="1" applyFont="1" applyFill="1" applyBorder="1" applyAlignment="1">
      <alignment horizontal="right" vertical="center"/>
    </xf>
    <xf numFmtId="3" fontId="30" fillId="28" borderId="11" xfId="0" applyNumberFormat="1" applyFont="1" applyFill="1" applyBorder="1" applyAlignment="1">
      <alignment horizontal="right" vertical="center"/>
    </xf>
    <xf numFmtId="164" fontId="30" fillId="28" borderId="12" xfId="1" applyNumberFormat="1" applyFont="1" applyFill="1" applyBorder="1" applyAlignment="1">
      <alignment horizontal="right" vertical="center"/>
    </xf>
    <xf numFmtId="164" fontId="30" fillId="28" borderId="11" xfId="1" applyNumberFormat="1" applyFont="1" applyFill="1" applyBorder="1" applyAlignment="1">
      <alignment horizontal="right" vertical="center"/>
    </xf>
    <xf numFmtId="3" fontId="54" fillId="28" borderId="11" xfId="0" applyNumberFormat="1" applyFont="1" applyFill="1" applyBorder="1" applyAlignment="1">
      <alignment vertical="center"/>
    </xf>
    <xf numFmtId="165" fontId="54" fillId="28" borderId="12" xfId="0" applyNumberFormat="1" applyFont="1" applyFill="1" applyBorder="1" applyAlignment="1">
      <alignment horizontal="center" vertical="center"/>
    </xf>
    <xf numFmtId="1" fontId="32" fillId="2" borderId="0" xfId="0" applyNumberFormat="1" applyFont="1" applyFill="1" applyBorder="1" applyAlignment="1">
      <alignment horizontal="left"/>
    </xf>
    <xf numFmtId="165" fontId="39" fillId="28" borderId="7" xfId="1" applyNumberFormat="1" applyFont="1" applyFill="1" applyBorder="1" applyAlignment="1">
      <alignment horizontal="right" vertical="center"/>
    </xf>
    <xf numFmtId="165" fontId="39" fillId="28" borderId="5" xfId="1" applyNumberFormat="1" applyFont="1" applyFill="1" applyBorder="1" applyAlignment="1">
      <alignment horizontal="right" vertical="center"/>
    </xf>
    <xf numFmtId="165" fontId="39" fillId="28" borderId="8" xfId="1" applyNumberFormat="1" applyFont="1" applyFill="1" applyBorder="1" applyAlignment="1">
      <alignment horizontal="right" vertical="center"/>
    </xf>
    <xf numFmtId="165" fontId="39" fillId="28" borderId="10" xfId="1" applyNumberFormat="1" applyFont="1" applyFill="1" applyBorder="1" applyAlignment="1">
      <alignment horizontal="right" vertical="center"/>
    </xf>
    <xf numFmtId="165" fontId="39" fillId="28" borderId="11" xfId="1" applyNumberFormat="1" applyFont="1" applyFill="1" applyBorder="1" applyAlignment="1">
      <alignment horizontal="right" vertical="center"/>
    </xf>
    <xf numFmtId="165" fontId="39" fillId="28" borderId="12" xfId="1" applyNumberFormat="1" applyFont="1" applyFill="1" applyBorder="1" applyAlignment="1">
      <alignment horizontal="right" vertical="center"/>
    </xf>
    <xf numFmtId="3" fontId="80" fillId="28" borderId="10" xfId="0" applyNumberFormat="1" applyFont="1" applyFill="1" applyBorder="1" applyAlignment="1">
      <alignment horizontal="right" vertical="center"/>
    </xf>
    <xf numFmtId="3" fontId="80" fillId="28" borderId="11" xfId="0" applyNumberFormat="1" applyFont="1" applyFill="1" applyBorder="1" applyAlignment="1">
      <alignment horizontal="right" vertical="center"/>
    </xf>
    <xf numFmtId="164" fontId="80" fillId="28" borderId="12" xfId="1" applyNumberFormat="1" applyFont="1" applyFill="1" applyBorder="1" applyAlignment="1">
      <alignment horizontal="right" vertical="center"/>
    </xf>
    <xf numFmtId="3" fontId="30" fillId="28" borderId="57" xfId="2" applyNumberFormat="1" applyFont="1" applyFill="1" applyBorder="1" applyAlignment="1">
      <alignment horizontal="right" vertical="center"/>
    </xf>
    <xf numFmtId="3" fontId="30" fillId="2" borderId="10" xfId="0" applyNumberFormat="1" applyFont="1" applyFill="1" applyBorder="1"/>
    <xf numFmtId="3" fontId="30" fillId="2" borderId="11" xfId="0" applyNumberFormat="1" applyFont="1" applyFill="1" applyBorder="1"/>
    <xf numFmtId="3" fontId="30" fillId="2" borderId="12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 vertical="center"/>
    </xf>
    <xf numFmtId="3" fontId="30" fillId="2" borderId="7" xfId="0" applyNumberFormat="1" applyFont="1" applyFill="1" applyBorder="1"/>
    <xf numFmtId="3" fontId="30" fillId="2" borderId="5" xfId="0" applyNumberFormat="1" applyFont="1" applyFill="1" applyBorder="1"/>
    <xf numFmtId="3" fontId="30" fillId="2" borderId="8" xfId="0" applyNumberFormat="1" applyFont="1" applyFill="1" applyBorder="1" applyAlignment="1">
      <alignment horizontal="center"/>
    </xf>
    <xf numFmtId="0" fontId="30" fillId="2" borderId="5" xfId="0" applyFont="1" applyFill="1" applyBorder="1" applyAlignment="1">
      <alignment horizontal="right"/>
    </xf>
    <xf numFmtId="3" fontId="30" fillId="2" borderId="7" xfId="0" applyNumberFormat="1" applyFont="1" applyFill="1" applyBorder="1" applyAlignment="1">
      <alignment horizontal="right"/>
    </xf>
    <xf numFmtId="3" fontId="30" fillId="2" borderId="5" xfId="0" applyNumberFormat="1" applyFont="1" applyFill="1" applyBorder="1" applyAlignment="1">
      <alignment horizontal="right"/>
    </xf>
    <xf numFmtId="165" fontId="30" fillId="2" borderId="8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30" fillId="29" borderId="33" xfId="0" applyFont="1" applyFill="1" applyBorder="1" applyAlignment="1">
      <alignment horizontal="right" vertical="center"/>
    </xf>
    <xf numFmtId="3" fontId="30" fillId="29" borderId="32" xfId="0" applyNumberFormat="1" applyFont="1" applyFill="1" applyBorder="1" applyAlignment="1">
      <alignment horizontal="right" vertical="center"/>
    </xf>
    <xf numFmtId="3" fontId="30" fillId="29" borderId="33" xfId="0" applyNumberFormat="1" applyFont="1" applyFill="1" applyBorder="1" applyAlignment="1">
      <alignment horizontal="right" vertical="center"/>
    </xf>
    <xf numFmtId="3" fontId="30" fillId="29" borderId="34" xfId="0" applyNumberFormat="1" applyFont="1" applyFill="1" applyBorder="1" applyAlignment="1">
      <alignment horizontal="right" vertical="center"/>
    </xf>
    <xf numFmtId="164" fontId="30" fillId="29" borderId="32" xfId="1" applyNumberFormat="1" applyFont="1" applyFill="1" applyBorder="1" applyAlignment="1">
      <alignment horizontal="right" vertical="center"/>
    </xf>
    <xf numFmtId="164" fontId="30" fillId="29" borderId="34" xfId="1" applyNumberFormat="1" applyFont="1" applyFill="1" applyBorder="1" applyAlignment="1">
      <alignment horizontal="right" vertical="center"/>
    </xf>
    <xf numFmtId="3" fontId="35" fillId="29" borderId="33" xfId="0" applyNumberFormat="1" applyFont="1" applyFill="1" applyBorder="1" applyAlignment="1">
      <alignment horizontal="right" vertical="center"/>
    </xf>
    <xf numFmtId="3" fontId="35" fillId="29" borderId="34" xfId="0" applyNumberFormat="1" applyFont="1" applyFill="1" applyBorder="1" applyAlignment="1">
      <alignment horizontal="right" vertical="center"/>
    </xf>
    <xf numFmtId="164" fontId="35" fillId="29" borderId="32" xfId="1" applyNumberFormat="1" applyFont="1" applyFill="1" applyBorder="1" applyAlignment="1">
      <alignment horizontal="right" vertical="center"/>
    </xf>
    <xf numFmtId="0" fontId="75" fillId="2" borderId="0" xfId="0" applyFont="1" applyFill="1" applyBorder="1" applyAlignment="1">
      <alignment horizontal="left"/>
    </xf>
    <xf numFmtId="0" fontId="33" fillId="3" borderId="4" xfId="0" applyFont="1" applyFill="1" applyBorder="1" applyAlignment="1"/>
    <xf numFmtId="0" fontId="33" fillId="3" borderId="0" xfId="0" applyFont="1" applyFill="1" applyBorder="1" applyAlignment="1"/>
    <xf numFmtId="0" fontId="32" fillId="3" borderId="0" xfId="0" applyFont="1" applyFill="1" applyBorder="1" applyAlignment="1">
      <alignment horizontal="right"/>
    </xf>
    <xf numFmtId="1" fontId="32" fillId="3" borderId="0" xfId="0" applyNumberFormat="1" applyFont="1" applyFill="1" applyBorder="1" applyAlignment="1">
      <alignment horizontal="left"/>
    </xf>
    <xf numFmtId="0" fontId="33" fillId="3" borderId="0" xfId="0" applyFont="1" applyFill="1" applyBorder="1"/>
    <xf numFmtId="0" fontId="33" fillId="3" borderId="9" xfId="0" applyFont="1" applyFill="1" applyBorder="1" applyAlignment="1"/>
    <xf numFmtId="0" fontId="33" fillId="28" borderId="12" xfId="0" applyFont="1" applyFill="1" applyBorder="1"/>
    <xf numFmtId="3" fontId="30" fillId="28" borderId="12" xfId="0" applyNumberFormat="1" applyFont="1" applyFill="1" applyBorder="1" applyAlignment="1">
      <alignment vertical="center"/>
    </xf>
    <xf numFmtId="3" fontId="30" fillId="28" borderId="15" xfId="0" applyNumberFormat="1" applyFont="1" applyFill="1" applyBorder="1" applyAlignment="1">
      <alignment horizontal="right" vertical="center"/>
    </xf>
    <xf numFmtId="0" fontId="30" fillId="28" borderId="6" xfId="0" applyFont="1" applyFill="1" applyBorder="1" applyAlignment="1">
      <alignment vertical="center"/>
    </xf>
    <xf numFmtId="164" fontId="30" fillId="28" borderId="15" xfId="1" applyNumberFormat="1" applyFont="1" applyFill="1" applyBorder="1" applyAlignment="1">
      <alignment horizontal="right" vertical="center"/>
    </xf>
    <xf numFmtId="165" fontId="30" fillId="28" borderId="10" xfId="0" applyNumberFormat="1" applyFont="1" applyFill="1" applyBorder="1" applyAlignment="1">
      <alignment vertical="center"/>
    </xf>
    <xf numFmtId="165" fontId="30" fillId="28" borderId="11" xfId="0" applyNumberFormat="1" applyFont="1" applyFill="1" applyBorder="1" applyAlignment="1">
      <alignment vertical="center"/>
    </xf>
    <xf numFmtId="165" fontId="30" fillId="28" borderId="12" xfId="0" applyNumberFormat="1" applyFont="1" applyFill="1" applyBorder="1" applyAlignment="1">
      <alignment vertical="center"/>
    </xf>
    <xf numFmtId="0" fontId="33" fillId="28" borderId="11" xfId="0" applyFont="1" applyFill="1" applyBorder="1"/>
    <xf numFmtId="3" fontId="30" fillId="28" borderId="9" xfId="2" applyNumberFormat="1" applyFont="1" applyFill="1" applyBorder="1" applyAlignment="1">
      <alignment horizontal="right" vertical="center"/>
    </xf>
    <xf numFmtId="3" fontId="30" fillId="28" borderId="35" xfId="2" applyNumberFormat="1" applyFont="1" applyFill="1" applyBorder="1" applyAlignment="1">
      <alignment horizontal="right" vertical="center"/>
    </xf>
    <xf numFmtId="3" fontId="30" fillId="28" borderId="2" xfId="2" applyNumberFormat="1" applyFont="1" applyFill="1" applyBorder="1" applyAlignment="1">
      <alignment horizontal="right" vertical="center"/>
    </xf>
    <xf numFmtId="0" fontId="30" fillId="3" borderId="12" xfId="2" applyFont="1" applyFill="1" applyBorder="1" applyAlignment="1">
      <alignment horizontal="center" textRotation="90" wrapText="1"/>
    </xf>
    <xf numFmtId="0" fontId="30" fillId="3" borderId="11" xfId="2" applyFont="1" applyFill="1" applyBorder="1" applyAlignment="1">
      <alignment horizontal="center" textRotation="90" wrapText="1"/>
    </xf>
    <xf numFmtId="0" fontId="30" fillId="3" borderId="54" xfId="2" applyFont="1" applyFill="1" applyBorder="1" applyAlignment="1">
      <alignment horizontal="center" textRotation="90" wrapText="1"/>
    </xf>
    <xf numFmtId="0" fontId="30" fillId="3" borderId="13" xfId="2" applyFont="1" applyFill="1" applyBorder="1" applyAlignment="1">
      <alignment horizontal="center" textRotation="90" wrapText="1"/>
    </xf>
    <xf numFmtId="0" fontId="30" fillId="3" borderId="9" xfId="2" applyFont="1" applyFill="1" applyBorder="1"/>
    <xf numFmtId="0" fontId="30" fillId="3" borderId="10" xfId="2" applyFont="1" applyFill="1" applyBorder="1" applyAlignment="1">
      <alignment horizontal="center" textRotation="90" wrapText="1"/>
    </xf>
    <xf numFmtId="3" fontId="30" fillId="3" borderId="4" xfId="2" applyNumberFormat="1" applyFont="1" applyFill="1" applyBorder="1" applyAlignment="1">
      <alignment horizontal="right" vertical="center"/>
    </xf>
    <xf numFmtId="3" fontId="30" fillId="3" borderId="10" xfId="2" applyNumberFormat="1" applyFont="1" applyFill="1" applyBorder="1" applyAlignment="1">
      <alignment horizontal="right" vertical="center"/>
    </xf>
    <xf numFmtId="0" fontId="30" fillId="3" borderId="4" xfId="2" applyFont="1" applyFill="1" applyBorder="1"/>
    <xf numFmtId="3" fontId="30" fillId="28" borderId="4" xfId="2" applyNumberFormat="1" applyFont="1" applyFill="1" applyBorder="1" applyAlignment="1">
      <alignment horizontal="right" vertical="center"/>
    </xf>
    <xf numFmtId="3" fontId="30" fillId="3" borderId="10" xfId="0" applyNumberFormat="1" applyFont="1" applyFill="1" applyBorder="1" applyAlignment="1">
      <alignment horizontal="right" vertical="center"/>
    </xf>
    <xf numFmtId="1" fontId="30" fillId="30" borderId="5" xfId="0" applyNumberFormat="1" applyFont="1" applyFill="1" applyBorder="1" applyAlignment="1">
      <alignment horizontal="center"/>
    </xf>
    <xf numFmtId="3" fontId="30" fillId="30" borderId="29" xfId="0" applyNumberFormat="1" applyFont="1" applyFill="1" applyBorder="1"/>
    <xf numFmtId="3" fontId="30" fillId="30" borderId="30" xfId="0" applyNumberFormat="1" applyFont="1" applyFill="1" applyBorder="1"/>
    <xf numFmtId="3" fontId="30" fillId="30" borderId="11" xfId="0" applyNumberFormat="1" applyFont="1" applyFill="1" applyBorder="1"/>
    <xf numFmtId="3" fontId="30" fillId="30" borderId="0" xfId="0" applyNumberFormat="1" applyFont="1" applyFill="1" applyBorder="1"/>
    <xf numFmtId="3" fontId="30" fillId="30" borderId="40" xfId="0" applyNumberFormat="1" applyFont="1" applyFill="1" applyBorder="1"/>
    <xf numFmtId="3" fontId="30" fillId="30" borderId="43" xfId="0" applyNumberFormat="1" applyFont="1" applyFill="1" applyBorder="1"/>
    <xf numFmtId="3" fontId="30" fillId="30" borderId="42" xfId="0" applyNumberFormat="1" applyFont="1" applyFill="1" applyBorder="1"/>
    <xf numFmtId="3" fontId="30" fillId="30" borderId="41" xfId="0" applyNumberFormat="1" applyFont="1" applyFill="1" applyBorder="1"/>
    <xf numFmtId="3" fontId="30" fillId="30" borderId="26" xfId="0" applyNumberFormat="1" applyFont="1" applyFill="1" applyBorder="1"/>
    <xf numFmtId="165" fontId="30" fillId="30" borderId="24" xfId="2" applyNumberFormat="1" applyFont="1" applyFill="1" applyBorder="1" applyAlignment="1">
      <alignment horizontal="right" vertical="center"/>
    </xf>
    <xf numFmtId="165" fontId="30" fillId="30" borderId="0" xfId="2" applyNumberFormat="1" applyFont="1" applyFill="1" applyBorder="1" applyAlignment="1">
      <alignment horizontal="right" vertical="center"/>
    </xf>
    <xf numFmtId="165" fontId="30" fillId="30" borderId="9" xfId="2" applyNumberFormat="1" applyFont="1" applyFill="1" applyBorder="1" applyAlignment="1">
      <alignment horizontal="right" vertical="center"/>
    </xf>
    <xf numFmtId="165" fontId="30" fillId="30" borderId="4" xfId="2" applyNumberFormat="1" applyFont="1" applyFill="1" applyBorder="1" applyAlignment="1">
      <alignment horizontal="right" vertical="center"/>
    </xf>
    <xf numFmtId="165" fontId="30" fillId="30" borderId="2" xfId="2" applyNumberFormat="1" applyFont="1" applyFill="1" applyBorder="1" applyAlignment="1">
      <alignment horizontal="right" vertical="center"/>
    </xf>
    <xf numFmtId="165" fontId="30" fillId="30" borderId="23" xfId="2" applyNumberFormat="1" applyFont="1" applyFill="1" applyBorder="1" applyAlignment="1">
      <alignment horizontal="right" vertical="center"/>
    </xf>
    <xf numFmtId="165" fontId="30" fillId="30" borderId="24" xfId="20" applyNumberFormat="1" applyFont="1" applyFill="1" applyBorder="1" applyAlignment="1">
      <alignment horizontal="right" vertical="center"/>
    </xf>
    <xf numFmtId="165" fontId="30" fillId="30" borderId="4" xfId="20" applyNumberFormat="1" applyFont="1" applyFill="1" applyBorder="1" applyAlignment="1">
      <alignment horizontal="right" vertical="center"/>
    </xf>
    <xf numFmtId="165" fontId="30" fillId="30" borderId="0" xfId="20" applyNumberFormat="1" applyFont="1" applyFill="1" applyBorder="1" applyAlignment="1">
      <alignment horizontal="right" vertical="center"/>
    </xf>
    <xf numFmtId="165" fontId="30" fillId="30" borderId="11" xfId="20" applyNumberFormat="1" applyFont="1" applyFill="1" applyBorder="1" applyAlignment="1">
      <alignment horizontal="right" vertical="center"/>
    </xf>
    <xf numFmtId="165" fontId="30" fillId="30" borderId="6" xfId="20" applyNumberFormat="1" applyFont="1" applyFill="1" applyBorder="1" applyAlignment="1">
      <alignment horizontal="right" vertical="center"/>
    </xf>
    <xf numFmtId="3" fontId="30" fillId="30" borderId="24" xfId="2" applyNumberFormat="1" applyFont="1" applyFill="1" applyBorder="1" applyAlignment="1">
      <alignment horizontal="right" vertical="center"/>
    </xf>
    <xf numFmtId="3" fontId="30" fillId="30" borderId="0" xfId="2" applyNumberFormat="1" applyFont="1" applyFill="1" applyBorder="1" applyAlignment="1">
      <alignment horizontal="right" vertical="center"/>
    </xf>
    <xf numFmtId="3" fontId="30" fillId="30" borderId="59" xfId="2" applyNumberFormat="1" applyFont="1" applyFill="1" applyBorder="1" applyAlignment="1">
      <alignment horizontal="right" vertical="center"/>
    </xf>
    <xf numFmtId="3" fontId="30" fillId="9" borderId="24" xfId="2" applyNumberFormat="1" applyFont="1" applyFill="1" applyBorder="1" applyAlignment="1">
      <alignment horizontal="right" vertical="center"/>
    </xf>
    <xf numFmtId="3" fontId="30" fillId="9" borderId="5" xfId="2" applyNumberFormat="1" applyFont="1" applyFill="1" applyBorder="1" applyAlignment="1">
      <alignment horizontal="right" vertical="center"/>
    </xf>
    <xf numFmtId="3" fontId="30" fillId="9" borderId="61" xfId="2" applyNumberFormat="1" applyFont="1" applyFill="1" applyBorder="1" applyAlignment="1">
      <alignment horizontal="right" vertical="center"/>
    </xf>
    <xf numFmtId="165" fontId="80" fillId="28" borderId="0" xfId="20" applyNumberFormat="1" applyFont="1" applyFill="1" applyBorder="1" applyAlignment="1">
      <alignment horizontal="right" vertical="center"/>
    </xf>
    <xf numFmtId="165" fontId="80" fillId="30" borderId="9" xfId="20" applyNumberFormat="1" applyFont="1" applyFill="1" applyBorder="1" applyAlignment="1">
      <alignment horizontal="right" vertical="center"/>
    </xf>
    <xf numFmtId="0" fontId="82" fillId="2" borderId="11" xfId="0" applyFont="1" applyFill="1" applyBorder="1" applyAlignment="1">
      <alignment horizontal="center" wrapText="1"/>
    </xf>
    <xf numFmtId="0" fontId="82" fillId="3" borderId="30" xfId="2" applyFont="1" applyFill="1" applyBorder="1" applyAlignment="1">
      <alignment horizontal="center"/>
    </xf>
    <xf numFmtId="0" fontId="64" fillId="3" borderId="0" xfId="2" applyFont="1" applyFill="1" applyBorder="1" applyAlignment="1">
      <alignment horizontal="center"/>
    </xf>
    <xf numFmtId="1" fontId="79" fillId="3" borderId="0" xfId="2" applyNumberFormat="1" applyFont="1" applyFill="1" applyBorder="1" applyAlignment="1">
      <alignment horizontal="left" vertical="top" wrapText="1"/>
    </xf>
    <xf numFmtId="1" fontId="79" fillId="3" borderId="0" xfId="0" applyNumberFormat="1" applyFont="1" applyFill="1" applyAlignment="1">
      <alignment horizontal="left" vertical="center"/>
    </xf>
    <xf numFmtId="0" fontId="64" fillId="2" borderId="10" xfId="0" applyFont="1" applyFill="1" applyBorder="1" applyAlignment="1">
      <alignment horizontal="center" wrapText="1"/>
    </xf>
    <xf numFmtId="0" fontId="82" fillId="2" borderId="12" xfId="0" applyFont="1" applyFill="1" applyBorder="1" applyAlignment="1">
      <alignment horizontal="center" wrapText="1"/>
    </xf>
    <xf numFmtId="0" fontId="64" fillId="2" borderId="11" xfId="0" applyFont="1" applyFill="1" applyBorder="1" applyAlignment="1">
      <alignment horizontal="center" wrapText="1"/>
    </xf>
    <xf numFmtId="3" fontId="30" fillId="30" borderId="4" xfId="2" applyNumberFormat="1" applyFont="1" applyFill="1" applyBorder="1" applyAlignment="1">
      <alignment horizontal="right" vertical="center"/>
    </xf>
    <xf numFmtId="3" fontId="30" fillId="30" borderId="9" xfId="2" applyNumberFormat="1" applyFont="1" applyFill="1" applyBorder="1" applyAlignment="1">
      <alignment horizontal="right" vertical="center"/>
    </xf>
    <xf numFmtId="3" fontId="30" fillId="30" borderId="35" xfId="2" applyNumberFormat="1" applyFont="1" applyFill="1" applyBorder="1" applyAlignment="1">
      <alignment horizontal="right" vertical="center"/>
    </xf>
    <xf numFmtId="3" fontId="30" fillId="30" borderId="2" xfId="2" applyNumberFormat="1" applyFont="1" applyFill="1" applyBorder="1" applyAlignment="1">
      <alignment horizontal="right" vertical="center"/>
    </xf>
    <xf numFmtId="0" fontId="51" fillId="3" borderId="0" xfId="2" applyFont="1" applyFill="1" applyBorder="1" applyAlignment="1"/>
    <xf numFmtId="0" fontId="75" fillId="3" borderId="0" xfId="2" applyFont="1" applyFill="1" applyBorder="1" applyAlignment="1">
      <alignment vertical="center"/>
    </xf>
    <xf numFmtId="0" fontId="30" fillId="3" borderId="82" xfId="2" applyFont="1" applyFill="1" applyBorder="1"/>
    <xf numFmtId="1" fontId="23" fillId="3" borderId="82" xfId="2" applyNumberFormat="1" applyFont="1" applyFill="1" applyBorder="1" applyAlignment="1">
      <alignment vertical="center" wrapText="1"/>
    </xf>
    <xf numFmtId="1" fontId="24" fillId="3" borderId="82" xfId="2" applyNumberFormat="1" applyFont="1" applyFill="1" applyBorder="1" applyAlignment="1">
      <alignment vertical="center" wrapText="1"/>
    </xf>
    <xf numFmtId="0" fontId="5" fillId="3" borderId="82" xfId="2" applyFill="1" applyBorder="1" applyAlignment="1">
      <alignment vertical="center"/>
    </xf>
    <xf numFmtId="1" fontId="19" fillId="3" borderId="82" xfId="2" applyNumberFormat="1" applyFont="1" applyFill="1" applyBorder="1" applyAlignment="1">
      <alignment horizontal="center" vertical="center" wrapText="1"/>
    </xf>
    <xf numFmtId="1" fontId="19" fillId="3" borderId="82" xfId="2" applyNumberFormat="1" applyFont="1" applyFill="1" applyBorder="1" applyAlignment="1">
      <alignment vertical="center" wrapText="1"/>
    </xf>
    <xf numFmtId="0" fontId="5" fillId="2" borderId="82" xfId="2" applyFill="1" applyBorder="1"/>
    <xf numFmtId="1" fontId="19" fillId="3" borderId="83" xfId="2" applyNumberFormat="1" applyFont="1" applyFill="1" applyBorder="1" applyAlignment="1">
      <alignment horizontal="center" vertical="center" wrapText="1"/>
    </xf>
    <xf numFmtId="1" fontId="19" fillId="3" borderId="79" xfId="2" applyNumberFormat="1" applyFont="1" applyFill="1" applyBorder="1" applyAlignment="1">
      <alignment horizontal="center" vertical="center" wrapText="1"/>
    </xf>
    <xf numFmtId="1" fontId="27" fillId="3" borderId="79" xfId="2" applyNumberFormat="1" applyFont="1" applyFill="1" applyBorder="1" applyAlignment="1">
      <alignment horizontal="center" vertical="center" wrapText="1"/>
    </xf>
    <xf numFmtId="1" fontId="73" fillId="3" borderId="83" xfId="2" applyNumberFormat="1" applyFont="1" applyFill="1" applyBorder="1" applyAlignment="1">
      <alignment horizontal="center" vertical="center" wrapText="1"/>
    </xf>
    <xf numFmtId="1" fontId="72" fillId="3" borderId="79" xfId="2" applyNumberFormat="1" applyFont="1" applyFill="1" applyBorder="1" applyAlignment="1">
      <alignment horizontal="center" vertical="center" wrapText="1"/>
    </xf>
    <xf numFmtId="0" fontId="74" fillId="3" borderId="82" xfId="2" applyFont="1" applyFill="1" applyBorder="1" applyAlignment="1">
      <alignment vertical="center"/>
    </xf>
    <xf numFmtId="1" fontId="19" fillId="3" borderId="79" xfId="2" applyNumberFormat="1" applyFont="1" applyFill="1" applyBorder="1" applyAlignment="1">
      <alignment vertical="center" wrapText="1"/>
    </xf>
    <xf numFmtId="0" fontId="5" fillId="3" borderId="79" xfId="2" applyFill="1" applyBorder="1"/>
    <xf numFmtId="0" fontId="75" fillId="3" borderId="83" xfId="2" applyFont="1" applyFill="1" applyBorder="1" applyAlignment="1">
      <alignment horizontal="center" vertical="center"/>
    </xf>
    <xf numFmtId="0" fontId="25" fillId="3" borderId="79" xfId="2" applyFont="1" applyFill="1" applyBorder="1"/>
    <xf numFmtId="0" fontId="5" fillId="3" borderId="83" xfId="2" applyFill="1" applyBorder="1" applyAlignment="1">
      <alignment vertical="center"/>
    </xf>
    <xf numFmtId="1" fontId="29" fillId="3" borderId="83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horizontal="right" vertical="center" wrapText="1"/>
    </xf>
    <xf numFmtId="0" fontId="22" fillId="3" borderId="79" xfId="2" applyFont="1" applyFill="1" applyBorder="1"/>
    <xf numFmtId="1" fontId="22" fillId="3" borderId="79" xfId="2" applyNumberFormat="1" applyFont="1" applyFill="1" applyBorder="1" applyAlignment="1">
      <alignment vertical="center" wrapText="1"/>
    </xf>
    <xf numFmtId="1" fontId="29" fillId="3" borderId="79" xfId="2" applyNumberFormat="1" applyFont="1" applyFill="1" applyBorder="1" applyAlignment="1">
      <alignment horizontal="left" vertical="center" wrapText="1"/>
    </xf>
    <xf numFmtId="0" fontId="76" fillId="3" borderId="79" xfId="2" applyFont="1" applyFill="1" applyBorder="1" applyAlignment="1">
      <alignment vertical="center"/>
    </xf>
    <xf numFmtId="0" fontId="76" fillId="3" borderId="83" xfId="2" applyFont="1" applyFill="1" applyBorder="1" applyAlignment="1">
      <alignment vertical="center"/>
    </xf>
    <xf numFmtId="0" fontId="75" fillId="3" borderId="83" xfId="2" applyFont="1" applyFill="1" applyBorder="1" applyAlignment="1">
      <alignment vertical="center"/>
    </xf>
    <xf numFmtId="0" fontId="79" fillId="2" borderId="82" xfId="0" applyFont="1" applyFill="1" applyBorder="1" applyAlignment="1">
      <alignment horizontal="left"/>
    </xf>
    <xf numFmtId="0" fontId="59" fillId="3" borderId="82" xfId="0" applyFont="1" applyFill="1" applyBorder="1" applyAlignment="1">
      <alignment vertical="center"/>
    </xf>
    <xf numFmtId="0" fontId="16" fillId="3" borderId="84" xfId="0" applyFont="1" applyFill="1" applyBorder="1" applyAlignment="1">
      <alignment horizontal="center"/>
    </xf>
    <xf numFmtId="0" fontId="16" fillId="3" borderId="78" xfId="0" applyFont="1" applyFill="1" applyBorder="1" applyAlignment="1">
      <alignment horizontal="center" vertical="center"/>
    </xf>
    <xf numFmtId="0" fontId="78" fillId="2" borderId="78" xfId="0" applyFont="1" applyFill="1" applyBorder="1" applyAlignment="1">
      <alignment vertical="center" wrapText="1"/>
    </xf>
    <xf numFmtId="0" fontId="16" fillId="2" borderId="78" xfId="0" applyFont="1" applyFill="1" applyBorder="1" applyAlignment="1">
      <alignment horizontal="center" vertical="center"/>
    </xf>
    <xf numFmtId="0" fontId="16" fillId="2" borderId="78" xfId="0" applyFont="1" applyFill="1" applyBorder="1" applyAlignment="1">
      <alignment horizontal="center"/>
    </xf>
    <xf numFmtId="0" fontId="79" fillId="3" borderId="82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/>
    </xf>
    <xf numFmtId="0" fontId="79" fillId="3" borderId="84" xfId="0" applyFont="1" applyFill="1" applyBorder="1" applyAlignment="1">
      <alignment vertical="center"/>
    </xf>
    <xf numFmtId="0" fontId="30" fillId="2" borderId="78" xfId="0" applyFont="1" applyFill="1" applyBorder="1"/>
    <xf numFmtId="0" fontId="30" fillId="3" borderId="78" xfId="0" applyFont="1" applyFill="1" applyBorder="1" applyAlignment="1">
      <alignment horizontal="left" vertical="center" wrapText="1"/>
    </xf>
    <xf numFmtId="0" fontId="30" fillId="3" borderId="78" xfId="0" applyFont="1" applyFill="1" applyBorder="1" applyAlignment="1">
      <alignment vertical="center"/>
    </xf>
    <xf numFmtId="0" fontId="30" fillId="3" borderId="78" xfId="0" applyFont="1" applyFill="1" applyBorder="1" applyAlignment="1">
      <alignment vertical="center" wrapText="1"/>
    </xf>
    <xf numFmtId="0" fontId="30" fillId="2" borderId="78" xfId="0" applyFont="1" applyFill="1" applyBorder="1" applyAlignment="1">
      <alignment vertical="top" wrapText="1"/>
    </xf>
    <xf numFmtId="0" fontId="30" fillId="3" borderId="78" xfId="0" applyFont="1" applyFill="1" applyBorder="1" applyAlignment="1">
      <alignment vertical="top" wrapText="1"/>
    </xf>
    <xf numFmtId="0" fontId="82" fillId="3" borderId="0" xfId="0" applyFont="1" applyFill="1" applyBorder="1" applyAlignment="1">
      <alignment horizontal="right"/>
    </xf>
    <xf numFmtId="0" fontId="89" fillId="3" borderId="0" xfId="0" applyFont="1" applyFill="1" applyBorder="1" applyAlignment="1">
      <alignment horizontal="left" vertical="center"/>
    </xf>
    <xf numFmtId="0" fontId="82" fillId="2" borderId="78" xfId="0" applyFont="1" applyFill="1" applyBorder="1" applyAlignment="1"/>
    <xf numFmtId="0" fontId="82" fillId="3" borderId="0" xfId="0" applyFont="1" applyFill="1" applyBorder="1" applyAlignment="1">
      <alignment horizontal="right" vertical="center"/>
    </xf>
    <xf numFmtId="1" fontId="79" fillId="3" borderId="0" xfId="0" applyNumberFormat="1" applyFont="1" applyFill="1" applyAlignment="1">
      <alignment vertical="top"/>
    </xf>
    <xf numFmtId="1" fontId="79" fillId="3" borderId="0" xfId="0" applyNumberFormat="1" applyFont="1" applyFill="1" applyAlignment="1">
      <alignment horizontal="left" vertical="top"/>
    </xf>
    <xf numFmtId="1" fontId="79" fillId="3" borderId="0" xfId="2" applyNumberFormat="1" applyFont="1" applyFill="1" applyBorder="1" applyAlignment="1">
      <alignment horizontal="left" vertical="top" wrapText="1"/>
    </xf>
    <xf numFmtId="165" fontId="30" fillId="24" borderId="11" xfId="20" applyNumberFormat="1" applyFont="1" applyFill="1" applyBorder="1" applyAlignment="1">
      <alignment horizontal="right" vertical="center"/>
    </xf>
    <xf numFmtId="165" fontId="30" fillId="24" borderId="6" xfId="20" applyNumberFormat="1" applyFont="1" applyFill="1" applyBorder="1" applyAlignment="1">
      <alignment horizontal="right" vertical="center"/>
    </xf>
    <xf numFmtId="3" fontId="54" fillId="2" borderId="4" xfId="0" applyNumberFormat="1" applyFont="1" applyFill="1" applyBorder="1" applyAlignment="1">
      <alignment horizontal="right" vertical="center"/>
    </xf>
    <xf numFmtId="3" fontId="54" fillId="2" borderId="0" xfId="0" applyNumberFormat="1" applyFont="1" applyFill="1" applyBorder="1" applyAlignment="1">
      <alignment horizontal="right" vertical="center"/>
    </xf>
    <xf numFmtId="164" fontId="54" fillId="2" borderId="9" xfId="1" applyNumberFormat="1" applyFont="1" applyFill="1" applyBorder="1" applyAlignment="1">
      <alignment horizontal="right" vertical="center"/>
    </xf>
    <xf numFmtId="165" fontId="30" fillId="3" borderId="8" xfId="2" applyNumberFormat="1" applyFont="1" applyFill="1" applyBorder="1" applyAlignment="1">
      <alignment horizontal="right" vertical="center"/>
    </xf>
    <xf numFmtId="165" fontId="30" fillId="3" borderId="7" xfId="2" applyNumberFormat="1" applyFont="1" applyFill="1" applyBorder="1" applyAlignment="1">
      <alignment horizontal="right" vertical="center"/>
    </xf>
    <xf numFmtId="165" fontId="30" fillId="3" borderId="14" xfId="2" applyNumberFormat="1" applyFont="1" applyFill="1" applyBorder="1" applyAlignment="1">
      <alignment horizontal="right" vertical="center"/>
    </xf>
    <xf numFmtId="165" fontId="30" fillId="3" borderId="52" xfId="2" applyNumberFormat="1" applyFont="1" applyFill="1" applyBorder="1" applyAlignment="1">
      <alignment horizontal="right" vertical="center"/>
    </xf>
    <xf numFmtId="165" fontId="30" fillId="24" borderId="30" xfId="20" applyNumberFormat="1" applyFont="1" applyFill="1" applyBorder="1" applyAlignment="1">
      <alignment horizontal="right" vertical="center"/>
    </xf>
    <xf numFmtId="165" fontId="30" fillId="27" borderId="24" xfId="20" applyNumberFormat="1" applyFont="1" applyFill="1" applyBorder="1" applyAlignment="1">
      <alignment horizontal="right" vertical="center"/>
    </xf>
    <xf numFmtId="165" fontId="30" fillId="27" borderId="30" xfId="20" applyNumberFormat="1" applyFont="1" applyFill="1" applyBorder="1" applyAlignment="1">
      <alignment horizontal="right" vertical="center"/>
    </xf>
    <xf numFmtId="165" fontId="30" fillId="3" borderId="17" xfId="20" applyNumberFormat="1" applyFont="1" applyFill="1" applyBorder="1" applyAlignment="1">
      <alignment horizontal="right" vertical="center"/>
    </xf>
    <xf numFmtId="165" fontId="30" fillId="3" borderId="4" xfId="20" applyNumberFormat="1" applyFont="1" applyFill="1" applyBorder="1" applyAlignment="1">
      <alignment horizontal="right" vertical="center"/>
    </xf>
    <xf numFmtId="165" fontId="30" fillId="3" borderId="7" xfId="20" applyNumberFormat="1" applyFont="1" applyFill="1" applyBorder="1" applyAlignment="1">
      <alignment horizontal="right" vertical="center"/>
    </xf>
    <xf numFmtId="165" fontId="30" fillId="3" borderId="43" xfId="20" applyNumberFormat="1" applyFont="1" applyFill="1" applyBorder="1" applyAlignment="1">
      <alignment horizontal="right" vertical="center"/>
    </xf>
    <xf numFmtId="165" fontId="80" fillId="3" borderId="5" xfId="20" applyNumberFormat="1" applyFont="1" applyFill="1" applyBorder="1" applyAlignment="1">
      <alignment horizontal="right" vertical="center"/>
    </xf>
    <xf numFmtId="165" fontId="80" fillId="3" borderId="0" xfId="20" applyNumberFormat="1" applyFont="1" applyFill="1" applyBorder="1" applyAlignment="1">
      <alignment horizontal="right" vertical="center"/>
    </xf>
    <xf numFmtId="165" fontId="80" fillId="3" borderId="8" xfId="20" applyNumberFormat="1" applyFont="1" applyFill="1" applyBorder="1" applyAlignment="1">
      <alignment horizontal="right" vertical="center"/>
    </xf>
    <xf numFmtId="1" fontId="80" fillId="3" borderId="6" xfId="2" applyNumberFormat="1" applyFont="1" applyFill="1" applyBorder="1" applyAlignment="1">
      <alignment horizontal="center" wrapText="1"/>
    </xf>
    <xf numFmtId="165" fontId="80" fillId="3" borderId="5" xfId="2" applyNumberFormat="1" applyFont="1" applyFill="1" applyBorder="1" applyAlignment="1">
      <alignment horizontal="right" vertical="center"/>
    </xf>
    <xf numFmtId="165" fontId="80" fillId="3" borderId="0" xfId="2" applyNumberFormat="1" applyFont="1" applyFill="1" applyBorder="1" applyAlignment="1">
      <alignment vertical="center"/>
    </xf>
    <xf numFmtId="165" fontId="80" fillId="3" borderId="11" xfId="2" applyNumberFormat="1" applyFont="1" applyFill="1" applyBorder="1" applyAlignment="1">
      <alignment vertical="center"/>
    </xf>
    <xf numFmtId="165" fontId="80" fillId="3" borderId="5" xfId="2" applyNumberFormat="1" applyFont="1" applyFill="1" applyBorder="1" applyAlignment="1">
      <alignment vertical="center"/>
    </xf>
    <xf numFmtId="1" fontId="80" fillId="3" borderId="15" xfId="2" applyNumberFormat="1" applyFont="1" applyFill="1" applyBorder="1" applyAlignment="1">
      <alignment horizontal="center" wrapText="1"/>
    </xf>
    <xf numFmtId="165" fontId="80" fillId="3" borderId="8" xfId="2" applyNumberFormat="1" applyFont="1" applyFill="1" applyBorder="1" applyAlignment="1">
      <alignment vertical="center"/>
    </xf>
    <xf numFmtId="165" fontId="80" fillId="3" borderId="9" xfId="2" applyNumberFormat="1" applyFont="1" applyFill="1" applyBorder="1" applyAlignment="1">
      <alignment vertical="center"/>
    </xf>
    <xf numFmtId="165" fontId="80" fillId="3" borderId="12" xfId="2" applyNumberFormat="1" applyFont="1" applyFill="1" applyBorder="1" applyAlignment="1">
      <alignment vertical="center"/>
    </xf>
    <xf numFmtId="165" fontId="80" fillId="3" borderId="8" xfId="2" applyNumberFormat="1" applyFont="1" applyFill="1" applyBorder="1" applyAlignment="1">
      <alignment horizontal="right" vertical="center"/>
    </xf>
    <xf numFmtId="165" fontId="80" fillId="3" borderId="9" xfId="2" applyNumberFormat="1" applyFont="1" applyFill="1" applyBorder="1" applyAlignment="1">
      <alignment horizontal="right" vertical="center"/>
    </xf>
    <xf numFmtId="165" fontId="80" fillId="3" borderId="12" xfId="2" applyNumberFormat="1" applyFont="1" applyFill="1" applyBorder="1" applyAlignment="1">
      <alignment horizontal="right" vertical="center"/>
    </xf>
    <xf numFmtId="3" fontId="30" fillId="9" borderId="0" xfId="2" applyNumberFormat="1" applyFont="1" applyFill="1" applyBorder="1" applyAlignment="1">
      <alignment horizontal="right" vertical="center"/>
    </xf>
    <xf numFmtId="3" fontId="30" fillId="9" borderId="59" xfId="2" applyNumberFormat="1" applyFont="1" applyFill="1" applyBorder="1" applyAlignment="1">
      <alignment horizontal="right" vertical="center"/>
    </xf>
    <xf numFmtId="3" fontId="30" fillId="3" borderId="61" xfId="2" applyNumberFormat="1" applyFont="1" applyFill="1" applyBorder="1" applyAlignment="1">
      <alignment horizontal="right" vertical="center"/>
    </xf>
    <xf numFmtId="3" fontId="30" fillId="3" borderId="57" xfId="2" applyNumberFormat="1" applyFont="1" applyFill="1" applyBorder="1" applyAlignment="1">
      <alignment horizontal="right" vertical="center"/>
    </xf>
    <xf numFmtId="3" fontId="30" fillId="3" borderId="59" xfId="2" applyNumberFormat="1" applyFont="1" applyFill="1" applyBorder="1" applyAlignment="1">
      <alignment horizontal="right" vertical="center"/>
    </xf>
    <xf numFmtId="3" fontId="30" fillId="3" borderId="35" xfId="2" applyNumberFormat="1" applyFont="1" applyFill="1" applyBorder="1" applyAlignment="1">
      <alignment horizontal="right" vertical="center"/>
    </xf>
    <xf numFmtId="3" fontId="30" fillId="3" borderId="2" xfId="2" applyNumberFormat="1" applyFont="1" applyFill="1" applyBorder="1" applyAlignment="1">
      <alignment horizontal="right" vertical="center"/>
    </xf>
    <xf numFmtId="3" fontId="35" fillId="28" borderId="10" xfId="0" applyNumberFormat="1" applyFont="1" applyFill="1" applyBorder="1" applyAlignment="1">
      <alignment horizontal="right" vertical="center"/>
    </xf>
    <xf numFmtId="3" fontId="35" fillId="28" borderId="11" xfId="0" applyNumberFormat="1" applyFont="1" applyFill="1" applyBorder="1" applyAlignment="1">
      <alignment horizontal="right" vertical="center"/>
    </xf>
    <xf numFmtId="164" fontId="35" fillId="28" borderId="12" xfId="1" applyNumberFormat="1" applyFont="1" applyFill="1" applyBorder="1" applyAlignment="1">
      <alignment horizontal="right" vertical="center"/>
    </xf>
    <xf numFmtId="169" fontId="30" fillId="2" borderId="0" xfId="1" applyNumberFormat="1" applyFont="1" applyFill="1" applyBorder="1" applyAlignment="1">
      <alignment horizontal="right" vertical="center"/>
    </xf>
    <xf numFmtId="169" fontId="54" fillId="2" borderId="0" xfId="1" applyNumberFormat="1" applyFont="1" applyFill="1" applyBorder="1" applyAlignment="1">
      <alignment horizontal="right" vertical="center"/>
    </xf>
    <xf numFmtId="169" fontId="30" fillId="29" borderId="11" xfId="1" applyNumberFormat="1" applyFont="1" applyFill="1" applyBorder="1" applyAlignment="1">
      <alignment horizontal="right" vertical="center"/>
    </xf>
    <xf numFmtId="169" fontId="30" fillId="29" borderId="0" xfId="1" applyNumberFormat="1" applyFont="1" applyFill="1" applyBorder="1" applyAlignment="1">
      <alignment horizontal="right" vertical="center"/>
    </xf>
    <xf numFmtId="169" fontId="30" fillId="2" borderId="49" xfId="1" applyNumberFormat="1" applyFont="1" applyFill="1" applyBorder="1" applyAlignment="1">
      <alignment horizontal="right" vertical="center"/>
    </xf>
    <xf numFmtId="169" fontId="30" fillId="28" borderId="11" xfId="1" applyNumberFormat="1" applyFont="1" applyFill="1" applyBorder="1" applyAlignment="1">
      <alignment horizontal="right" vertical="center"/>
    </xf>
    <xf numFmtId="169" fontId="30" fillId="2" borderId="5" xfId="1" applyNumberFormat="1" applyFont="1" applyFill="1" applyBorder="1" applyAlignment="1">
      <alignment horizontal="right" vertical="center"/>
    </xf>
    <xf numFmtId="169" fontId="30" fillId="28" borderId="0" xfId="1" applyNumberFormat="1" applyFont="1" applyFill="1" applyBorder="1" applyAlignment="1">
      <alignment horizontal="right" vertical="center"/>
    </xf>
    <xf numFmtId="1" fontId="91" fillId="3" borderId="83" xfId="2" applyNumberFormat="1" applyFont="1" applyFill="1" applyBorder="1" applyAlignment="1">
      <alignment horizontal="center" vertical="center" wrapText="1"/>
    </xf>
    <xf numFmtId="165" fontId="30" fillId="3" borderId="9" xfId="2" applyNumberFormat="1" applyFont="1" applyFill="1" applyBorder="1" applyAlignment="1">
      <alignment horizontal="right" vertical="center"/>
    </xf>
    <xf numFmtId="165" fontId="30" fillId="3" borderId="4" xfId="2" applyNumberFormat="1" applyFont="1" applyFill="1" applyBorder="1" applyAlignment="1">
      <alignment horizontal="right" vertical="center"/>
    </xf>
    <xf numFmtId="165" fontId="30" fillId="3" borderId="2" xfId="2" applyNumberFormat="1" applyFont="1" applyFill="1" applyBorder="1" applyAlignment="1">
      <alignment horizontal="right" vertical="center"/>
    </xf>
    <xf numFmtId="165" fontId="30" fillId="3" borderId="23" xfId="2" applyNumberFormat="1" applyFont="1" applyFill="1" applyBorder="1" applyAlignment="1">
      <alignment horizontal="right" vertical="center"/>
    </xf>
    <xf numFmtId="165" fontId="30" fillId="28" borderId="39" xfId="2" applyNumberFormat="1" applyFont="1" applyFill="1" applyBorder="1" applyAlignment="1">
      <alignment horizontal="right" vertical="center"/>
    </xf>
    <xf numFmtId="165" fontId="30" fillId="28" borderId="6" xfId="2" applyNumberFormat="1" applyFont="1" applyFill="1" applyBorder="1" applyAlignment="1">
      <alignment horizontal="right" vertical="center"/>
    </xf>
    <xf numFmtId="165" fontId="30" fillId="28" borderId="15" xfId="2" applyNumberFormat="1" applyFont="1" applyFill="1" applyBorder="1" applyAlignment="1">
      <alignment horizontal="right" vertical="center"/>
    </xf>
    <xf numFmtId="165" fontId="30" fillId="28" borderId="3" xfId="2" applyNumberFormat="1" applyFont="1" applyFill="1" applyBorder="1" applyAlignment="1">
      <alignment horizontal="right" vertical="center"/>
    </xf>
    <xf numFmtId="165" fontId="30" fillId="28" borderId="1" xfId="2" applyNumberFormat="1" applyFont="1" applyFill="1" applyBorder="1" applyAlignment="1">
      <alignment horizontal="right" vertical="center"/>
    </xf>
    <xf numFmtId="165" fontId="30" fillId="28" borderId="44" xfId="2" applyNumberFormat="1" applyFont="1" applyFill="1" applyBorder="1" applyAlignment="1">
      <alignment horizontal="right" vertical="center"/>
    </xf>
    <xf numFmtId="165" fontId="30" fillId="30" borderId="39" xfId="2" applyNumberFormat="1" applyFont="1" applyFill="1" applyBorder="1" applyAlignment="1">
      <alignment horizontal="right" vertical="center"/>
    </xf>
    <xf numFmtId="165" fontId="30" fillId="30" borderId="6" xfId="2" applyNumberFormat="1" applyFont="1" applyFill="1" applyBorder="1" applyAlignment="1">
      <alignment horizontal="right" vertical="center"/>
    </xf>
    <xf numFmtId="165" fontId="30" fillId="30" borderId="15" xfId="2" applyNumberFormat="1" applyFont="1" applyFill="1" applyBorder="1" applyAlignment="1">
      <alignment horizontal="right" vertical="center"/>
    </xf>
    <xf numFmtId="165" fontId="30" fillId="30" borderId="3" xfId="2" applyNumberFormat="1" applyFont="1" applyFill="1" applyBorder="1" applyAlignment="1">
      <alignment horizontal="right" vertical="center"/>
    </xf>
    <xf numFmtId="165" fontId="30" fillId="30" borderId="1" xfId="2" applyNumberFormat="1" applyFont="1" applyFill="1" applyBorder="1" applyAlignment="1">
      <alignment horizontal="right" vertical="center"/>
    </xf>
    <xf numFmtId="165" fontId="30" fillId="30" borderId="44" xfId="2" applyNumberFormat="1" applyFont="1" applyFill="1" applyBorder="1" applyAlignment="1">
      <alignment horizontal="right" vertical="center"/>
    </xf>
    <xf numFmtId="165" fontId="30" fillId="28" borderId="16" xfId="20" applyNumberFormat="1" applyFont="1" applyFill="1" applyBorder="1" applyAlignment="1">
      <alignment horizontal="right" vertical="center"/>
    </xf>
    <xf numFmtId="164" fontId="30" fillId="28" borderId="13" xfId="1" applyNumberFormat="1" applyFont="1" applyFill="1" applyBorder="1" applyAlignment="1">
      <alignment vertical="center"/>
    </xf>
    <xf numFmtId="165" fontId="30" fillId="28" borderId="10" xfId="20" applyNumberFormat="1" applyFont="1" applyFill="1" applyBorder="1" applyAlignment="1">
      <alignment horizontal="right" vertical="center"/>
    </xf>
    <xf numFmtId="165" fontId="30" fillId="30" borderId="16" xfId="20" applyNumberFormat="1" applyFont="1" applyFill="1" applyBorder="1" applyAlignment="1">
      <alignment horizontal="right" vertical="center"/>
    </xf>
    <xf numFmtId="165" fontId="30" fillId="30" borderId="10" xfId="20" applyNumberFormat="1" applyFont="1" applyFill="1" applyBorder="1" applyAlignment="1">
      <alignment horizontal="right" vertical="center"/>
    </xf>
    <xf numFmtId="165" fontId="30" fillId="24" borderId="16" xfId="20" applyNumberFormat="1" applyFont="1" applyFill="1" applyBorder="1" applyAlignment="1">
      <alignment horizontal="right" vertical="center"/>
    </xf>
    <xf numFmtId="165" fontId="30" fillId="27" borderId="16" xfId="20" applyNumberFormat="1" applyFont="1" applyFill="1" applyBorder="1" applyAlignment="1">
      <alignment horizontal="right" vertical="center"/>
    </xf>
    <xf numFmtId="165" fontId="30" fillId="27" borderId="42" xfId="20" applyNumberFormat="1" applyFont="1" applyFill="1" applyBorder="1" applyAlignment="1">
      <alignment horizontal="right" vertical="center"/>
    </xf>
    <xf numFmtId="165" fontId="30" fillId="3" borderId="24" xfId="20" applyNumberFormat="1" applyFont="1" applyFill="1" applyBorder="1" applyAlignment="1">
      <alignment horizontal="right" vertical="center"/>
    </xf>
    <xf numFmtId="165" fontId="30" fillId="3" borderId="30" xfId="20" applyNumberFormat="1" applyFont="1" applyFill="1" applyBorder="1" applyAlignment="1">
      <alignment horizontal="right" vertical="center"/>
    </xf>
    <xf numFmtId="165" fontId="30" fillId="28" borderId="39" xfId="20" applyNumberFormat="1" applyFont="1" applyFill="1" applyBorder="1" applyAlignment="1">
      <alignment horizontal="right" vertical="center"/>
    </xf>
    <xf numFmtId="164" fontId="30" fillId="28" borderId="1" xfId="1" applyNumberFormat="1" applyFont="1" applyFill="1" applyBorder="1" applyAlignment="1">
      <alignment vertical="center"/>
    </xf>
    <xf numFmtId="165" fontId="30" fillId="28" borderId="3" xfId="20" applyNumberFormat="1" applyFont="1" applyFill="1" applyBorder="1" applyAlignment="1">
      <alignment horizontal="right" vertical="center"/>
    </xf>
    <xf numFmtId="165" fontId="30" fillId="30" borderId="39" xfId="20" applyNumberFormat="1" applyFont="1" applyFill="1" applyBorder="1" applyAlignment="1">
      <alignment horizontal="right" vertical="center"/>
    </xf>
    <xf numFmtId="165" fontId="30" fillId="30" borderId="3" xfId="20" applyNumberFormat="1" applyFont="1" applyFill="1" applyBorder="1" applyAlignment="1">
      <alignment horizontal="right" vertical="center"/>
    </xf>
    <xf numFmtId="165" fontId="30" fillId="24" borderId="39" xfId="20" applyNumberFormat="1" applyFont="1" applyFill="1" applyBorder="1" applyAlignment="1">
      <alignment horizontal="right" vertical="center"/>
    </xf>
    <xf numFmtId="165" fontId="30" fillId="24" borderId="41" xfId="20" applyNumberFormat="1" applyFont="1" applyFill="1" applyBorder="1" applyAlignment="1">
      <alignment horizontal="right" vertical="center"/>
    </xf>
    <xf numFmtId="165" fontId="30" fillId="27" borderId="39" xfId="20" applyNumberFormat="1" applyFont="1" applyFill="1" applyBorder="1" applyAlignment="1">
      <alignment horizontal="right" vertical="center"/>
    </xf>
    <xf numFmtId="165" fontId="30" fillId="27" borderId="41" xfId="20" applyNumberFormat="1" applyFont="1" applyFill="1" applyBorder="1" applyAlignment="1">
      <alignment horizontal="right" vertical="center"/>
    </xf>
    <xf numFmtId="165" fontId="80" fillId="28" borderId="11" xfId="20" applyNumberFormat="1" applyFont="1" applyFill="1" applyBorder="1" applyAlignment="1">
      <alignment horizontal="right" vertical="center"/>
    </xf>
    <xf numFmtId="165" fontId="80" fillId="28" borderId="6" xfId="20" applyNumberFormat="1" applyFont="1" applyFill="1" applyBorder="1" applyAlignment="1">
      <alignment horizontal="right" vertical="center"/>
    </xf>
    <xf numFmtId="165" fontId="80" fillId="30" borderId="12" xfId="20" applyNumberFormat="1" applyFont="1" applyFill="1" applyBorder="1" applyAlignment="1">
      <alignment horizontal="right" vertical="center"/>
    </xf>
    <xf numFmtId="165" fontId="80" fillId="3" borderId="9" xfId="20" applyNumberFormat="1" applyFont="1" applyFill="1" applyBorder="1" applyAlignment="1">
      <alignment horizontal="right" vertical="center"/>
    </xf>
    <xf numFmtId="165" fontId="80" fillId="30" borderId="15" xfId="20" applyNumberFormat="1" applyFont="1" applyFill="1" applyBorder="1" applyAlignment="1">
      <alignment horizontal="right" vertical="center"/>
    </xf>
    <xf numFmtId="3" fontId="30" fillId="9" borderId="39" xfId="2" applyNumberFormat="1" applyFont="1" applyFill="1" applyBorder="1" applyAlignment="1">
      <alignment horizontal="right" vertical="center"/>
    </xf>
    <xf numFmtId="3" fontId="30" fillId="9" borderId="6" xfId="2" applyNumberFormat="1" applyFont="1" applyFill="1" applyBorder="1" applyAlignment="1">
      <alignment horizontal="right" vertical="center"/>
    </xf>
    <xf numFmtId="3" fontId="30" fillId="9" borderId="55" xfId="2" applyNumberFormat="1" applyFont="1" applyFill="1" applyBorder="1" applyAlignment="1">
      <alignment horizontal="right" vertical="center"/>
    </xf>
    <xf numFmtId="3" fontId="30" fillId="28" borderId="39" xfId="2" applyNumberFormat="1" applyFont="1" applyFill="1" applyBorder="1" applyAlignment="1">
      <alignment horizontal="right" vertical="center"/>
    </xf>
    <xf numFmtId="3" fontId="30" fillId="28" borderId="6" xfId="2" applyNumberFormat="1" applyFont="1" applyFill="1" applyBorder="1" applyAlignment="1">
      <alignment horizontal="right" vertical="center"/>
    </xf>
    <xf numFmtId="3" fontId="30" fillId="28" borderId="55" xfId="2" applyNumberFormat="1" applyFont="1" applyFill="1" applyBorder="1" applyAlignment="1">
      <alignment horizontal="right" vertical="center"/>
    </xf>
    <xf numFmtId="3" fontId="30" fillId="30" borderId="39" xfId="2" applyNumberFormat="1" applyFont="1" applyFill="1" applyBorder="1" applyAlignment="1">
      <alignment horizontal="right" vertical="center"/>
    </xf>
    <xf numFmtId="3" fontId="30" fillId="30" borderId="6" xfId="2" applyNumberFormat="1" applyFont="1" applyFill="1" applyBorder="1" applyAlignment="1">
      <alignment horizontal="right" vertical="center"/>
    </xf>
    <xf numFmtId="3" fontId="30" fillId="30" borderId="55" xfId="2" applyNumberFormat="1" applyFont="1" applyFill="1" applyBorder="1" applyAlignment="1">
      <alignment horizontal="right" vertical="center"/>
    </xf>
    <xf numFmtId="3" fontId="30" fillId="28" borderId="16" xfId="2" applyNumberFormat="1" applyFont="1" applyFill="1" applyBorder="1" applyAlignment="1">
      <alignment horizontal="right" vertical="center"/>
    </xf>
    <xf numFmtId="3" fontId="30" fillId="28" borderId="11" xfId="2" applyNumberFormat="1" applyFont="1" applyFill="1" applyBorder="1" applyAlignment="1">
      <alignment horizontal="right" vertical="center"/>
    </xf>
    <xf numFmtId="3" fontId="30" fillId="28" borderId="58" xfId="2" applyNumberFormat="1" applyFont="1" applyFill="1" applyBorder="1" applyAlignment="1">
      <alignment horizontal="right" vertical="center"/>
    </xf>
    <xf numFmtId="3" fontId="30" fillId="30" borderId="11" xfId="2" applyNumberFormat="1" applyFont="1" applyFill="1" applyBorder="1" applyAlignment="1">
      <alignment horizontal="right" vertical="center"/>
    </xf>
    <xf numFmtId="3" fontId="30" fillId="30" borderId="60" xfId="2" applyNumberFormat="1" applyFont="1" applyFill="1" applyBorder="1" applyAlignment="1">
      <alignment horizontal="right" vertical="center"/>
    </xf>
    <xf numFmtId="3" fontId="30" fillId="28" borderId="56" xfId="2" applyNumberFormat="1" applyFont="1" applyFill="1" applyBorder="1" applyAlignment="1">
      <alignment horizontal="right" vertical="center"/>
    </xf>
    <xf numFmtId="3" fontId="30" fillId="28" borderId="10" xfId="2" applyNumberFormat="1" applyFont="1" applyFill="1" applyBorder="1" applyAlignment="1">
      <alignment horizontal="right" vertical="center"/>
    </xf>
    <xf numFmtId="3" fontId="30" fillId="28" borderId="12" xfId="2" applyNumberFormat="1" applyFont="1" applyFill="1" applyBorder="1" applyAlignment="1">
      <alignment horizontal="right" vertical="center"/>
    </xf>
    <xf numFmtId="3" fontId="30" fillId="28" borderId="54" xfId="2" applyNumberFormat="1" applyFont="1" applyFill="1" applyBorder="1" applyAlignment="1">
      <alignment horizontal="right" vertical="center"/>
    </xf>
    <xf numFmtId="3" fontId="30" fillId="28" borderId="13" xfId="2" applyNumberFormat="1" applyFont="1" applyFill="1" applyBorder="1" applyAlignment="1">
      <alignment horizontal="right" vertical="center"/>
    </xf>
    <xf numFmtId="3" fontId="30" fillId="28" borderId="3" xfId="2" applyNumberFormat="1" applyFont="1" applyFill="1" applyBorder="1" applyAlignment="1">
      <alignment horizontal="right" vertical="center"/>
    </xf>
    <xf numFmtId="3" fontId="30" fillId="28" borderId="15" xfId="2" applyNumberFormat="1" applyFont="1" applyFill="1" applyBorder="1" applyAlignment="1">
      <alignment horizontal="right" vertical="center"/>
    </xf>
    <xf numFmtId="3" fontId="30" fillId="28" borderId="53" xfId="2" applyNumberFormat="1" applyFont="1" applyFill="1" applyBorder="1" applyAlignment="1">
      <alignment horizontal="right" vertical="center"/>
    </xf>
    <xf numFmtId="3" fontId="30" fillId="28" borderId="1" xfId="2" applyNumberFormat="1" applyFont="1" applyFill="1" applyBorder="1" applyAlignment="1">
      <alignment horizontal="right" vertical="center"/>
    </xf>
    <xf numFmtId="3" fontId="30" fillId="30" borderId="10" xfId="2" applyNumberFormat="1" applyFont="1" applyFill="1" applyBorder="1" applyAlignment="1">
      <alignment horizontal="right" vertical="center"/>
    </xf>
    <xf numFmtId="3" fontId="30" fillId="30" borderId="12" xfId="2" applyNumberFormat="1" applyFont="1" applyFill="1" applyBorder="1" applyAlignment="1">
      <alignment horizontal="right" vertical="center"/>
    </xf>
    <xf numFmtId="3" fontId="30" fillId="30" borderId="54" xfId="2" applyNumberFormat="1" applyFont="1" applyFill="1" applyBorder="1" applyAlignment="1">
      <alignment horizontal="right" vertical="center"/>
    </xf>
    <xf numFmtId="3" fontId="30" fillId="30" borderId="13" xfId="2" applyNumberFormat="1" applyFont="1" applyFill="1" applyBorder="1" applyAlignment="1">
      <alignment horizontal="right" vertical="center"/>
    </xf>
    <xf numFmtId="3" fontId="30" fillId="30" borderId="3" xfId="2" applyNumberFormat="1" applyFont="1" applyFill="1" applyBorder="1" applyAlignment="1">
      <alignment horizontal="right" vertical="center"/>
    </xf>
    <xf numFmtId="3" fontId="30" fillId="30" borderId="15" xfId="2" applyNumberFormat="1" applyFont="1" applyFill="1" applyBorder="1" applyAlignment="1">
      <alignment horizontal="right" vertical="center"/>
    </xf>
    <xf numFmtId="3" fontId="30" fillId="30" borderId="53" xfId="2" applyNumberFormat="1" applyFont="1" applyFill="1" applyBorder="1" applyAlignment="1">
      <alignment horizontal="right" vertical="center"/>
    </xf>
    <xf numFmtId="3" fontId="30" fillId="30" borderId="1" xfId="2" applyNumberFormat="1" applyFont="1" applyFill="1" applyBorder="1" applyAlignment="1">
      <alignment horizontal="right" vertical="center"/>
    </xf>
    <xf numFmtId="165" fontId="30" fillId="28" borderId="16" xfId="2" applyNumberFormat="1" applyFont="1" applyFill="1" applyBorder="1" applyAlignment="1">
      <alignment horizontal="right" vertical="center"/>
    </xf>
    <xf numFmtId="165" fontId="30" fillId="28" borderId="11" xfId="2" applyNumberFormat="1" applyFont="1" applyFill="1" applyBorder="1" applyAlignment="1">
      <alignment horizontal="right" vertical="center"/>
    </xf>
    <xf numFmtId="165" fontId="30" fillId="28" borderId="12" xfId="2" applyNumberFormat="1" applyFont="1" applyFill="1" applyBorder="1" applyAlignment="1">
      <alignment horizontal="right" vertical="center"/>
    </xf>
    <xf numFmtId="165" fontId="30" fillId="28" borderId="10" xfId="2" applyNumberFormat="1" applyFont="1" applyFill="1" applyBorder="1" applyAlignment="1">
      <alignment horizontal="right" vertical="center"/>
    </xf>
    <xf numFmtId="165" fontId="30" fillId="28" borderId="13" xfId="2" applyNumberFormat="1" applyFont="1" applyFill="1" applyBorder="1" applyAlignment="1">
      <alignment horizontal="right" vertical="center"/>
    </xf>
    <xf numFmtId="165" fontId="30" fillId="28" borderId="31" xfId="2" applyNumberFormat="1" applyFont="1" applyFill="1" applyBorder="1" applyAlignment="1">
      <alignment horizontal="right" vertical="center"/>
    </xf>
    <xf numFmtId="165" fontId="30" fillId="30" borderId="16" xfId="2" applyNumberFormat="1" applyFont="1" applyFill="1" applyBorder="1" applyAlignment="1">
      <alignment horizontal="right" vertical="center"/>
    </xf>
    <xf numFmtId="165" fontId="30" fillId="30" borderId="11" xfId="2" applyNumberFormat="1" applyFont="1" applyFill="1" applyBorder="1" applyAlignment="1">
      <alignment horizontal="right" vertical="center"/>
    </xf>
    <xf numFmtId="165" fontId="30" fillId="30" borderId="12" xfId="2" applyNumberFormat="1" applyFont="1" applyFill="1" applyBorder="1" applyAlignment="1">
      <alignment horizontal="right" vertical="center"/>
    </xf>
    <xf numFmtId="165" fontId="30" fillId="30" borderId="10" xfId="2" applyNumberFormat="1" applyFont="1" applyFill="1" applyBorder="1" applyAlignment="1">
      <alignment horizontal="right" vertical="center"/>
    </xf>
    <xf numFmtId="165" fontId="30" fillId="30" borderId="13" xfId="2" applyNumberFormat="1" applyFont="1" applyFill="1" applyBorder="1" applyAlignment="1">
      <alignment horizontal="right" vertical="center"/>
    </xf>
    <xf numFmtId="165" fontId="30" fillId="30" borderId="31" xfId="2" applyNumberFormat="1" applyFont="1" applyFill="1" applyBorder="1" applyAlignment="1">
      <alignment horizontal="right" vertical="center"/>
    </xf>
    <xf numFmtId="3" fontId="30" fillId="9" borderId="16" xfId="2" applyNumberFormat="1" applyFont="1" applyFill="1" applyBorder="1" applyAlignment="1">
      <alignment horizontal="right" vertical="center"/>
    </xf>
    <xf numFmtId="3" fontId="30" fillId="9" borderId="11" xfId="2" applyNumberFormat="1" applyFont="1" applyFill="1" applyBorder="1" applyAlignment="1">
      <alignment horizontal="right" vertical="center"/>
    </xf>
    <xf numFmtId="3" fontId="30" fillId="9" borderId="60" xfId="2" applyNumberFormat="1" applyFont="1" applyFill="1" applyBorder="1" applyAlignment="1">
      <alignment horizontal="right" vertical="center"/>
    </xf>
    <xf numFmtId="3" fontId="30" fillId="28" borderId="60" xfId="2" applyNumberFormat="1" applyFont="1" applyFill="1" applyBorder="1" applyAlignment="1">
      <alignment horizontal="right" vertical="center"/>
    </xf>
    <xf numFmtId="3" fontId="30" fillId="30" borderId="16" xfId="2" applyNumberFormat="1" applyFont="1" applyFill="1" applyBorder="1" applyAlignment="1">
      <alignment horizontal="right" vertical="center"/>
    </xf>
    <xf numFmtId="1" fontId="91" fillId="3" borderId="82" xfId="2" applyNumberFormat="1" applyFont="1" applyFill="1" applyBorder="1" applyAlignment="1">
      <alignment horizontal="center" vertical="center" wrapText="1"/>
    </xf>
    <xf numFmtId="1" fontId="91" fillId="3" borderId="83" xfId="2" applyNumberFormat="1" applyFont="1" applyFill="1" applyBorder="1" applyAlignment="1">
      <alignment horizontal="center" vertical="center" wrapText="1"/>
    </xf>
    <xf numFmtId="1" fontId="77" fillId="3" borderId="0" xfId="2" applyNumberFormat="1" applyFont="1" applyFill="1" applyBorder="1" applyAlignment="1">
      <alignment horizontal="center" vertical="top" wrapText="1"/>
    </xf>
    <xf numFmtId="1" fontId="54" fillId="2" borderId="78" xfId="0" applyNumberFormat="1" applyFont="1" applyFill="1" applyBorder="1" applyAlignment="1">
      <alignment horizontal="left" vertical="center"/>
    </xf>
    <xf numFmtId="0" fontId="54" fillId="2" borderId="0" xfId="0" applyFont="1" applyFill="1" applyBorder="1" applyAlignment="1">
      <alignment horizontal="left" vertical="center"/>
    </xf>
    <xf numFmtId="0" fontId="82" fillId="3" borderId="78" xfId="0" applyFont="1" applyFill="1" applyBorder="1" applyAlignment="1">
      <alignment horizontal="left" vertical="center" wrapText="1"/>
    </xf>
    <xf numFmtId="0" fontId="82" fillId="3" borderId="0" xfId="0" applyFont="1" applyFill="1" applyBorder="1" applyAlignment="1">
      <alignment horizontal="left" vertical="center" wrapText="1"/>
    </xf>
    <xf numFmtId="0" fontId="79" fillId="3" borderId="8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9" fillId="2" borderId="82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right"/>
    </xf>
    <xf numFmtId="0" fontId="30" fillId="3" borderId="9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right" vertical="center" wrapText="1"/>
    </xf>
    <xf numFmtId="0" fontId="30" fillId="3" borderId="13" xfId="0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right" vertical="center" wrapText="1"/>
    </xf>
    <xf numFmtId="0" fontId="30" fillId="3" borderId="19" xfId="0" applyFont="1" applyFill="1" applyBorder="1" applyAlignment="1">
      <alignment horizontal="right" vertical="center" wrapText="1"/>
    </xf>
    <xf numFmtId="0" fontId="30" fillId="3" borderId="3" xfId="0" applyFont="1" applyFill="1" applyBorder="1" applyAlignment="1">
      <alignment horizontal="right" vertical="center" wrapText="1"/>
    </xf>
    <xf numFmtId="0" fontId="30" fillId="3" borderId="41" xfId="0" applyFont="1" applyFill="1" applyBorder="1" applyAlignment="1">
      <alignment horizontal="right" vertical="center" wrapText="1"/>
    </xf>
    <xf numFmtId="0" fontId="30" fillId="3" borderId="14" xfId="0" applyFont="1" applyFill="1" applyBorder="1" applyAlignment="1">
      <alignment horizontal="right" vertical="center"/>
    </xf>
    <xf numFmtId="0" fontId="30" fillId="3" borderId="2" xfId="0" applyFont="1" applyFill="1" applyBorder="1" applyAlignment="1">
      <alignment horizontal="right" vertical="center"/>
    </xf>
    <xf numFmtId="0" fontId="30" fillId="3" borderId="13" xfId="0" applyFont="1" applyFill="1" applyBorder="1" applyAlignment="1">
      <alignment horizontal="right" vertical="center"/>
    </xf>
    <xf numFmtId="0" fontId="30" fillId="3" borderId="36" xfId="0" applyFont="1" applyFill="1" applyBorder="1" applyAlignment="1">
      <alignment horizontal="center" vertical="center" wrapText="1"/>
    </xf>
    <xf numFmtId="0" fontId="30" fillId="3" borderId="45" xfId="0" applyFont="1" applyFill="1" applyBorder="1" applyAlignment="1">
      <alignment horizontal="right" vertical="center"/>
    </xf>
    <xf numFmtId="0" fontId="30" fillId="3" borderId="46" xfId="0" applyFont="1" applyFill="1" applyBorder="1" applyAlignment="1">
      <alignment horizontal="right" vertical="center"/>
    </xf>
    <xf numFmtId="0" fontId="30" fillId="3" borderId="22" xfId="0" applyFont="1" applyFill="1" applyBorder="1" applyAlignment="1">
      <alignment horizontal="right" vertical="center"/>
    </xf>
    <xf numFmtId="0" fontId="30" fillId="3" borderId="19" xfId="0" applyFont="1" applyFill="1" applyBorder="1" applyAlignment="1">
      <alignment horizontal="right" vertical="center"/>
    </xf>
    <xf numFmtId="0" fontId="82" fillId="3" borderId="0" xfId="0" applyFont="1" applyFill="1" applyAlignment="1">
      <alignment horizontal="right"/>
    </xf>
    <xf numFmtId="0" fontId="79" fillId="3" borderId="82" xfId="0" applyFont="1" applyFill="1" applyBorder="1" applyAlignment="1">
      <alignment horizontal="left"/>
    </xf>
    <xf numFmtId="1" fontId="32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64" fillId="3" borderId="16" xfId="0" applyFont="1" applyFill="1" applyBorder="1" applyAlignment="1">
      <alignment horizontal="center"/>
    </xf>
    <xf numFmtId="0" fontId="64" fillId="3" borderId="11" xfId="0" applyFont="1" applyFill="1" applyBorder="1" applyAlignment="1">
      <alignment horizontal="center"/>
    </xf>
    <xf numFmtId="0" fontId="64" fillId="3" borderId="12" xfId="0" applyFont="1" applyFill="1" applyBorder="1" applyAlignment="1">
      <alignment horizontal="center"/>
    </xf>
    <xf numFmtId="0" fontId="82" fillId="3" borderId="11" xfId="0" applyFont="1" applyFill="1" applyBorder="1" applyAlignment="1">
      <alignment horizontal="center"/>
    </xf>
    <xf numFmtId="1" fontId="32" fillId="3" borderId="0" xfId="2" applyNumberFormat="1" applyFont="1" applyFill="1" applyBorder="1" applyAlignment="1">
      <alignment horizontal="center" vertical="center" wrapText="1"/>
    </xf>
    <xf numFmtId="0" fontId="32" fillId="3" borderId="0" xfId="2" applyFont="1" applyFill="1" applyBorder="1" applyAlignment="1">
      <alignment horizontal="center" vertical="center" wrapText="1"/>
    </xf>
    <xf numFmtId="0" fontId="79" fillId="3" borderId="82" xfId="2" applyFont="1" applyFill="1" applyBorder="1" applyAlignment="1">
      <alignment horizontal="left"/>
    </xf>
    <xf numFmtId="0" fontId="82" fillId="3" borderId="0" xfId="2" applyFont="1" applyFill="1" applyBorder="1" applyAlignment="1">
      <alignment horizontal="right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 applyAlignment="1">
      <alignment horizontal="center" wrapText="1"/>
    </xf>
    <xf numFmtId="0" fontId="35" fillId="3" borderId="1" xfId="2" applyFont="1" applyFill="1" applyBorder="1" applyAlignment="1">
      <alignment horizontal="center" wrapText="1"/>
    </xf>
    <xf numFmtId="0" fontId="30" fillId="3" borderId="44" xfId="2" applyFont="1" applyFill="1" applyBorder="1" applyAlignment="1">
      <alignment horizontal="center" wrapText="1"/>
    </xf>
    <xf numFmtId="0" fontId="64" fillId="3" borderId="16" xfId="2" applyFont="1" applyFill="1" applyBorder="1" applyAlignment="1">
      <alignment horizontal="center" wrapText="1"/>
    </xf>
    <xf numFmtId="0" fontId="64" fillId="3" borderId="11" xfId="2" applyFont="1" applyFill="1" applyBorder="1" applyAlignment="1">
      <alignment horizontal="center" wrapText="1"/>
    </xf>
    <xf numFmtId="0" fontId="64" fillId="3" borderId="42" xfId="2" applyFont="1" applyFill="1" applyBorder="1" applyAlignment="1">
      <alignment horizontal="center" wrapText="1"/>
    </xf>
    <xf numFmtId="0" fontId="82" fillId="3" borderId="16" xfId="2" applyFont="1" applyFill="1" applyBorder="1" applyAlignment="1">
      <alignment horizontal="center" wrapText="1"/>
    </xf>
    <xf numFmtId="0" fontId="82" fillId="3" borderId="11" xfId="2" applyFont="1" applyFill="1" applyBorder="1" applyAlignment="1">
      <alignment horizontal="center" wrapText="1"/>
    </xf>
    <xf numFmtId="0" fontId="82" fillId="3" borderId="42" xfId="2" applyFont="1" applyFill="1" applyBorder="1" applyAlignment="1">
      <alignment horizontal="center" wrapText="1"/>
    </xf>
    <xf numFmtId="0" fontId="30" fillId="3" borderId="27" xfId="2" applyFont="1" applyFill="1" applyBorder="1" applyAlignment="1">
      <alignment horizontal="center" vertical="center" wrapText="1"/>
    </xf>
    <xf numFmtId="0" fontId="39" fillId="2" borderId="0" xfId="2" applyFont="1" applyFill="1" applyBorder="1" applyAlignment="1">
      <alignment horizontal="right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 wrapText="1"/>
    </xf>
    <xf numFmtId="0" fontId="30" fillId="3" borderId="15" xfId="2" applyFont="1" applyFill="1" applyBorder="1" applyAlignment="1">
      <alignment horizontal="center" vertical="center" wrapText="1"/>
    </xf>
    <xf numFmtId="0" fontId="30" fillId="3" borderId="17" xfId="2" applyFont="1" applyFill="1" applyBorder="1" applyAlignment="1">
      <alignment horizontal="center" vertical="center" wrapText="1"/>
    </xf>
    <xf numFmtId="0" fontId="30" fillId="3" borderId="43" xfId="2" applyFont="1" applyFill="1" applyBorder="1" applyAlignment="1">
      <alignment horizontal="center" vertical="center" wrapText="1"/>
    </xf>
    <xf numFmtId="0" fontId="30" fillId="3" borderId="16" xfId="2" applyFont="1" applyFill="1" applyBorder="1" applyAlignment="1">
      <alignment horizontal="center" vertical="center" wrapText="1"/>
    </xf>
    <xf numFmtId="0" fontId="30" fillId="3" borderId="42" xfId="2" applyFont="1" applyFill="1" applyBorder="1" applyAlignment="1">
      <alignment horizontal="center" vertical="center" wrapText="1"/>
    </xf>
    <xf numFmtId="0" fontId="83" fillId="3" borderId="16" xfId="2" applyFont="1" applyFill="1" applyBorder="1" applyAlignment="1">
      <alignment horizontal="center" wrapText="1"/>
    </xf>
    <xf numFmtId="0" fontId="83" fillId="3" borderId="11" xfId="2" applyFont="1" applyFill="1" applyBorder="1" applyAlignment="1">
      <alignment horizontal="center" wrapText="1"/>
    </xf>
    <xf numFmtId="0" fontId="83" fillId="3" borderId="42" xfId="2" applyFont="1" applyFill="1" applyBorder="1" applyAlignment="1">
      <alignment horizontal="center" wrapText="1"/>
    </xf>
    <xf numFmtId="0" fontId="30" fillId="3" borderId="39" xfId="2" applyFont="1" applyFill="1" applyBorder="1" applyAlignment="1">
      <alignment horizontal="center" vertical="center" wrapText="1"/>
    </xf>
    <xf numFmtId="0" fontId="30" fillId="3" borderId="41" xfId="2" applyFont="1" applyFill="1" applyBorder="1" applyAlignment="1">
      <alignment horizontal="center" vertical="center" wrapText="1"/>
    </xf>
    <xf numFmtId="1" fontId="30" fillId="3" borderId="0" xfId="2" applyNumberFormat="1" applyFont="1" applyFill="1" applyBorder="1" applyAlignment="1">
      <alignment horizontal="center" vertical="center"/>
    </xf>
    <xf numFmtId="1" fontId="32" fillId="3" borderId="0" xfId="2" applyNumberFormat="1" applyFont="1" applyFill="1" applyBorder="1" applyAlignment="1">
      <alignment horizontal="center" wrapText="1"/>
    </xf>
    <xf numFmtId="0" fontId="32" fillId="3" borderId="0" xfId="2" applyFont="1" applyFill="1" applyBorder="1" applyAlignment="1">
      <alignment horizontal="center" wrapText="1"/>
    </xf>
    <xf numFmtId="0" fontId="85" fillId="3" borderId="24" xfId="2" applyFont="1" applyFill="1" applyBorder="1" applyAlignment="1">
      <alignment horizontal="center" wrapText="1"/>
    </xf>
    <xf numFmtId="0" fontId="85" fillId="3" borderId="0" xfId="2" applyFont="1" applyFill="1" applyBorder="1" applyAlignment="1">
      <alignment horizontal="center" wrapText="1"/>
    </xf>
    <xf numFmtId="0" fontId="85" fillId="3" borderId="30" xfId="2" applyFont="1" applyFill="1" applyBorder="1" applyAlignment="1">
      <alignment horizontal="center" wrapText="1"/>
    </xf>
    <xf numFmtId="0" fontId="33" fillId="3" borderId="24" xfId="2" applyFont="1" applyFill="1" applyBorder="1" applyAlignment="1">
      <alignment horizontal="center" vertical="center" wrapText="1"/>
    </xf>
    <xf numFmtId="0" fontId="33" fillId="3" borderId="0" xfId="2" applyFont="1" applyFill="1" applyBorder="1" applyAlignment="1">
      <alignment horizontal="center" vertical="center" wrapText="1"/>
    </xf>
    <xf numFmtId="0" fontId="33" fillId="3" borderId="30" xfId="2" applyFont="1" applyFill="1" applyBorder="1" applyAlignment="1">
      <alignment horizontal="center" vertical="center" wrapText="1"/>
    </xf>
    <xf numFmtId="0" fontId="79" fillId="2" borderId="82" xfId="0" applyFont="1" applyFill="1" applyBorder="1" applyAlignment="1">
      <alignment horizontal="left" vertical="top" wrapText="1"/>
    </xf>
    <xf numFmtId="0" fontId="30" fillId="2" borderId="4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9" xfId="0" applyFont="1" applyFill="1" applyBorder="1" applyAlignment="1">
      <alignment horizontal="center"/>
    </xf>
    <xf numFmtId="0" fontId="30" fillId="2" borderId="4" xfId="0" applyFont="1" applyFill="1" applyBorder="1" applyAlignment="1">
      <alignment horizontal="center" vertical="top"/>
    </xf>
    <xf numFmtId="0" fontId="30" fillId="2" borderId="0" xfId="0" applyFont="1" applyFill="1" applyBorder="1" applyAlignment="1">
      <alignment horizontal="center" vertical="top"/>
    </xf>
    <xf numFmtId="0" fontId="30" fillId="2" borderId="9" xfId="0" applyFont="1" applyFill="1" applyBorder="1" applyAlignment="1">
      <alignment horizontal="center" vertical="top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1" fontId="32" fillId="2" borderId="4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wrapText="1"/>
    </xf>
    <xf numFmtId="0" fontId="30" fillId="2" borderId="0" xfId="0" applyFont="1" applyFill="1" applyBorder="1" applyAlignment="1">
      <alignment horizontal="center" wrapText="1"/>
    </xf>
    <xf numFmtId="0" fontId="61" fillId="2" borderId="9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1" fontId="30" fillId="3" borderId="0" xfId="0" applyNumberFormat="1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top"/>
    </xf>
    <xf numFmtId="0" fontId="30" fillId="3" borderId="0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47" xfId="0" applyFont="1" applyFill="1" applyBorder="1" applyAlignment="1">
      <alignment horizontal="center" vertical="center" wrapText="1"/>
    </xf>
    <xf numFmtId="0" fontId="30" fillId="2" borderId="48" xfId="0" applyFont="1" applyFill="1" applyBorder="1" applyAlignment="1">
      <alignment horizontal="center" vertical="center" wrapText="1"/>
    </xf>
    <xf numFmtId="1" fontId="30" fillId="3" borderId="12" xfId="0" applyNumberFormat="1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82" fillId="2" borderId="0" xfId="2" applyFont="1" applyFill="1" applyAlignment="1">
      <alignment horizontal="right"/>
    </xf>
    <xf numFmtId="0" fontId="33" fillId="2" borderId="0" xfId="0" applyFont="1" applyFill="1" applyBorder="1" applyAlignment="1">
      <alignment horizontal="center" vertical="top" wrapText="1"/>
    </xf>
    <xf numFmtId="0" fontId="33" fillId="2" borderId="9" xfId="0" applyFont="1" applyFill="1" applyBorder="1" applyAlignment="1">
      <alignment horizontal="center" vertical="top" wrapText="1"/>
    </xf>
    <xf numFmtId="1" fontId="33" fillId="2" borderId="10" xfId="0" applyNumberFormat="1" applyFont="1" applyFill="1" applyBorder="1" applyAlignment="1">
      <alignment horizontal="center"/>
    </xf>
    <xf numFmtId="1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0" fillId="2" borderId="11" xfId="0" applyFont="1" applyFill="1" applyBorder="1" applyAlignment="1">
      <alignment horizontal="center" wrapText="1"/>
    </xf>
    <xf numFmtId="0" fontId="30" fillId="2" borderId="9" xfId="0" applyFont="1" applyFill="1" applyBorder="1" applyAlignment="1">
      <alignment horizontal="center" wrapText="1"/>
    </xf>
    <xf numFmtId="0" fontId="30" fillId="2" borderId="12" xfId="0" applyFont="1" applyFill="1" applyBorder="1" applyAlignment="1">
      <alignment horizontal="center" wrapText="1"/>
    </xf>
    <xf numFmtId="0" fontId="79" fillId="2" borderId="82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center" wrapText="1"/>
    </xf>
    <xf numFmtId="0" fontId="35" fillId="2" borderId="5" xfId="0" applyFont="1" applyFill="1" applyBorder="1" applyAlignment="1">
      <alignment horizontal="center" wrapText="1"/>
    </xf>
    <xf numFmtId="0" fontId="30" fillId="2" borderId="7" xfId="0" applyFont="1" applyFill="1" applyBorder="1" applyAlignment="1">
      <alignment horizontal="center" wrapText="1"/>
    </xf>
    <xf numFmtId="0" fontId="30" fillId="2" borderId="5" xfId="0" applyFont="1" applyFill="1" applyBorder="1" applyAlignment="1">
      <alignment horizontal="center" wrapText="1"/>
    </xf>
    <xf numFmtId="1" fontId="79" fillId="3" borderId="85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79" fillId="2" borderId="85" xfId="0" applyFont="1" applyFill="1" applyBorder="1" applyAlignment="1">
      <alignment horizontal="left" vertical="center"/>
    </xf>
    <xf numFmtId="0" fontId="30" fillId="3" borderId="7" xfId="0" applyFont="1" applyFill="1" applyBorder="1" applyAlignment="1">
      <alignment horizontal="left" vertical="top" wrapText="1"/>
    </xf>
    <xf numFmtId="0" fontId="30" fillId="3" borderId="5" xfId="0" applyFont="1" applyFill="1" applyBorder="1" applyAlignment="1">
      <alignment horizontal="left" vertical="top" wrapText="1"/>
    </xf>
    <xf numFmtId="0" fontId="30" fillId="3" borderId="8" xfId="0" applyFont="1" applyFill="1" applyBorder="1" applyAlignment="1">
      <alignment horizontal="left" vertical="top" wrapText="1"/>
    </xf>
    <xf numFmtId="0" fontId="30" fillId="3" borderId="4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left" vertical="top" wrapText="1"/>
    </xf>
    <xf numFmtId="0" fontId="30" fillId="3" borderId="9" xfId="0" applyFont="1" applyFill="1" applyBorder="1" applyAlignment="1">
      <alignment horizontal="left" vertical="top" wrapText="1"/>
    </xf>
    <xf numFmtId="0" fontId="30" fillId="3" borderId="0" xfId="0" applyFont="1" applyFill="1" applyBorder="1" applyAlignment="1">
      <alignment horizontal="center" vertical="top" wrapText="1"/>
    </xf>
    <xf numFmtId="0" fontId="30" fillId="3" borderId="0" xfId="0" applyFont="1" applyFill="1" applyBorder="1" applyAlignment="1">
      <alignment horizontal="center" wrapText="1"/>
    </xf>
    <xf numFmtId="0" fontId="30" fillId="3" borderId="7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left" vertical="center"/>
    </xf>
    <xf numFmtId="0" fontId="30" fillId="3" borderId="9" xfId="0" applyFont="1" applyFill="1" applyBorder="1" applyAlignment="1">
      <alignment horizontal="left" vertical="center"/>
    </xf>
    <xf numFmtId="1" fontId="30" fillId="3" borderId="0" xfId="0" applyNumberFormat="1" applyFont="1" applyFill="1" applyBorder="1" applyAlignment="1">
      <alignment horizontal="center" vertical="top" wrapText="1"/>
    </xf>
    <xf numFmtId="1" fontId="32" fillId="2" borderId="0" xfId="0" applyNumberFormat="1" applyFont="1" applyFill="1" applyBorder="1" applyAlignment="1">
      <alignment horizontal="right"/>
    </xf>
    <xf numFmtId="1" fontId="30" fillId="2" borderId="0" xfId="0" applyNumberFormat="1" applyFont="1" applyFill="1" applyBorder="1" applyAlignment="1">
      <alignment horizontal="center" vertical="top"/>
    </xf>
    <xf numFmtId="1" fontId="79" fillId="3" borderId="0" xfId="2" applyNumberFormat="1" applyFont="1" applyFill="1" applyBorder="1" applyAlignment="1">
      <alignment horizontal="left" vertical="top" wrapText="1"/>
    </xf>
    <xf numFmtId="0" fontId="79" fillId="3" borderId="0" xfId="2" applyFont="1" applyFill="1" applyBorder="1" applyAlignment="1">
      <alignment horizontal="left" vertical="top" wrapText="1"/>
    </xf>
    <xf numFmtId="0" fontId="87" fillId="3" borderId="16" xfId="2" applyFont="1" applyFill="1" applyBorder="1" applyAlignment="1">
      <alignment horizontal="center" wrapText="1"/>
    </xf>
    <xf numFmtId="0" fontId="87" fillId="3" borderId="11" xfId="2" applyFont="1" applyFill="1" applyBorder="1" applyAlignment="1">
      <alignment horizontal="center" wrapText="1"/>
    </xf>
    <xf numFmtId="0" fontId="87" fillId="3" borderId="12" xfId="2" applyFont="1" applyFill="1" applyBorder="1" applyAlignment="1">
      <alignment horizontal="center" wrapText="1"/>
    </xf>
    <xf numFmtId="0" fontId="86" fillId="3" borderId="10" xfId="2" applyFont="1" applyFill="1" applyBorder="1" applyAlignment="1">
      <alignment horizontal="center" wrapText="1"/>
    </xf>
    <xf numFmtId="0" fontId="86" fillId="3" borderId="11" xfId="2" applyFont="1" applyFill="1" applyBorder="1" applyAlignment="1">
      <alignment horizontal="center" wrapText="1"/>
    </xf>
    <xf numFmtId="0" fontId="86" fillId="3" borderId="42" xfId="2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0" xfId="0" applyFont="1" applyFill="1" applyBorder="1" applyAlignment="1">
      <alignment horizontal="center" wrapText="1"/>
    </xf>
    <xf numFmtId="0" fontId="30" fillId="2" borderId="34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1" fontId="30" fillId="2" borderId="12" xfId="0" applyNumberFormat="1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1" fontId="32" fillId="3" borderId="0" xfId="0" applyNumberFormat="1" applyFont="1" applyFill="1" applyBorder="1" applyAlignment="1">
      <alignment horizontal="right"/>
    </xf>
    <xf numFmtId="0" fontId="87" fillId="3" borderId="0" xfId="2" applyFont="1" applyFill="1" applyBorder="1" applyAlignment="1">
      <alignment horizontal="center" vertical="center" wrapText="1"/>
    </xf>
    <xf numFmtId="0" fontId="87" fillId="3" borderId="9" xfId="2" applyFont="1" applyFill="1" applyBorder="1" applyAlignment="1">
      <alignment horizontal="center" vertical="center" wrapText="1"/>
    </xf>
    <xf numFmtId="0" fontId="32" fillId="3" borderId="9" xfId="2" applyFont="1" applyFill="1" applyBorder="1" applyAlignment="1">
      <alignment horizontal="center" wrapText="1"/>
    </xf>
    <xf numFmtId="1" fontId="32" fillId="3" borderId="0" xfId="2" applyNumberFormat="1" applyFont="1" applyFill="1" applyBorder="1" applyAlignment="1">
      <alignment horizontal="center" vertical="top" wrapText="1"/>
    </xf>
    <xf numFmtId="0" fontId="32" fillId="3" borderId="0" xfId="2" applyFont="1" applyFill="1" applyBorder="1" applyAlignment="1">
      <alignment horizontal="center" vertical="top" wrapText="1"/>
    </xf>
    <xf numFmtId="0" fontId="32" fillId="3" borderId="9" xfId="2" applyFont="1" applyFill="1" applyBorder="1" applyAlignment="1">
      <alignment horizontal="center" vertical="top" wrapText="1"/>
    </xf>
    <xf numFmtId="0" fontId="86" fillId="3" borderId="0" xfId="2" applyFont="1" applyFill="1" applyBorder="1" applyAlignment="1">
      <alignment horizontal="center" vertical="center" wrapText="1"/>
    </xf>
    <xf numFmtId="0" fontId="86" fillId="3" borderId="9" xfId="2" applyFont="1" applyFill="1" applyBorder="1" applyAlignment="1">
      <alignment horizontal="center" vertical="center" wrapText="1"/>
    </xf>
    <xf numFmtId="1" fontId="79" fillId="2" borderId="0" xfId="2" applyNumberFormat="1" applyFont="1" applyFill="1" applyBorder="1" applyAlignment="1">
      <alignment horizontal="left"/>
    </xf>
    <xf numFmtId="0" fontId="58" fillId="2" borderId="0" xfId="2" applyFont="1" applyFill="1" applyAlignment="1">
      <alignment horizontal="right"/>
    </xf>
    <xf numFmtId="0" fontId="71" fillId="2" borderId="0" xfId="2" applyFont="1" applyFill="1" applyAlignment="1">
      <alignment horizontal="center"/>
    </xf>
    <xf numFmtId="0" fontId="30" fillId="2" borderId="0" xfId="2" applyFont="1" applyFill="1" applyBorder="1" applyAlignment="1">
      <alignment horizontal="left"/>
    </xf>
    <xf numFmtId="0" fontId="79" fillId="3" borderId="82" xfId="2" applyFont="1" applyFill="1" applyBorder="1" applyAlignment="1">
      <alignment horizontal="left" vertical="center" wrapText="1"/>
    </xf>
    <xf numFmtId="3" fontId="30" fillId="25" borderId="0" xfId="2" applyNumberFormat="1" applyFont="1" applyFill="1" applyBorder="1" applyAlignment="1">
      <alignment horizontal="center" vertical="center" wrapText="1"/>
    </xf>
    <xf numFmtId="3" fontId="30" fillId="24" borderId="0" xfId="2" applyNumberFormat="1" applyFont="1" applyFill="1" applyBorder="1" applyAlignment="1">
      <alignment horizontal="center" vertical="center" wrapText="1"/>
    </xf>
    <xf numFmtId="0" fontId="63" fillId="3" borderId="0" xfId="2" applyFont="1" applyFill="1" applyBorder="1" applyAlignment="1">
      <alignment horizontal="center"/>
    </xf>
    <xf numFmtId="0" fontId="71" fillId="3" borderId="0" xfId="2" applyFont="1" applyFill="1" applyBorder="1" applyAlignment="1">
      <alignment horizontal="center"/>
    </xf>
    <xf numFmtId="3" fontId="54" fillId="28" borderId="0" xfId="2" applyNumberFormat="1" applyFont="1" applyFill="1" applyBorder="1" applyAlignment="1">
      <alignment horizontal="center" vertical="center" wrapText="1"/>
    </xf>
    <xf numFmtId="0" fontId="81" fillId="3" borderId="72" xfId="2" applyFont="1" applyFill="1" applyBorder="1" applyAlignment="1">
      <alignment horizontal="center" vertical="center" wrapText="1"/>
    </xf>
    <xf numFmtId="0" fontId="81" fillId="3" borderId="73" xfId="2" applyFont="1" applyFill="1" applyBorder="1" applyAlignment="1">
      <alignment horizontal="center" vertical="center" wrapText="1"/>
    </xf>
    <xf numFmtId="0" fontId="81" fillId="3" borderId="74" xfId="2" applyFont="1" applyFill="1" applyBorder="1" applyAlignment="1">
      <alignment horizontal="center" vertical="center" wrapText="1"/>
    </xf>
    <xf numFmtId="165" fontId="30" fillId="3" borderId="0" xfId="2" applyNumberFormat="1" applyFont="1" applyFill="1" applyBorder="1" applyAlignment="1">
      <alignment horizontal="center" wrapText="1"/>
    </xf>
    <xf numFmtId="0" fontId="53" fillId="2" borderId="0" xfId="2" applyFont="1" applyFill="1" applyAlignment="1">
      <alignment horizontal="left" vertical="center" wrapText="1"/>
    </xf>
    <xf numFmtId="0" fontId="53" fillId="2" borderId="0" xfId="2" applyFont="1" applyFill="1" applyAlignment="1">
      <alignment horizontal="left" vertical="center"/>
    </xf>
    <xf numFmtId="0" fontId="81" fillId="9" borderId="75" xfId="2" applyFont="1" applyFill="1" applyBorder="1" applyAlignment="1">
      <alignment horizontal="center" vertical="center" wrapText="1"/>
    </xf>
    <xf numFmtId="0" fontId="81" fillId="9" borderId="76" xfId="2" applyFont="1" applyFill="1" applyBorder="1" applyAlignment="1">
      <alignment horizontal="center" vertical="center" wrapText="1"/>
    </xf>
    <xf numFmtId="0" fontId="81" fillId="9" borderId="77" xfId="2" applyFont="1" applyFill="1" applyBorder="1" applyAlignment="1">
      <alignment horizontal="center" vertical="center" wrapText="1"/>
    </xf>
    <xf numFmtId="3" fontId="54" fillId="28" borderId="78" xfId="2" applyNumberFormat="1" applyFont="1" applyFill="1" applyBorder="1" applyAlignment="1">
      <alignment horizontal="center" vertical="center" wrapText="1"/>
    </xf>
    <xf numFmtId="3" fontId="54" fillId="28" borderId="79" xfId="2" applyNumberFormat="1" applyFont="1" applyFill="1" applyBorder="1" applyAlignment="1">
      <alignment horizontal="center" vertical="center" wrapText="1"/>
    </xf>
    <xf numFmtId="3" fontId="54" fillId="28" borderId="80" xfId="2" applyNumberFormat="1" applyFont="1" applyFill="1" applyBorder="1" applyAlignment="1">
      <alignment horizontal="center" vertical="center" wrapText="1"/>
    </xf>
    <xf numFmtId="3" fontId="54" fillId="28" borderId="71" xfId="2" applyNumberFormat="1" applyFont="1" applyFill="1" applyBorder="1" applyAlignment="1">
      <alignment horizontal="center" vertical="center" wrapText="1"/>
    </xf>
    <xf numFmtId="3" fontId="54" fillId="28" borderId="81" xfId="2" applyNumberFormat="1" applyFont="1" applyFill="1" applyBorder="1" applyAlignment="1">
      <alignment horizontal="center" vertical="center" wrapText="1"/>
    </xf>
    <xf numFmtId="165" fontId="30" fillId="25" borderId="38" xfId="2" applyNumberFormat="1" applyFont="1" applyFill="1" applyBorder="1" applyAlignment="1">
      <alignment horizontal="center" vertical="center" wrapText="1"/>
    </xf>
    <xf numFmtId="165" fontId="30" fillId="25" borderId="29" xfId="2" applyNumberFormat="1" applyFont="1" applyFill="1" applyBorder="1" applyAlignment="1">
      <alignment horizontal="center" vertical="center" wrapText="1"/>
    </xf>
    <xf numFmtId="165" fontId="30" fillId="25" borderId="89" xfId="2" applyNumberFormat="1" applyFont="1" applyFill="1" applyBorder="1" applyAlignment="1">
      <alignment horizontal="center" vertical="center" wrapText="1"/>
    </xf>
    <xf numFmtId="0" fontId="30" fillId="2" borderId="0" xfId="2" applyFont="1" applyFill="1" applyBorder="1" applyAlignment="1">
      <alignment horizontal="left" textRotation="180"/>
    </xf>
    <xf numFmtId="3" fontId="54" fillId="28" borderId="24" xfId="2" applyNumberFormat="1" applyFont="1" applyFill="1" applyBorder="1" applyAlignment="1">
      <alignment horizontal="center" vertical="center" wrapText="1"/>
    </xf>
    <xf numFmtId="3" fontId="54" fillId="28" borderId="30" xfId="2" applyNumberFormat="1" applyFont="1" applyFill="1" applyBorder="1" applyAlignment="1">
      <alignment horizontal="center" vertical="center" wrapText="1"/>
    </xf>
    <xf numFmtId="3" fontId="54" fillId="31" borderId="0" xfId="2" applyNumberFormat="1" applyFont="1" applyFill="1" applyBorder="1" applyAlignment="1">
      <alignment horizontal="center" vertical="center" wrapText="1"/>
    </xf>
    <xf numFmtId="0" fontId="90" fillId="9" borderId="62" xfId="2" applyFont="1" applyFill="1" applyBorder="1" applyAlignment="1">
      <alignment horizontal="center" vertical="center" wrapText="1"/>
    </xf>
    <xf numFmtId="0" fontId="90" fillId="9" borderId="63" xfId="2" applyFont="1" applyFill="1" applyBorder="1" applyAlignment="1">
      <alignment horizontal="center" vertical="center" wrapText="1"/>
    </xf>
    <xf numFmtId="0" fontId="90" fillId="9" borderId="64" xfId="2" applyFont="1" applyFill="1" applyBorder="1" applyAlignment="1">
      <alignment horizontal="center" vertical="center" wrapText="1"/>
    </xf>
    <xf numFmtId="165" fontId="30" fillId="32" borderId="24" xfId="2" applyNumberFormat="1" applyFont="1" applyFill="1" applyBorder="1" applyAlignment="1">
      <alignment horizontal="center" vertical="center" wrapText="1"/>
    </xf>
    <xf numFmtId="165" fontId="30" fillId="32" borderId="0" xfId="2" applyNumberFormat="1" applyFont="1" applyFill="1" applyBorder="1" applyAlignment="1">
      <alignment horizontal="center" vertical="center" wrapText="1"/>
    </xf>
    <xf numFmtId="165" fontId="30" fillId="32" borderId="30" xfId="2" applyNumberFormat="1" applyFont="1" applyFill="1" applyBorder="1" applyAlignment="1">
      <alignment horizontal="center" vertical="center" wrapText="1"/>
    </xf>
    <xf numFmtId="3" fontId="54" fillId="31" borderId="65" xfId="2" applyNumberFormat="1" applyFont="1" applyFill="1" applyBorder="1" applyAlignment="1">
      <alignment horizontal="center" vertical="center" wrapText="1"/>
    </xf>
    <xf numFmtId="3" fontId="54" fillId="31" borderId="66" xfId="2" applyNumberFormat="1" applyFont="1" applyFill="1" applyBorder="1" applyAlignment="1">
      <alignment horizontal="center" vertical="center" wrapText="1"/>
    </xf>
    <xf numFmtId="3" fontId="54" fillId="31" borderId="67" xfId="2" applyNumberFormat="1" applyFont="1" applyFill="1" applyBorder="1" applyAlignment="1">
      <alignment horizontal="center" vertical="center" wrapText="1"/>
    </xf>
    <xf numFmtId="3" fontId="54" fillId="31" borderId="68" xfId="2" applyNumberFormat="1" applyFont="1" applyFill="1" applyBorder="1" applyAlignment="1">
      <alignment horizontal="center" vertical="center" wrapText="1"/>
    </xf>
    <xf numFmtId="3" fontId="54" fillId="31" borderId="69" xfId="2" applyNumberFormat="1" applyFont="1" applyFill="1" applyBorder="1" applyAlignment="1">
      <alignment horizontal="center" vertical="center" wrapText="1"/>
    </xf>
    <xf numFmtId="0" fontId="90" fillId="2" borderId="86" xfId="2" applyFont="1" applyFill="1" applyBorder="1" applyAlignment="1">
      <alignment horizontal="center" vertical="center" wrapText="1"/>
    </xf>
    <xf numFmtId="0" fontId="90" fillId="2" borderId="87" xfId="2" applyFont="1" applyFill="1" applyBorder="1" applyAlignment="1">
      <alignment horizontal="center" vertical="center" wrapText="1"/>
    </xf>
    <xf numFmtId="0" fontId="90" fillId="2" borderId="88" xfId="2" applyFont="1" applyFill="1" applyBorder="1" applyAlignment="1">
      <alignment horizontal="center" vertical="center" wrapText="1"/>
    </xf>
    <xf numFmtId="3" fontId="54" fillId="31" borderId="24" xfId="2" applyNumberFormat="1" applyFont="1" applyFill="1" applyBorder="1" applyAlignment="1">
      <alignment horizontal="center" vertical="center" wrapText="1"/>
    </xf>
    <xf numFmtId="3" fontId="54" fillId="31" borderId="30" xfId="2" applyNumberFormat="1" applyFont="1" applyFill="1" applyBorder="1" applyAlignment="1">
      <alignment horizontal="center" vertical="center" wrapText="1"/>
    </xf>
    <xf numFmtId="3" fontId="30" fillId="30" borderId="24" xfId="2" applyNumberFormat="1" applyFont="1" applyFill="1" applyBorder="1" applyAlignment="1">
      <alignment horizontal="center" vertical="center" wrapText="1"/>
    </xf>
    <xf numFmtId="3" fontId="30" fillId="30" borderId="0" xfId="2" applyNumberFormat="1" applyFont="1" applyFill="1" applyBorder="1" applyAlignment="1">
      <alignment horizontal="center" vertical="center" wrapText="1"/>
    </xf>
    <xf numFmtId="3" fontId="30" fillId="30" borderId="30" xfId="2" applyNumberFormat="1" applyFont="1" applyFill="1" applyBorder="1" applyAlignment="1">
      <alignment horizontal="center" vertical="center" wrapText="1"/>
    </xf>
    <xf numFmtId="3" fontId="30" fillId="23" borderId="0" xfId="2" applyNumberFormat="1" applyFont="1" applyFill="1" applyBorder="1" applyAlignment="1">
      <alignment horizontal="center" vertical="center" wrapText="1"/>
    </xf>
    <xf numFmtId="3" fontId="30" fillId="23" borderId="24" xfId="2" applyNumberFormat="1" applyFont="1" applyFill="1" applyBorder="1" applyAlignment="1">
      <alignment horizontal="center" vertical="center" wrapText="1"/>
    </xf>
    <xf numFmtId="3" fontId="30" fillId="23" borderId="30" xfId="2" applyNumberFormat="1" applyFont="1" applyFill="1" applyBorder="1" applyAlignment="1">
      <alignment horizontal="center" vertical="center" wrapText="1"/>
    </xf>
    <xf numFmtId="3" fontId="30" fillId="23" borderId="28" xfId="2" applyNumberFormat="1" applyFont="1" applyFill="1" applyBorder="1" applyAlignment="1">
      <alignment horizontal="center" vertical="center" wrapText="1"/>
    </xf>
    <xf numFmtId="3" fontId="30" fillId="23" borderId="26" xfId="2" applyNumberFormat="1" applyFont="1" applyFill="1" applyBorder="1" applyAlignment="1">
      <alignment horizontal="center" vertical="center" wrapText="1"/>
    </xf>
    <xf numFmtId="3" fontId="30" fillId="23" borderId="40" xfId="2" applyNumberFormat="1" applyFont="1" applyFill="1" applyBorder="1" applyAlignment="1">
      <alignment horizontal="center" vertical="center" wrapText="1"/>
    </xf>
    <xf numFmtId="165" fontId="30" fillId="30" borderId="0" xfId="2" applyNumberFormat="1" applyFont="1" applyFill="1" applyBorder="1" applyAlignment="1">
      <alignment horizontal="center" vertical="center" wrapText="1"/>
    </xf>
  </cellXfs>
  <cellStyles count="88">
    <cellStyle name="Celkem 2" xfId="58"/>
    <cellStyle name="Datum" xfId="59"/>
    <cellStyle name="F2" xfId="60"/>
    <cellStyle name="F3" xfId="61"/>
    <cellStyle name="F4" xfId="62"/>
    <cellStyle name="F5" xfId="63"/>
    <cellStyle name="F6" xfId="64"/>
    <cellStyle name="F7" xfId="65"/>
    <cellStyle name="F8" xfId="66"/>
    <cellStyle name="Finanční0" xfId="67"/>
    <cellStyle name="Fixed" xfId="13"/>
    <cellStyle name="HEADING1" xfId="68"/>
    <cellStyle name="HEADING2" xfId="69"/>
    <cellStyle name="Hypertextový odkaz 2" xfId="4"/>
    <cellStyle name="Měna0" xfId="70"/>
    <cellStyle name="normal" xfId="71"/>
    <cellStyle name="Normální" xfId="0" builtinId="0"/>
    <cellStyle name="Normální 10" xfId="72"/>
    <cellStyle name="Normální 11" xfId="73"/>
    <cellStyle name="Normální 12" xfId="74"/>
    <cellStyle name="Normální 2" xfId="2"/>
    <cellStyle name="Normální 2 2" xfId="14"/>
    <cellStyle name="Normální 2 2 2" xfId="15"/>
    <cellStyle name="Normální 2 3" xfId="20"/>
    <cellStyle name="Normální 3" xfId="5"/>
    <cellStyle name="Normální 4" xfId="6"/>
    <cellStyle name="Normální 4 2" xfId="75"/>
    <cellStyle name="Normální 5" xfId="16"/>
    <cellStyle name="Normální 5 2" xfId="17"/>
    <cellStyle name="Normální 5 2 2" xfId="76"/>
    <cellStyle name="Normální 5 3" xfId="19"/>
    <cellStyle name="Normální 5 4" xfId="77"/>
    <cellStyle name="Normální 6" xfId="18"/>
    <cellStyle name="Normální 6 2" xfId="78"/>
    <cellStyle name="Normální 7" xfId="21"/>
    <cellStyle name="Normální 7 2" xfId="57"/>
    <cellStyle name="Normální 7 3" xfId="79"/>
    <cellStyle name="Normální 8" xfId="22"/>
    <cellStyle name="Normální 8 2" xfId="80"/>
    <cellStyle name="Normální 9" xfId="23"/>
    <cellStyle name="Normální 9 2" xfId="81"/>
    <cellStyle name="Pevný" xfId="82"/>
    <cellStyle name="Procenta" xfId="1" builtinId="5"/>
    <cellStyle name="Procenta 2" xfId="7"/>
    <cellStyle name="Procenta 2 2" xfId="3"/>
    <cellStyle name="Procenta 2 3" xfId="83"/>
    <cellStyle name="Procenta 3" xfId="84"/>
    <cellStyle name="Procenta 3 2" xfId="85"/>
    <cellStyle name="SAPBEXaggData" xfId="8"/>
    <cellStyle name="SAPBEXaggDataEmph" xfId="24"/>
    <cellStyle name="SAPBEXaggItem" xfId="9"/>
    <cellStyle name="SAPBEXaggItemX" xfId="25"/>
    <cellStyle name="SAPBEXexcBad7" xfId="26"/>
    <cellStyle name="SAPBEXexcBad8" xfId="27"/>
    <cellStyle name="SAPBEXexcBad9" xfId="28"/>
    <cellStyle name="SAPBEXexcCritical4" xfId="29"/>
    <cellStyle name="SAPBEXexcCritical5" xfId="30"/>
    <cellStyle name="SAPBEXexcCritical6" xfId="31"/>
    <cellStyle name="SAPBEXexcGood1" xfId="32"/>
    <cellStyle name="SAPBEXexcGood2" xfId="33"/>
    <cellStyle name="SAPBEXexcGood3" xfId="34"/>
    <cellStyle name="SAPBEXfilterDrill" xfId="35"/>
    <cellStyle name="SAPBEXfilterItem" xfId="36"/>
    <cellStyle name="SAPBEXfilterText" xfId="37"/>
    <cellStyle name="SAPBEXformats" xfId="38"/>
    <cellStyle name="SAPBEXheaderItem" xfId="39"/>
    <cellStyle name="SAPBEXheaderText" xfId="40"/>
    <cellStyle name="SAPBEXHLevel0" xfId="41"/>
    <cellStyle name="SAPBEXHLevel0X" xfId="42"/>
    <cellStyle name="SAPBEXHLevel1" xfId="43"/>
    <cellStyle name="SAPBEXHLevel1X" xfId="44"/>
    <cellStyle name="SAPBEXHLevel2" xfId="45"/>
    <cellStyle name="SAPBEXHLevel2X" xfId="46"/>
    <cellStyle name="SAPBEXHLevel3" xfId="47"/>
    <cellStyle name="SAPBEXHLevel3X" xfId="48"/>
    <cellStyle name="SAPBEXchaText" xfId="10"/>
    <cellStyle name="SAPBEXresData" xfId="49"/>
    <cellStyle name="SAPBEXresDataEmph" xfId="50"/>
    <cellStyle name="SAPBEXresItem" xfId="51"/>
    <cellStyle name="SAPBEXresItemX" xfId="52"/>
    <cellStyle name="SAPBEXstdData" xfId="11"/>
    <cellStyle name="SAPBEXstdDataEmph" xfId="53"/>
    <cellStyle name="SAPBEXstdItem" xfId="12"/>
    <cellStyle name="SAPBEXstdItemX" xfId="54"/>
    <cellStyle name="SAPBEXtitle" xfId="55"/>
    <cellStyle name="SAPBEXundefined" xfId="56"/>
    <cellStyle name="Záhlaví 1" xfId="86"/>
    <cellStyle name="Záhlaví 2" xfId="87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view3D>
      <c:rotX val="5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946587415872626"/>
          <c:y val="0.24573428613096107"/>
          <c:w val="0.61308307391808592"/>
          <c:h val="0.65727516839124822"/>
        </c:manualLayout>
      </c:layout>
      <c:pie3DChart>
        <c:varyColors val="1"/>
        <c:ser>
          <c:idx val="0"/>
          <c:order val="0"/>
          <c:spPr>
            <a:solidFill>
              <a:srgbClr val="00B0F0"/>
            </a:solidFill>
          </c:spPr>
          <c:explosion val="25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8.5109751782962345E-2"/>
                  <c:y val="-4.20414966377377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3904268226844962"/>
                  <c:y val="-1.8452401479012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8514129051008663"/>
                  <c:y val="6.25997662700921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2049848420110276"/>
                  <c:y val="-1.3544396597131597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603685805993724"/>
                  <c:y val="1.3919573921872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'7'!$B$29:$F$29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'7'!$B$30:$F$30</c:f>
              <c:numCache>
                <c:formatCode>#,##0</c:formatCode>
                <c:ptCount val="5"/>
                <c:pt idx="0">
                  <c:v>1629</c:v>
                </c:pt>
                <c:pt idx="1">
                  <c:v>6547</c:v>
                </c:pt>
                <c:pt idx="2">
                  <c:v>205647</c:v>
                </c:pt>
                <c:pt idx="3">
                  <c:v>2623223</c:v>
                </c:pt>
                <c:pt idx="4">
                  <c:v>224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'10'!$H$45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'10'!$I$45:$J$45</c:f>
              <c:numCache>
                <c:formatCode>0.0%</c:formatCode>
                <c:ptCount val="2"/>
                <c:pt idx="0">
                  <c:v>0.22594519692058038</c:v>
                </c:pt>
                <c:pt idx="1">
                  <c:v>0.21716780577877462</c:v>
                </c:pt>
              </c:numCache>
            </c:numRef>
          </c:val>
        </c:ser>
        <c:ser>
          <c:idx val="1"/>
          <c:order val="1"/>
          <c:tx>
            <c:strRef>
              <c:f>'10'!$H$46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'10'!$I$46:$J$46</c:f>
              <c:numCache>
                <c:formatCode>0.0%</c:formatCode>
                <c:ptCount val="2"/>
                <c:pt idx="0">
                  <c:v>0.34494526535776204</c:v>
                </c:pt>
                <c:pt idx="1">
                  <c:v>0.34986974649514024</c:v>
                </c:pt>
              </c:numCache>
            </c:numRef>
          </c:val>
        </c:ser>
        <c:ser>
          <c:idx val="2"/>
          <c:order val="2"/>
          <c:tx>
            <c:strRef>
              <c:f>'10'!$H$47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'10'!$I$44:$J$44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'10'!$I$47:$J$47</c:f>
              <c:numCache>
                <c:formatCode>0.0%</c:formatCode>
                <c:ptCount val="2"/>
                <c:pt idx="0">
                  <c:v>0.42910953772165744</c:v>
                </c:pt>
                <c:pt idx="1">
                  <c:v>0.43296244772608522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739904"/>
        <c:axId val="119741824"/>
      </c:barChart>
      <c:catAx>
        <c:axId val="11973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741824"/>
        <c:crosses val="autoZero"/>
        <c:auto val="1"/>
        <c:lblAlgn val="ctr"/>
        <c:lblOffset val="100"/>
        <c:noMultiLvlLbl val="0"/>
      </c:catAx>
      <c:valAx>
        <c:axId val="1197418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739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'11'!$C$45:$D$45</c:f>
              <c:numCache>
                <c:formatCode>#,##0</c:formatCode>
                <c:ptCount val="2"/>
                <c:pt idx="0">
                  <c:v>536488.49883389112</c:v>
                </c:pt>
                <c:pt idx="1">
                  <c:v>508301.55030833959</c:v>
                </c:pt>
              </c:numCache>
            </c:numRef>
          </c:val>
        </c:ser>
        <c:ser>
          <c:idx val="1"/>
          <c:order val="1"/>
          <c:tx>
            <c:strRef>
              <c:f>'11'!$B$46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'11'!$C$46:$D$46</c:f>
              <c:numCache>
                <c:formatCode>#,##0</c:formatCode>
                <c:ptCount val="2"/>
                <c:pt idx="0">
                  <c:v>696349.76366753597</c:v>
                </c:pt>
                <c:pt idx="1">
                  <c:v>721212.54691577319</c:v>
                </c:pt>
              </c:numCache>
            </c:numRef>
          </c:val>
        </c:ser>
        <c:ser>
          <c:idx val="2"/>
          <c:order val="2"/>
          <c:tx>
            <c:strRef>
              <c:f>'11'!$B$47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'11'!$C$44:$D$44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'11'!$C$47:$D$47</c:f>
              <c:numCache>
                <c:formatCode>#,##0</c:formatCode>
                <c:ptCount val="2"/>
                <c:pt idx="0">
                  <c:v>835462.75960996468</c:v>
                </c:pt>
                <c:pt idx="1">
                  <c:v>878461.17599573766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087168"/>
        <c:axId val="148089088"/>
      </c:barChart>
      <c:catAx>
        <c:axId val="14808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089088"/>
        <c:crosses val="autoZero"/>
        <c:auto val="1"/>
        <c:lblAlgn val="ctr"/>
        <c:lblOffset val="100"/>
        <c:noMultiLvlLbl val="0"/>
      </c:catAx>
      <c:valAx>
        <c:axId val="148089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48087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663326825291247"/>
          <c:y val="0.33419847551498899"/>
          <c:w val="0.17055075200068656"/>
          <c:h val="0.3186101682077870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'11'!$H$45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'11'!$I$45:$J$45</c:f>
              <c:numCache>
                <c:formatCode>0.0%</c:formatCode>
                <c:ptCount val="2"/>
                <c:pt idx="0">
                  <c:v>0.25938608215076225</c:v>
                </c:pt>
                <c:pt idx="1">
                  <c:v>0.24113259617696023</c:v>
                </c:pt>
              </c:numCache>
            </c:numRef>
          </c:val>
        </c:ser>
        <c:ser>
          <c:idx val="1"/>
          <c:order val="1"/>
          <c:tx>
            <c:strRef>
              <c:f>'11'!$H$46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'11'!$I$46:$J$46</c:f>
              <c:numCache>
                <c:formatCode>0.0%</c:formatCode>
                <c:ptCount val="2"/>
                <c:pt idx="0">
                  <c:v>0.33667718394137736</c:v>
                </c:pt>
                <c:pt idx="1">
                  <c:v>0.34213520247519269</c:v>
                </c:pt>
              </c:numCache>
            </c:numRef>
          </c:val>
        </c:ser>
        <c:ser>
          <c:idx val="2"/>
          <c:order val="2"/>
          <c:tx>
            <c:strRef>
              <c:f>'11'!$H$47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'11'!$I$44:$J$44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'11'!$I$47:$J$47</c:f>
              <c:numCache>
                <c:formatCode>0.0%</c:formatCode>
                <c:ptCount val="2"/>
                <c:pt idx="0">
                  <c:v>0.40393673390786022</c:v>
                </c:pt>
                <c:pt idx="1">
                  <c:v>0.41673220134784711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129280"/>
        <c:axId val="148131200"/>
      </c:barChart>
      <c:catAx>
        <c:axId val="14812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131200"/>
        <c:crosses val="autoZero"/>
        <c:auto val="1"/>
        <c:lblAlgn val="ctr"/>
        <c:lblOffset val="100"/>
        <c:noMultiLvlLbl val="0"/>
      </c:catAx>
      <c:valAx>
        <c:axId val="148131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8129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'12'!$C$45:$D$45</c:f>
              <c:numCache>
                <c:formatCode>#,##0</c:formatCode>
                <c:ptCount val="2"/>
                <c:pt idx="0">
                  <c:v>24727.902010000002</c:v>
                </c:pt>
                <c:pt idx="1">
                  <c:v>25124.692020000002</c:v>
                </c:pt>
              </c:numCache>
            </c:numRef>
          </c:val>
        </c:ser>
        <c:ser>
          <c:idx val="1"/>
          <c:order val="1"/>
          <c:tx>
            <c:strRef>
              <c:f>'12'!$B$46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'12'!$C$46:$D$46</c:f>
              <c:numCache>
                <c:formatCode>#,##0</c:formatCode>
                <c:ptCount val="2"/>
                <c:pt idx="0">
                  <c:v>34682.629999999997</c:v>
                </c:pt>
                <c:pt idx="1">
                  <c:v>36386.627989999994</c:v>
                </c:pt>
              </c:numCache>
            </c:numRef>
          </c:val>
        </c:ser>
        <c:ser>
          <c:idx val="2"/>
          <c:order val="2"/>
          <c:tx>
            <c:strRef>
              <c:f>'12'!$B$47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'12'!$C$44:$D$44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'12'!$C$47:$D$47</c:f>
              <c:numCache>
                <c:formatCode>#,##0</c:formatCode>
                <c:ptCount val="2"/>
                <c:pt idx="0">
                  <c:v>40772.525999999998</c:v>
                </c:pt>
                <c:pt idx="1">
                  <c:v>41982.774010000001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599168"/>
        <c:axId val="148601088"/>
      </c:barChart>
      <c:catAx>
        <c:axId val="14859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601088"/>
        <c:crosses val="autoZero"/>
        <c:auto val="1"/>
        <c:lblAlgn val="ctr"/>
        <c:lblOffset val="100"/>
        <c:noMultiLvlLbl val="0"/>
      </c:catAx>
      <c:valAx>
        <c:axId val="148601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48599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36714654537388"/>
          <c:y val="0.32467466242019594"/>
          <c:w val="0.16328463029314796"/>
          <c:h val="0.323372074755183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'12'!$H$45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'12'!$I$45:$J$45</c:f>
              <c:numCache>
                <c:formatCode>0.0%</c:formatCode>
                <c:ptCount val="2"/>
                <c:pt idx="0">
                  <c:v>0.24682718317034938</c:v>
                </c:pt>
                <c:pt idx="1">
                  <c:v>0.2427645003119184</c:v>
                </c:pt>
              </c:numCache>
            </c:numRef>
          </c:val>
        </c:ser>
        <c:ser>
          <c:idx val="1"/>
          <c:order val="1"/>
          <c:tx>
            <c:strRef>
              <c:f>'12'!$H$46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'12'!$I$46:$J$46</c:f>
              <c:numCache>
                <c:formatCode>0.0%</c:formatCode>
                <c:ptCount val="2"/>
                <c:pt idx="0">
                  <c:v>0.34619256677649107</c:v>
                </c:pt>
                <c:pt idx="1">
                  <c:v>0.3515816852599179</c:v>
                </c:pt>
              </c:numCache>
            </c:numRef>
          </c:val>
        </c:ser>
        <c:ser>
          <c:idx val="2"/>
          <c:order val="2"/>
          <c:tx>
            <c:strRef>
              <c:f>'12'!$H$47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'12'!$I$44:$J$44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'12'!$I$47:$J$47</c:f>
              <c:numCache>
                <c:formatCode>0.0%</c:formatCode>
                <c:ptCount val="2"/>
                <c:pt idx="0">
                  <c:v>0.40698025005315974</c:v>
                </c:pt>
                <c:pt idx="1">
                  <c:v>0.40565381442816362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911616"/>
        <c:axId val="148913536"/>
      </c:barChart>
      <c:catAx>
        <c:axId val="14891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913536"/>
        <c:crosses val="autoZero"/>
        <c:auto val="1"/>
        <c:lblAlgn val="ctr"/>
        <c:lblOffset val="100"/>
        <c:noMultiLvlLbl val="0"/>
      </c:catAx>
      <c:valAx>
        <c:axId val="1489135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8911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'13'!$C$45:$D$45</c:f>
              <c:numCache>
                <c:formatCode>#,##0</c:formatCode>
                <c:ptCount val="2"/>
                <c:pt idx="0">
                  <c:v>85635.585000000021</c:v>
                </c:pt>
                <c:pt idx="1">
                  <c:v>46155.928499999995</c:v>
                </c:pt>
              </c:numCache>
            </c:numRef>
          </c:val>
        </c:ser>
        <c:ser>
          <c:idx val="1"/>
          <c:order val="1"/>
          <c:tx>
            <c:strRef>
              <c:f>'13'!$B$46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'13'!$C$46:$D$46</c:f>
              <c:numCache>
                <c:formatCode>#,##0</c:formatCode>
                <c:ptCount val="2"/>
                <c:pt idx="0">
                  <c:v>68067.357999999993</c:v>
                </c:pt>
                <c:pt idx="1">
                  <c:v>51760.263000000006</c:v>
                </c:pt>
              </c:numCache>
            </c:numRef>
          </c:val>
        </c:ser>
        <c:ser>
          <c:idx val="2"/>
          <c:order val="2"/>
          <c:tx>
            <c:strRef>
              <c:f>'13'!$B$47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'13'!$C$44:$D$44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'13'!$C$47:$D$47</c:f>
              <c:numCache>
                <c:formatCode>#,##0</c:formatCode>
                <c:ptCount val="2"/>
                <c:pt idx="0">
                  <c:v>40432.197</c:v>
                </c:pt>
                <c:pt idx="1">
                  <c:v>44787.344999999987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280064"/>
        <c:axId val="148281984"/>
      </c:barChart>
      <c:catAx>
        <c:axId val="14828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281984"/>
        <c:crosses val="autoZero"/>
        <c:auto val="1"/>
        <c:lblAlgn val="ctr"/>
        <c:lblOffset val="100"/>
        <c:noMultiLvlLbl val="0"/>
      </c:catAx>
      <c:valAx>
        <c:axId val="148281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48280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663326825291247"/>
          <c:y val="0.32118371657726053"/>
          <c:w val="0.15601850858560937"/>
          <c:h val="0.3466503539647185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'13'!$H$45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'13'!$I$45:$J$45</c:f>
              <c:numCache>
                <c:formatCode>0.0%</c:formatCode>
                <c:ptCount val="2"/>
                <c:pt idx="0">
                  <c:v>0.44111326264786493</c:v>
                </c:pt>
                <c:pt idx="1">
                  <c:v>0.32343927580239051</c:v>
                </c:pt>
              </c:numCache>
            </c:numRef>
          </c:val>
        </c:ser>
        <c:ser>
          <c:idx val="1"/>
          <c:order val="1"/>
          <c:tx>
            <c:strRef>
              <c:f>'13'!$H$46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'13'!$I$46:$J$46</c:f>
              <c:numCache>
                <c:formatCode>0.0%</c:formatCode>
                <c:ptCount val="2"/>
                <c:pt idx="0">
                  <c:v>0.35061843002766008</c:v>
                </c:pt>
                <c:pt idx="1">
                  <c:v>0.36271184491633124</c:v>
                </c:pt>
              </c:numCache>
            </c:numRef>
          </c:val>
        </c:ser>
        <c:ser>
          <c:idx val="2"/>
          <c:order val="2"/>
          <c:tx>
            <c:strRef>
              <c:f>'13'!$H$47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'13'!$I$44:$J$44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'13'!$I$47:$J$47</c:f>
              <c:numCache>
                <c:formatCode>0.0%</c:formatCode>
                <c:ptCount val="2"/>
                <c:pt idx="0">
                  <c:v>0.20826830732447513</c:v>
                </c:pt>
                <c:pt idx="1">
                  <c:v>0.3138488792812783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952576"/>
        <c:axId val="148954496"/>
      </c:barChart>
      <c:catAx>
        <c:axId val="14895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954496"/>
        <c:crosses val="autoZero"/>
        <c:auto val="1"/>
        <c:lblAlgn val="ctr"/>
        <c:lblOffset val="100"/>
        <c:noMultiLvlLbl val="0"/>
      </c:catAx>
      <c:valAx>
        <c:axId val="1489544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8952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'14'!$D$9:$D$13</c:f>
              <c:numCache>
                <c:formatCode>#,##0</c:formatCode>
                <c:ptCount val="5"/>
                <c:pt idx="0">
                  <c:v>65042.040793706088</c:v>
                </c:pt>
                <c:pt idx="1">
                  <c:v>536488.49883389112</c:v>
                </c:pt>
                <c:pt idx="2">
                  <c:v>24727.902010000002</c:v>
                </c:pt>
                <c:pt idx="3">
                  <c:v>85635.585000000021</c:v>
                </c:pt>
                <c:pt idx="4">
                  <c:v>711894.02663759724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8499840"/>
        <c:axId val="149251200"/>
      </c:barChart>
      <c:catAx>
        <c:axId val="1484998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49251200"/>
        <c:crosses val="autoZero"/>
        <c:auto val="1"/>
        <c:lblAlgn val="ctr"/>
        <c:lblOffset val="100"/>
        <c:noMultiLvlLbl val="0"/>
      </c:catAx>
      <c:valAx>
        <c:axId val="14925120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849984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'14'!$H$9:$H$13</c:f>
              <c:numCache>
                <c:formatCode>#,##0.0</c:formatCode>
                <c:ptCount val="5"/>
                <c:pt idx="0">
                  <c:v>10.629032258064512</c:v>
                </c:pt>
                <c:pt idx="1">
                  <c:v>9.6602150537634426</c:v>
                </c:pt>
                <c:pt idx="2">
                  <c:v>9.1612903225806477</c:v>
                </c:pt>
                <c:pt idx="3">
                  <c:v>9.6258064516129043</c:v>
                </c:pt>
                <c:pt idx="4">
                  <c:v>9.6258064516129043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9271296"/>
        <c:axId val="149272832"/>
      </c:barChart>
      <c:catAx>
        <c:axId val="1492712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49272832"/>
        <c:crosses val="autoZero"/>
        <c:auto val="1"/>
        <c:lblAlgn val="ctr"/>
        <c:lblOffset val="100"/>
        <c:noMultiLvlLbl val="0"/>
      </c:catAx>
      <c:valAx>
        <c:axId val="14927283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9271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"/>
                  <c:y val="9.46263702331326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'14'!$B$9:$B$12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'14'!$F$9:$F$12</c:f>
              <c:numCache>
                <c:formatCode>0.0%</c:formatCode>
                <c:ptCount val="4"/>
                <c:pt idx="0">
                  <c:v>9.1184395816000671E-2</c:v>
                </c:pt>
                <c:pt idx="1">
                  <c:v>0.75391091175648395</c:v>
                </c:pt>
                <c:pt idx="2">
                  <c:v>3.4850397962198854E-2</c:v>
                </c:pt>
                <c:pt idx="3">
                  <c:v>0.12005429446531656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8369496417"/>
          <c:y val="0.10011387326027958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'7'!$I$29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'7'!$I$30:$I$33</c:f>
              <c:numCache>
                <c:formatCode>#,##0.0</c:formatCode>
                <c:ptCount val="4"/>
                <c:pt idx="0">
                  <c:v>1189.190986244321</c:v>
                </c:pt>
                <c:pt idx="1">
                  <c:v>870.87391431165133</c:v>
                </c:pt>
                <c:pt idx="2">
                  <c:v>918.68522365590331</c:v>
                </c:pt>
                <c:pt idx="3">
                  <c:v>1176.2075385212408</c:v>
                </c:pt>
              </c:numCache>
            </c:numRef>
          </c:val>
        </c:ser>
        <c:ser>
          <c:idx val="1"/>
          <c:order val="1"/>
          <c:tx>
            <c:strRef>
              <c:f>'7'!$J$29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'7'!$J$30:$J$33</c:f>
              <c:numCache>
                <c:formatCode>#,##0.0</c:formatCode>
                <c:ptCount val="4"/>
                <c:pt idx="0">
                  <c:v>317.19614574434394</c:v>
                </c:pt>
                <c:pt idx="1">
                  <c:v>135.67470080896143</c:v>
                </c:pt>
                <c:pt idx="2">
                  <c:v>90.180300322283173</c:v>
                </c:pt>
                <c:pt idx="3">
                  <c:v>257.14237431073565</c:v>
                </c:pt>
              </c:numCache>
            </c:numRef>
          </c:val>
        </c:ser>
        <c:ser>
          <c:idx val="2"/>
          <c:order val="2"/>
          <c:tx>
            <c:strRef>
              <c:f>'7'!$K$29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'7'!$K$30:$K$33</c:f>
              <c:numCache>
                <c:formatCode>#,##0.0</c:formatCode>
                <c:ptCount val="4"/>
                <c:pt idx="0">
                  <c:v>566.21343514353725</c:v>
                </c:pt>
                <c:pt idx="1">
                  <c:v>164.59008736395589</c:v>
                </c:pt>
                <c:pt idx="2">
                  <c:v>62.182065504790771</c:v>
                </c:pt>
                <c:pt idx="3">
                  <c:v>407.4665668294636</c:v>
                </c:pt>
              </c:numCache>
            </c:numRef>
          </c:val>
        </c:ser>
        <c:ser>
          <c:idx val="3"/>
          <c:order val="3"/>
          <c:tx>
            <c:strRef>
              <c:f>'7'!$L$29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'7'!$L$30:$L$33</c:f>
              <c:numCache>
                <c:formatCode>#,##0.0</c:formatCode>
                <c:ptCount val="4"/>
                <c:pt idx="0">
                  <c:v>981.91922407131892</c:v>
                </c:pt>
                <c:pt idx="1">
                  <c:v>306.12409900934011</c:v>
                </c:pt>
                <c:pt idx="2">
                  <c:v>119.52054715067946</c:v>
                </c:pt>
                <c:pt idx="3">
                  <c:v>765.66292227825807</c:v>
                </c:pt>
              </c:numCache>
            </c:numRef>
          </c:val>
        </c:ser>
        <c:ser>
          <c:idx val="4"/>
          <c:order val="4"/>
          <c:tx>
            <c:strRef>
              <c:f>'7'!$M$29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'7'!$H$30:$H$33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'7'!$M$30:$M$33</c:f>
              <c:numCache>
                <c:formatCode>#,##0.0</c:formatCode>
                <c:ptCount val="4"/>
                <c:pt idx="0">
                  <c:v>19.513035035488524</c:v>
                </c:pt>
                <c:pt idx="1">
                  <c:v>20.340011899075805</c:v>
                </c:pt>
                <c:pt idx="2">
                  <c:v>21.508286414631918</c:v>
                </c:pt>
                <c:pt idx="3">
                  <c:v>22.925295734585866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27328"/>
        <c:axId val="81828864"/>
      </c:barChart>
      <c:catAx>
        <c:axId val="81827328"/>
        <c:scaling>
          <c:orientation val="minMax"/>
        </c:scaling>
        <c:delete val="0"/>
        <c:axPos val="b"/>
        <c:majorTickMark val="out"/>
        <c:minorTickMark val="none"/>
        <c:tickLblPos val="nextTo"/>
        <c:crossAx val="81828864"/>
        <c:crosses val="autoZero"/>
        <c:auto val="1"/>
        <c:lblAlgn val="ctr"/>
        <c:lblOffset val="100"/>
        <c:noMultiLvlLbl val="0"/>
      </c:catAx>
      <c:valAx>
        <c:axId val="81828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po kategoriích</a:t>
                </a:r>
                <a:r>
                  <a:rPr lang="cs-CZ" b="0"/>
                  <a:t> (mil.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"/>
              <c:y val="0.164838173126053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81827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'14'!$I$9:$I$13</c:f>
              <c:numCache>
                <c:formatCode>#,##0.0</c:formatCode>
                <c:ptCount val="5"/>
                <c:pt idx="0">
                  <c:v>16.8</c:v>
                </c:pt>
                <c:pt idx="1">
                  <c:v>14.299999999999999</c:v>
                </c:pt>
                <c:pt idx="2">
                  <c:v>14.1</c:v>
                </c:pt>
                <c:pt idx="3">
                  <c:v>14.3</c:v>
                </c:pt>
                <c:pt idx="4">
                  <c:v>14.3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'14'!$B$9:$B$13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'14'!$J$9:$J$13</c:f>
              <c:numCache>
                <c:formatCode>#,##0.0</c:formatCode>
                <c:ptCount val="5"/>
                <c:pt idx="0">
                  <c:v>1.1000000000000001</c:v>
                </c:pt>
                <c:pt idx="1">
                  <c:v>0.16666666666666666</c:v>
                </c:pt>
                <c:pt idx="2">
                  <c:v>1.4</c:v>
                </c:pt>
                <c:pt idx="3">
                  <c:v>0.4</c:v>
                </c:pt>
                <c:pt idx="4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9351040"/>
        <c:axId val="149352832"/>
      </c:barChart>
      <c:catAx>
        <c:axId val="1493510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49352832"/>
        <c:crosses val="autoZero"/>
        <c:auto val="1"/>
        <c:lblAlgn val="ctr"/>
        <c:lblOffset val="100"/>
        <c:noMultiLvlLbl val="0"/>
      </c:catAx>
      <c:valAx>
        <c:axId val="14935283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93510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'15'!$D$9:$D$13</c:f>
              <c:numCache>
                <c:formatCode>#,##0</c:formatCode>
                <c:ptCount val="5"/>
                <c:pt idx="0">
                  <c:v>99298.167550255806</c:v>
                </c:pt>
                <c:pt idx="1">
                  <c:v>696349.76366753597</c:v>
                </c:pt>
                <c:pt idx="2">
                  <c:v>34682.629999999997</c:v>
                </c:pt>
                <c:pt idx="3">
                  <c:v>68067.357999999993</c:v>
                </c:pt>
                <c:pt idx="4">
                  <c:v>898397.91921779176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1675392"/>
        <c:axId val="81676928"/>
      </c:barChart>
      <c:catAx>
        <c:axId val="81675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81676928"/>
        <c:crosses val="autoZero"/>
        <c:auto val="1"/>
        <c:lblAlgn val="ctr"/>
        <c:lblOffset val="100"/>
        <c:noMultiLvlLbl val="0"/>
      </c:catAx>
      <c:valAx>
        <c:axId val="816769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8167539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'15'!$H$9:$H$13</c:f>
              <c:numCache>
                <c:formatCode>#,##0.0</c:formatCode>
                <c:ptCount val="5"/>
                <c:pt idx="0">
                  <c:v>6.4933333333333332</c:v>
                </c:pt>
                <c:pt idx="1">
                  <c:v>5.9027777777777777</c:v>
                </c:pt>
                <c:pt idx="2">
                  <c:v>4.7699999999999996</c:v>
                </c:pt>
                <c:pt idx="3">
                  <c:v>5.8366666666666669</c:v>
                </c:pt>
                <c:pt idx="4">
                  <c:v>5.8366666666666669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1684736"/>
        <c:axId val="81711104"/>
      </c:barChart>
      <c:catAx>
        <c:axId val="81684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81711104"/>
        <c:crosses val="autoZero"/>
        <c:auto val="1"/>
        <c:lblAlgn val="ctr"/>
        <c:lblOffset val="100"/>
        <c:noMultiLvlLbl val="0"/>
      </c:catAx>
      <c:valAx>
        <c:axId val="817111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81684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'15'!$B$9:$B$12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'15'!$F$9:$F$12</c:f>
              <c:numCache>
                <c:formatCode>0.0%</c:formatCode>
                <c:ptCount val="4"/>
                <c:pt idx="0">
                  <c:v>0.11028706985672053</c:v>
                </c:pt>
                <c:pt idx="1">
                  <c:v>0.77533285862657064</c:v>
                </c:pt>
                <c:pt idx="2">
                  <c:v>3.8795253715935847E-2</c:v>
                </c:pt>
                <c:pt idx="3">
                  <c:v>7.5584817800772933E-2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'15'!$I$9:$I$13</c:f>
              <c:numCache>
                <c:formatCode>#,##0.0</c:formatCode>
                <c:ptCount val="5"/>
                <c:pt idx="0">
                  <c:v>11.6</c:v>
                </c:pt>
                <c:pt idx="1">
                  <c:v>10.933333333333335</c:v>
                </c:pt>
                <c:pt idx="2">
                  <c:v>10.4</c:v>
                </c:pt>
                <c:pt idx="3">
                  <c:v>11</c:v>
                </c:pt>
                <c:pt idx="4">
                  <c:v>11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'15'!$B$9:$B$13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'15'!$J$9:$J$13</c:f>
              <c:numCache>
                <c:formatCode>#,##0.0</c:formatCode>
                <c:ptCount val="5"/>
                <c:pt idx="0">
                  <c:v>1.4</c:v>
                </c:pt>
                <c:pt idx="1">
                  <c:v>0.11666666666666668</c:v>
                </c:pt>
                <c:pt idx="2">
                  <c:v>-0.4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8771200"/>
        <c:axId val="148772736"/>
      </c:barChart>
      <c:catAx>
        <c:axId val="1487712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48772736"/>
        <c:crosses val="autoZero"/>
        <c:auto val="1"/>
        <c:lblAlgn val="ctr"/>
        <c:lblOffset val="100"/>
        <c:noMultiLvlLbl val="0"/>
      </c:catAx>
      <c:valAx>
        <c:axId val="14877273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8771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'16'!$D$9:$D$13</c:f>
              <c:numCache>
                <c:formatCode>#,##0</c:formatCode>
                <c:ptCount val="5"/>
                <c:pt idx="0">
                  <c:v>123526.23750294109</c:v>
                </c:pt>
                <c:pt idx="1">
                  <c:v>835462.75960996468</c:v>
                </c:pt>
                <c:pt idx="2">
                  <c:v>40772.525999999998</c:v>
                </c:pt>
                <c:pt idx="3">
                  <c:v>40432.197</c:v>
                </c:pt>
                <c:pt idx="4">
                  <c:v>1040193.7201129057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9113472"/>
        <c:axId val="149143936"/>
      </c:barChart>
      <c:catAx>
        <c:axId val="1491134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49143936"/>
        <c:crosses val="autoZero"/>
        <c:auto val="1"/>
        <c:lblAlgn val="ctr"/>
        <c:lblOffset val="100"/>
        <c:noMultiLvlLbl val="0"/>
      </c:catAx>
      <c:valAx>
        <c:axId val="149143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911347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'16'!$H$9:$H$13</c:f>
              <c:numCache>
                <c:formatCode>#,##0.0</c:formatCode>
                <c:ptCount val="5"/>
                <c:pt idx="0">
                  <c:v>3.403225806451613</c:v>
                </c:pt>
                <c:pt idx="1">
                  <c:v>2.1247311827956987</c:v>
                </c:pt>
                <c:pt idx="2">
                  <c:v>1.7677419354838713</c:v>
                </c:pt>
                <c:pt idx="3">
                  <c:v>2.0612903225806449</c:v>
                </c:pt>
                <c:pt idx="4">
                  <c:v>2.0612903225806449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9168128"/>
        <c:axId val="149169664"/>
      </c:barChart>
      <c:catAx>
        <c:axId val="149168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49169664"/>
        <c:crosses val="autoZero"/>
        <c:auto val="1"/>
        <c:lblAlgn val="ctr"/>
        <c:lblOffset val="100"/>
        <c:noMultiLvlLbl val="0"/>
      </c:catAx>
      <c:valAx>
        <c:axId val="14916966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9168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'16'!$B$9:$B$12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'16'!$F$9:$F$12</c:f>
              <c:numCache>
                <c:formatCode>0.0%</c:formatCode>
                <c:ptCount val="4"/>
                <c:pt idx="0">
                  <c:v>0.11846861677314098</c:v>
                </c:pt>
                <c:pt idx="1">
                  <c:v>0.80344685445529507</c:v>
                </c:pt>
                <c:pt idx="2">
                  <c:v>3.9308302966036754E-2</c:v>
                </c:pt>
                <c:pt idx="3">
                  <c:v>3.8776225805527163E-2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'16'!$I$9:$I$13</c:f>
              <c:numCache>
                <c:formatCode>#,##0.0</c:formatCode>
                <c:ptCount val="5"/>
                <c:pt idx="0">
                  <c:v>8.6999999999999993</c:v>
                </c:pt>
                <c:pt idx="1">
                  <c:v>7.2333333333333334</c:v>
                </c:pt>
                <c:pt idx="2">
                  <c:v>7.3</c:v>
                </c:pt>
                <c:pt idx="3">
                  <c:v>7.3</c:v>
                </c:pt>
                <c:pt idx="4">
                  <c:v>7.3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'16'!$B$9:$B$13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'16'!$J$9:$J$13</c:f>
              <c:numCache>
                <c:formatCode>#,##0.0</c:formatCode>
                <c:ptCount val="5"/>
                <c:pt idx="0">
                  <c:v>-1.3</c:v>
                </c:pt>
                <c:pt idx="1">
                  <c:v>-2.8833333333333333</c:v>
                </c:pt>
                <c:pt idx="2">
                  <c:v>-4</c:v>
                </c:pt>
                <c:pt idx="3">
                  <c:v>-3</c:v>
                </c:pt>
                <c:pt idx="4">
                  <c:v>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9886848"/>
        <c:axId val="149888384"/>
      </c:barChart>
      <c:catAx>
        <c:axId val="1498868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49888384"/>
        <c:crosses val="autoZero"/>
        <c:auto val="1"/>
        <c:lblAlgn val="ctr"/>
        <c:lblOffset val="100"/>
        <c:noMultiLvlLbl val="0"/>
      </c:catAx>
      <c:valAx>
        <c:axId val="14988838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9886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'17'!$D$9:$D$13</c:f>
              <c:numCache>
                <c:formatCode>#,##0</c:formatCode>
                <c:ptCount val="5"/>
                <c:pt idx="0">
                  <c:v>287866.44584690302</c:v>
                </c:pt>
                <c:pt idx="1">
                  <c:v>2068301.0221113921</c:v>
                </c:pt>
                <c:pt idx="2">
                  <c:v>100183.05800999998</c:v>
                </c:pt>
                <c:pt idx="3">
                  <c:v>194135.13999999998</c:v>
                </c:pt>
                <c:pt idx="4">
                  <c:v>2650485.6659682952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8488576"/>
        <c:axId val="148490112"/>
      </c:barChart>
      <c:catAx>
        <c:axId val="14848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148490112"/>
        <c:crosses val="autoZero"/>
        <c:auto val="1"/>
        <c:lblAlgn val="ctr"/>
        <c:lblOffset val="100"/>
        <c:noMultiLvlLbl val="0"/>
      </c:catAx>
      <c:valAx>
        <c:axId val="14849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848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'7'!$P$29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'7'!$P$30:$P$33</c:f>
              <c:numCache>
                <c:formatCode>#,##0</c:formatCode>
                <c:ptCount val="4"/>
                <c:pt idx="0">
                  <c:v>12699.507763779</c:v>
                </c:pt>
                <c:pt idx="1">
                  <c:v>9283.8347906409999</c:v>
                </c:pt>
                <c:pt idx="2">
                  <c:v>9794.498935792999</c:v>
                </c:pt>
                <c:pt idx="3">
                  <c:v>12541.079029454999</c:v>
                </c:pt>
              </c:numCache>
            </c:numRef>
          </c:val>
        </c:ser>
        <c:ser>
          <c:idx val="1"/>
          <c:order val="1"/>
          <c:tx>
            <c:strRef>
              <c:f>'7'!$Q$29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'7'!$Q$30:$Q$33</c:f>
              <c:numCache>
                <c:formatCode>#,##0</c:formatCode>
                <c:ptCount val="4"/>
                <c:pt idx="0">
                  <c:v>3385.8917703600005</c:v>
                </c:pt>
                <c:pt idx="1">
                  <c:v>1445.53042557</c:v>
                </c:pt>
                <c:pt idx="2">
                  <c:v>961.85122116000002</c:v>
                </c:pt>
                <c:pt idx="3">
                  <c:v>2742.8577577599999</c:v>
                </c:pt>
              </c:numCache>
            </c:numRef>
          </c:val>
        </c:ser>
        <c:ser>
          <c:idx val="2"/>
          <c:order val="2"/>
          <c:tx>
            <c:strRef>
              <c:f>'7'!$R$29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'7'!$R$30:$R$33</c:f>
              <c:numCache>
                <c:formatCode>#,##0</c:formatCode>
                <c:ptCount val="4"/>
                <c:pt idx="0">
                  <c:v>6049.1339187800013</c:v>
                </c:pt>
                <c:pt idx="1">
                  <c:v>1755.2252001112477</c:v>
                </c:pt>
                <c:pt idx="2">
                  <c:v>663.24508842371608</c:v>
                </c:pt>
                <c:pt idx="3">
                  <c:v>4347.8647024487836</c:v>
                </c:pt>
              </c:numCache>
            </c:numRef>
          </c:val>
        </c:ser>
        <c:ser>
          <c:idx val="3"/>
          <c:order val="3"/>
          <c:tx>
            <c:strRef>
              <c:f>'7'!$S$29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'7'!$S$30:$S$33</c:f>
              <c:numCache>
                <c:formatCode>#,##0</c:formatCode>
                <c:ptCount val="4"/>
                <c:pt idx="0">
                  <c:v>10490.05852434</c:v>
                </c:pt>
                <c:pt idx="1">
                  <c:v>3264.6851411327129</c:v>
                </c:pt>
                <c:pt idx="2">
                  <c:v>1274.7940102642706</c:v>
                </c:pt>
                <c:pt idx="3">
                  <c:v>8170.8577843492685</c:v>
                </c:pt>
              </c:numCache>
            </c:numRef>
          </c:val>
        </c:ser>
        <c:ser>
          <c:idx val="4"/>
          <c:order val="4"/>
          <c:tx>
            <c:strRef>
              <c:f>'7'!$T$29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'7'!$O$30:$O$33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'7'!$T$30:$T$33</c:f>
              <c:numCache>
                <c:formatCode>#,##0</c:formatCode>
                <c:ptCount val="4"/>
                <c:pt idx="0">
                  <c:v>214.02501364999998</c:v>
                </c:pt>
                <c:pt idx="1">
                  <c:v>220.54142002999998</c:v>
                </c:pt>
                <c:pt idx="2">
                  <c:v>229.37937586999999</c:v>
                </c:pt>
                <c:pt idx="3">
                  <c:v>244.49422677000001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022784"/>
        <c:axId val="143990784"/>
      </c:barChart>
      <c:catAx>
        <c:axId val="128022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43990784"/>
        <c:crosses val="autoZero"/>
        <c:auto val="1"/>
        <c:lblAlgn val="ctr"/>
        <c:lblOffset val="100"/>
        <c:noMultiLvlLbl val="0"/>
      </c:catAx>
      <c:valAx>
        <c:axId val="143990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</a:t>
                </a:r>
                <a:r>
                  <a:rPr lang="cs-CZ" b="0" baseline="0"/>
                  <a:t> celkem (GWh)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3.5155412647374061E-3"/>
              <c:y val="6.540653613881500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80227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'17'!$H$9:$H$13</c:f>
              <c:numCache>
                <c:formatCode>#,##0.0</c:formatCode>
                <c:ptCount val="5"/>
                <c:pt idx="0">
                  <c:v>6.8418637992831526</c:v>
                </c:pt>
                <c:pt idx="1">
                  <c:v>5.8959080047789731</c:v>
                </c:pt>
                <c:pt idx="2">
                  <c:v>5.2330107526881724</c:v>
                </c:pt>
                <c:pt idx="3">
                  <c:v>5.8412544802867394</c:v>
                </c:pt>
                <c:pt idx="4">
                  <c:v>5.8412544802867394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9411328"/>
        <c:axId val="149412864"/>
      </c:barChart>
      <c:catAx>
        <c:axId val="1494113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49412864"/>
        <c:crosses val="autoZero"/>
        <c:auto val="1"/>
        <c:lblAlgn val="ctr"/>
        <c:lblOffset val="100"/>
        <c:noMultiLvlLbl val="0"/>
      </c:catAx>
      <c:valAx>
        <c:axId val="14941286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9411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view3D>
      <c:rotX val="20"/>
      <c:rotY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964270595207857E-2"/>
          <c:y val="7.6943801142504251E-2"/>
          <c:w val="0.89879119049258038"/>
          <c:h val="0.79184923575729504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6.8563455590356065E-2"/>
                  <c:y val="6.35601426623336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>
                <c:manualLayout>
                  <c:x val="0.16094410131819026"/>
                  <c:y val="2.061802153511752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>
                <c:manualLayout>
                  <c:x val="0.30280806990813081"/>
                  <c:y val="5.54106839586228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>
                <c:manualLayout>
                  <c:x val="6.2671733208938693E-2"/>
                  <c:y val="0.1353442951983943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pPr>
              <a:scene3d>
                <a:camera prst="orthographicFront"/>
                <a:lightRig rig="threePt" dir="t"/>
              </a:scene3d>
              <a:sp3d>
                <a:bevelT w="6350"/>
              </a:sp3d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'17'!$B$9:$B$12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'17'!$F$9:$F$12</c:f>
              <c:numCache>
                <c:formatCode>0.0%</c:formatCode>
                <c:ptCount val="4"/>
                <c:pt idx="0">
                  <c:v>0.10838270695492054</c:v>
                </c:pt>
                <c:pt idx="1">
                  <c:v>0.78064436758600186</c:v>
                </c:pt>
                <c:pt idx="2">
                  <c:v>3.7939371638995877E-2</c:v>
                </c:pt>
                <c:pt idx="3">
                  <c:v>7.3033553820081726E-2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'17'!$I$9:$I$13</c:f>
              <c:numCache>
                <c:formatCode>#,##0.0</c:formatCode>
                <c:ptCount val="5"/>
                <c:pt idx="0">
                  <c:v>16.8</c:v>
                </c:pt>
                <c:pt idx="1">
                  <c:v>14.299999999999999</c:v>
                </c:pt>
                <c:pt idx="2">
                  <c:v>14.1</c:v>
                </c:pt>
                <c:pt idx="3">
                  <c:v>14.3</c:v>
                </c:pt>
                <c:pt idx="4">
                  <c:v>14.3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</c:dPt>
          <c:cat>
            <c:strRef>
              <c:f>'17'!$B$9:$B$13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'17'!$J$9:$J$13</c:f>
              <c:numCache>
                <c:formatCode>#,##0.0</c:formatCode>
                <c:ptCount val="5"/>
                <c:pt idx="0">
                  <c:v>-1.3</c:v>
                </c:pt>
                <c:pt idx="1">
                  <c:v>-2.8833333333333333</c:v>
                </c:pt>
                <c:pt idx="2">
                  <c:v>-4</c:v>
                </c:pt>
                <c:pt idx="3">
                  <c:v>-3</c:v>
                </c:pt>
                <c:pt idx="4">
                  <c:v>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49773696"/>
        <c:axId val="149783680"/>
      </c:barChart>
      <c:catAx>
        <c:axId val="1497736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crossAx val="149783680"/>
        <c:crosses val="autoZero"/>
        <c:auto val="1"/>
        <c:lblAlgn val="ctr"/>
        <c:lblOffset val="100"/>
        <c:noMultiLvlLbl val="0"/>
      </c:catAx>
      <c:valAx>
        <c:axId val="14978368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49773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'18'!$D$34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'18'!$E$34:$H$34</c:f>
              <c:numCache>
                <c:formatCode>General</c:formatCode>
                <c:ptCount val="4"/>
                <c:pt idx="0">
                  <c:v>366925.43498109782</c:v>
                </c:pt>
                <c:pt idx="1">
                  <c:v>2506618.4329111548</c:v>
                </c:pt>
                <c:pt idx="2">
                  <c:v>122504.97598000002</c:v>
                </c:pt>
                <c:pt idx="3">
                  <c:v>135511.12200000003</c:v>
                </c:pt>
              </c:numCache>
            </c:numRef>
          </c:val>
        </c:ser>
        <c:ser>
          <c:idx val="1"/>
          <c:order val="1"/>
          <c:tx>
            <c:strRef>
              <c:f>'18'!$D$35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'18'!$E$35:$H$35</c:f>
              <c:numCache>
                <c:formatCode>General</c:formatCode>
                <c:ptCount val="4"/>
                <c:pt idx="0">
                  <c:v>134919.55128837752</c:v>
                </c:pt>
                <c:pt idx="1">
                  <c:v>1211435.0465613615</c:v>
                </c:pt>
                <c:pt idx="2">
                  <c:v>57649.606990000015</c:v>
                </c:pt>
                <c:pt idx="3">
                  <c:v>132075.83399999997</c:v>
                </c:pt>
              </c:numCache>
            </c:numRef>
          </c:val>
        </c:ser>
        <c:ser>
          <c:idx val="2"/>
          <c:order val="2"/>
          <c:tx>
            <c:strRef>
              <c:f>'18'!$D$36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'18'!$E$36:$H$36</c:f>
              <c:numCache>
                <c:formatCode>General</c:formatCode>
                <c:ptCount val="4"/>
                <c:pt idx="0">
                  <c:v>71226.918001738406</c:v>
                </c:pt>
                <c:pt idx="1">
                  <c:v>859433.50132654561</c:v>
                </c:pt>
                <c:pt idx="2">
                  <c:v>37397.220979999998</c:v>
                </c:pt>
                <c:pt idx="3">
                  <c:v>278446.46399999992</c:v>
                </c:pt>
              </c:numCache>
            </c:numRef>
          </c:val>
        </c:ser>
        <c:ser>
          <c:idx val="3"/>
          <c:order val="3"/>
          <c:tx>
            <c:strRef>
              <c:f>'18'!$D$37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'18'!$E$33:$H$33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'18'!$E$37:$H$37</c:f>
              <c:numCache>
                <c:formatCode>General</c:formatCode>
                <c:ptCount val="4"/>
                <c:pt idx="0">
                  <c:v>287866.44584690296</c:v>
                </c:pt>
                <c:pt idx="1">
                  <c:v>2068301.0221113916</c:v>
                </c:pt>
                <c:pt idx="2">
                  <c:v>100183.05800999999</c:v>
                </c:pt>
                <c:pt idx="3">
                  <c:v>194135.14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9491712"/>
        <c:axId val="149493248"/>
      </c:barChart>
      <c:catAx>
        <c:axId val="14949171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49493248"/>
        <c:crosses val="autoZero"/>
        <c:auto val="1"/>
        <c:lblAlgn val="ctr"/>
        <c:lblOffset val="100"/>
        <c:noMultiLvlLbl val="0"/>
      </c:catAx>
      <c:valAx>
        <c:axId val="149493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49491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'26'!$E$9:$E$22</c:f>
              <c:numCache>
                <c:formatCode>#,##0</c:formatCode>
                <c:ptCount val="14"/>
                <c:pt idx="0">
                  <c:v>228453.05068999997</c:v>
                </c:pt>
                <c:pt idx="1">
                  <c:v>904080.38551999989</c:v>
                </c:pt>
                <c:pt idx="2">
                  <c:v>175925.88311999998</c:v>
                </c:pt>
                <c:pt idx="3">
                  <c:v>292205.30878999998</c:v>
                </c:pt>
                <c:pt idx="4">
                  <c:v>267994.59713999997</c:v>
                </c:pt>
                <c:pt idx="5">
                  <c:v>753929.51928000001</c:v>
                </c:pt>
                <c:pt idx="6">
                  <c:v>383752.87315999996</c:v>
                </c:pt>
                <c:pt idx="7">
                  <c:v>298466.79105</c:v>
                </c:pt>
                <c:pt idx="8">
                  <c:v>299253.40865000006</c:v>
                </c:pt>
                <c:pt idx="9">
                  <c:v>674949.3186529997</c:v>
                </c:pt>
                <c:pt idx="10">
                  <c:v>940453.4956819996</c:v>
                </c:pt>
                <c:pt idx="11">
                  <c:v>1630151.9597099996</c:v>
                </c:pt>
                <c:pt idx="12">
                  <c:v>266009.283</c:v>
                </c:pt>
                <c:pt idx="13">
                  <c:v>331044.89774999995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1499904"/>
        <c:axId val="151501440"/>
      </c:barChart>
      <c:catAx>
        <c:axId val="151499904"/>
        <c:scaling>
          <c:orientation val="maxMin"/>
        </c:scaling>
        <c:delete val="0"/>
        <c:axPos val="l"/>
        <c:majorTickMark val="out"/>
        <c:minorTickMark val="none"/>
        <c:tickLblPos val="nextTo"/>
        <c:crossAx val="151501440"/>
        <c:crosses val="autoZero"/>
        <c:auto val="1"/>
        <c:lblAlgn val="ctr"/>
        <c:lblOffset val="100"/>
        <c:noMultiLvlLbl val="0"/>
      </c:catAx>
      <c:valAx>
        <c:axId val="15150144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1499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'26'!$B$9:$B$22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'26'!$H$9:$H$22</c:f>
              <c:numCache>
                <c:formatCode>#,##0.0</c:formatCode>
                <c:ptCount val="14"/>
                <c:pt idx="0">
                  <c:v>9.0709677419354851</c:v>
                </c:pt>
                <c:pt idx="1">
                  <c:v>10.693548387096772</c:v>
                </c:pt>
                <c:pt idx="2">
                  <c:v>8.4612903225806466</c:v>
                </c:pt>
                <c:pt idx="3">
                  <c:v>9.3612903225806434</c:v>
                </c:pt>
                <c:pt idx="4">
                  <c:v>9.6161290322580655</c:v>
                </c:pt>
                <c:pt idx="5">
                  <c:v>10.429032258064519</c:v>
                </c:pt>
                <c:pt idx="6">
                  <c:v>9.7322580645161274</c:v>
                </c:pt>
                <c:pt idx="7">
                  <c:v>9.5838709677419356</c:v>
                </c:pt>
                <c:pt idx="8">
                  <c:v>9.4129032258064509</c:v>
                </c:pt>
                <c:pt idx="9">
                  <c:v>10.983870967741934</c:v>
                </c:pt>
                <c:pt idx="10">
                  <c:v>9.8419354838709676</c:v>
                </c:pt>
                <c:pt idx="11">
                  <c:v>9.7967741935483907</c:v>
                </c:pt>
                <c:pt idx="12">
                  <c:v>9.1322580645161278</c:v>
                </c:pt>
                <c:pt idx="13">
                  <c:v>9.7645161290322555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1508864"/>
        <c:axId val="151510400"/>
      </c:barChart>
      <c:catAx>
        <c:axId val="151508864"/>
        <c:scaling>
          <c:orientation val="maxMin"/>
        </c:scaling>
        <c:delete val="0"/>
        <c:axPos val="l"/>
        <c:majorTickMark val="out"/>
        <c:minorTickMark val="none"/>
        <c:tickLblPos val="low"/>
        <c:crossAx val="151510400"/>
        <c:crosses val="autoZero"/>
        <c:auto val="1"/>
        <c:lblAlgn val="ctr"/>
        <c:lblOffset val="100"/>
        <c:noMultiLvlLbl val="0"/>
      </c:catAx>
      <c:valAx>
        <c:axId val="15151040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1508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'27'!$E$9:$E$22</c:f>
              <c:numCache>
                <c:formatCode>#,##0</c:formatCode>
                <c:ptCount val="14"/>
                <c:pt idx="0">
                  <c:v>320937.09500999999</c:v>
                </c:pt>
                <c:pt idx="1">
                  <c:v>1223063.7667699999</c:v>
                </c:pt>
                <c:pt idx="2">
                  <c:v>238813.07327000002</c:v>
                </c:pt>
                <c:pt idx="3">
                  <c:v>384710.64193000004</c:v>
                </c:pt>
                <c:pt idx="4">
                  <c:v>367816.12292000011</c:v>
                </c:pt>
                <c:pt idx="5">
                  <c:v>903148.98786999995</c:v>
                </c:pt>
                <c:pt idx="6">
                  <c:v>512378.18814000004</c:v>
                </c:pt>
                <c:pt idx="7">
                  <c:v>406415.47418000002</c:v>
                </c:pt>
                <c:pt idx="8">
                  <c:v>405775.01074999996</c:v>
                </c:pt>
                <c:pt idx="9">
                  <c:v>1035634.5246769704</c:v>
                </c:pt>
                <c:pt idx="10">
                  <c:v>1201705.1733649999</c:v>
                </c:pt>
                <c:pt idx="11">
                  <c:v>1582590.4470599999</c:v>
                </c:pt>
                <c:pt idx="12">
                  <c:v>367928.61992999993</c:v>
                </c:pt>
                <c:pt idx="13">
                  <c:v>446528.15688000002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1079936"/>
        <c:axId val="151552768"/>
      </c:barChart>
      <c:catAx>
        <c:axId val="151079936"/>
        <c:scaling>
          <c:orientation val="maxMin"/>
        </c:scaling>
        <c:delete val="0"/>
        <c:axPos val="l"/>
        <c:majorTickMark val="out"/>
        <c:minorTickMark val="none"/>
        <c:tickLblPos val="nextTo"/>
        <c:crossAx val="151552768"/>
        <c:crosses val="autoZero"/>
        <c:auto val="1"/>
        <c:lblAlgn val="ctr"/>
        <c:lblOffset val="100"/>
        <c:noMultiLvlLbl val="0"/>
      </c:catAx>
      <c:valAx>
        <c:axId val="1515527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1079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'27'!$B$9:$B$22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'27'!$H$9:$H$22</c:f>
              <c:numCache>
                <c:formatCode>#,##0.0</c:formatCode>
                <c:ptCount val="14"/>
                <c:pt idx="0">
                  <c:v>4.6166666666666663</c:v>
                </c:pt>
                <c:pt idx="1">
                  <c:v>7.4466666666666681</c:v>
                </c:pt>
                <c:pt idx="2">
                  <c:v>3.9500000000000006</c:v>
                </c:pt>
                <c:pt idx="3">
                  <c:v>6.3100000000000005</c:v>
                </c:pt>
                <c:pt idx="4">
                  <c:v>6.1266666666666669</c:v>
                </c:pt>
                <c:pt idx="5">
                  <c:v>7.4033333333333333</c:v>
                </c:pt>
                <c:pt idx="6">
                  <c:v>6.8200000000000021</c:v>
                </c:pt>
                <c:pt idx="7">
                  <c:v>6.4800000000000013</c:v>
                </c:pt>
                <c:pt idx="8">
                  <c:v>4.703333333333334</c:v>
                </c:pt>
                <c:pt idx="9">
                  <c:v>6.7966666666666651</c:v>
                </c:pt>
                <c:pt idx="10">
                  <c:v>6.0166666666666675</c:v>
                </c:pt>
                <c:pt idx="11">
                  <c:v>5.5533333333333328</c:v>
                </c:pt>
                <c:pt idx="12">
                  <c:v>5.3400000000000007</c:v>
                </c:pt>
                <c:pt idx="13">
                  <c:v>7.2299999999999978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1568384"/>
        <c:axId val="151569920"/>
      </c:barChart>
      <c:catAx>
        <c:axId val="151568384"/>
        <c:scaling>
          <c:orientation val="maxMin"/>
        </c:scaling>
        <c:delete val="0"/>
        <c:axPos val="l"/>
        <c:majorTickMark val="out"/>
        <c:minorTickMark val="none"/>
        <c:tickLblPos val="low"/>
        <c:crossAx val="151569920"/>
        <c:crosses val="autoZero"/>
        <c:auto val="1"/>
        <c:lblAlgn val="ctr"/>
        <c:lblOffset val="100"/>
        <c:noMultiLvlLbl val="0"/>
      </c:catAx>
      <c:valAx>
        <c:axId val="151569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1568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'28'!$E$9:$E$22</c:f>
              <c:numCache>
                <c:formatCode>#,##0</c:formatCode>
                <c:ptCount val="14"/>
                <c:pt idx="0">
                  <c:v>379132.65535000002</c:v>
                </c:pt>
                <c:pt idx="1">
                  <c:v>1645894.7981100001</c:v>
                </c:pt>
                <c:pt idx="2">
                  <c:v>290167.25969000004</c:v>
                </c:pt>
                <c:pt idx="3">
                  <c:v>484288.92897999997</c:v>
                </c:pt>
                <c:pt idx="4">
                  <c:v>467881.63511000003</c:v>
                </c:pt>
                <c:pt idx="5">
                  <c:v>1154435.90962</c:v>
                </c:pt>
                <c:pt idx="6">
                  <c:v>661363.17313999985</c:v>
                </c:pt>
                <c:pt idx="7">
                  <c:v>508191.45395999996</c:v>
                </c:pt>
                <c:pt idx="8">
                  <c:v>498825.29314000002</c:v>
                </c:pt>
                <c:pt idx="9">
                  <c:v>1293265.3685580809</c:v>
                </c:pt>
                <c:pt idx="10">
                  <c:v>1410686.9359979997</c:v>
                </c:pt>
                <c:pt idx="11">
                  <c:v>1338141.1112900001</c:v>
                </c:pt>
                <c:pt idx="12">
                  <c:v>470213.98703999998</c:v>
                </c:pt>
                <c:pt idx="13">
                  <c:v>600548.93585000001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1811200"/>
        <c:axId val="151812736"/>
      </c:barChart>
      <c:catAx>
        <c:axId val="151811200"/>
        <c:scaling>
          <c:orientation val="maxMin"/>
        </c:scaling>
        <c:delete val="0"/>
        <c:axPos val="l"/>
        <c:majorTickMark val="out"/>
        <c:minorTickMark val="none"/>
        <c:tickLblPos val="nextTo"/>
        <c:crossAx val="151812736"/>
        <c:crosses val="autoZero"/>
        <c:auto val="1"/>
        <c:lblAlgn val="ctr"/>
        <c:lblOffset val="100"/>
        <c:noMultiLvlLbl val="0"/>
      </c:catAx>
      <c:valAx>
        <c:axId val="1518127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1811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'28'!$B$9:$B$22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'28'!$H$9:$H$22</c:f>
              <c:numCache>
                <c:formatCode>#,##0.0</c:formatCode>
                <c:ptCount val="14"/>
                <c:pt idx="0">
                  <c:v>1.716129032258064</c:v>
                </c:pt>
                <c:pt idx="1">
                  <c:v>2.3419354838709676</c:v>
                </c:pt>
                <c:pt idx="2">
                  <c:v>1.3967741935483871</c:v>
                </c:pt>
                <c:pt idx="3">
                  <c:v>2.0161290322580645</c:v>
                </c:pt>
                <c:pt idx="4">
                  <c:v>2.4516129032258061</c:v>
                </c:pt>
                <c:pt idx="5">
                  <c:v>2.9451612903225803</c:v>
                </c:pt>
                <c:pt idx="6">
                  <c:v>2.0193548387096776</c:v>
                </c:pt>
                <c:pt idx="7">
                  <c:v>2.0838709677419356</c:v>
                </c:pt>
                <c:pt idx="8">
                  <c:v>2.0677419354838711</c:v>
                </c:pt>
                <c:pt idx="9">
                  <c:v>3.7645161290322586</c:v>
                </c:pt>
                <c:pt idx="10">
                  <c:v>2.7548387096774194</c:v>
                </c:pt>
                <c:pt idx="11">
                  <c:v>2.6225806451612907</c:v>
                </c:pt>
                <c:pt idx="12">
                  <c:v>1.274193548387097</c:v>
                </c:pt>
                <c:pt idx="13">
                  <c:v>1.861290322580645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1848832"/>
        <c:axId val="151850368"/>
      </c:barChart>
      <c:catAx>
        <c:axId val="151848832"/>
        <c:scaling>
          <c:orientation val="maxMin"/>
        </c:scaling>
        <c:delete val="0"/>
        <c:axPos val="l"/>
        <c:majorTickMark val="out"/>
        <c:minorTickMark val="none"/>
        <c:tickLblPos val="low"/>
        <c:crossAx val="151850368"/>
        <c:crosses val="autoZero"/>
        <c:auto val="1"/>
        <c:lblAlgn val="ctr"/>
        <c:lblOffset val="100"/>
        <c:noMultiLvlLbl val="0"/>
      </c:catAx>
      <c:valAx>
        <c:axId val="15185036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1848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'8'!$B$49:$B$51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'8'!$C$49:$C$51</c:f>
              <c:numCache>
                <c:formatCode>#,##0</c:formatCode>
                <c:ptCount val="3"/>
                <c:pt idx="0">
                  <c:v>35145.539444972921</c:v>
                </c:pt>
                <c:pt idx="1">
                  <c:v>15994.432451402925</c:v>
                </c:pt>
                <c:pt idx="2">
                  <c:v>22964.314041190737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7801600"/>
        <c:axId val="147803136"/>
      </c:barChart>
      <c:catAx>
        <c:axId val="147801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47803136"/>
        <c:crosses val="autoZero"/>
        <c:auto val="1"/>
        <c:lblAlgn val="ctr"/>
        <c:lblOffset val="100"/>
        <c:noMultiLvlLbl val="0"/>
      </c:catAx>
      <c:valAx>
        <c:axId val="147803136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47801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74343598509261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'29'!$E$9:$E$22</c:f>
              <c:numCache>
                <c:formatCode>#,##0</c:formatCode>
                <c:ptCount val="14"/>
                <c:pt idx="0">
                  <c:v>928522.80105000001</c:v>
                </c:pt>
                <c:pt idx="1">
                  <c:v>3773038.9504</c:v>
                </c:pt>
                <c:pt idx="2">
                  <c:v>704906.21607999993</c:v>
                </c:pt>
                <c:pt idx="3">
                  <c:v>1161204.8796999999</c:v>
                </c:pt>
                <c:pt idx="4">
                  <c:v>1103692.3551700001</c:v>
                </c:pt>
                <c:pt idx="5">
                  <c:v>2811514.41677</c:v>
                </c:pt>
                <c:pt idx="6">
                  <c:v>1557494.2344399998</c:v>
                </c:pt>
                <c:pt idx="7">
                  <c:v>1213073.7191900001</c:v>
                </c:pt>
                <c:pt idx="8">
                  <c:v>1203853.71254</c:v>
                </c:pt>
                <c:pt idx="9">
                  <c:v>3003849.2118880511</c:v>
                </c:pt>
                <c:pt idx="10">
                  <c:v>3552845.6050449992</c:v>
                </c:pt>
                <c:pt idx="11">
                  <c:v>4550883.5180600006</c:v>
                </c:pt>
                <c:pt idx="12">
                  <c:v>1104151.8899699999</c:v>
                </c:pt>
                <c:pt idx="13">
                  <c:v>1378121.9904799999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2050688"/>
        <c:axId val="152072960"/>
      </c:barChart>
      <c:catAx>
        <c:axId val="152050688"/>
        <c:scaling>
          <c:orientation val="maxMin"/>
        </c:scaling>
        <c:delete val="0"/>
        <c:axPos val="l"/>
        <c:majorTickMark val="out"/>
        <c:minorTickMark val="none"/>
        <c:tickLblPos val="nextTo"/>
        <c:crossAx val="152072960"/>
        <c:crosses val="autoZero"/>
        <c:auto val="1"/>
        <c:lblAlgn val="ctr"/>
        <c:lblOffset val="100"/>
        <c:noMultiLvlLbl val="0"/>
      </c:catAx>
      <c:valAx>
        <c:axId val="15207296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2050688"/>
        <c:crosses val="autoZero"/>
        <c:crossBetween val="between"/>
        <c:majorUnit val="10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'29'!$B$9:$B$22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'29'!$H$9:$H$22</c:f>
              <c:numCache>
                <c:formatCode>#,##0.0</c:formatCode>
                <c:ptCount val="14"/>
                <c:pt idx="0">
                  <c:v>5.1345878136200716</c:v>
                </c:pt>
                <c:pt idx="1">
                  <c:v>6.8273835125448032</c:v>
                </c:pt>
                <c:pt idx="2">
                  <c:v>4.6026881720430115</c:v>
                </c:pt>
                <c:pt idx="3">
                  <c:v>5.895806451612903</c:v>
                </c:pt>
                <c:pt idx="4">
                  <c:v>6.0648028673835128</c:v>
                </c:pt>
                <c:pt idx="5">
                  <c:v>6.9258422939068112</c:v>
                </c:pt>
                <c:pt idx="6">
                  <c:v>6.1905376344086029</c:v>
                </c:pt>
                <c:pt idx="7">
                  <c:v>6.0492473118279575</c:v>
                </c:pt>
                <c:pt idx="8">
                  <c:v>5.3946594982078855</c:v>
                </c:pt>
                <c:pt idx="9">
                  <c:v>7.1816845878136197</c:v>
                </c:pt>
                <c:pt idx="10">
                  <c:v>6.2044802867383515</c:v>
                </c:pt>
                <c:pt idx="11">
                  <c:v>5.9908960573476717</c:v>
                </c:pt>
                <c:pt idx="12">
                  <c:v>5.2488172043010755</c:v>
                </c:pt>
                <c:pt idx="13">
                  <c:v>6.2852688172042983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52096768"/>
        <c:axId val="152098304"/>
      </c:barChart>
      <c:catAx>
        <c:axId val="152096768"/>
        <c:scaling>
          <c:orientation val="maxMin"/>
        </c:scaling>
        <c:delete val="0"/>
        <c:axPos val="l"/>
        <c:majorTickMark val="out"/>
        <c:minorTickMark val="none"/>
        <c:tickLblPos val="low"/>
        <c:crossAx val="152098304"/>
        <c:crosses val="autoZero"/>
        <c:auto val="1"/>
        <c:lblAlgn val="ctr"/>
        <c:lblOffset val="100"/>
        <c:noMultiLvlLbl val="0"/>
      </c:catAx>
      <c:valAx>
        <c:axId val="1520983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cs-CZ"/>
          </a:p>
        </c:txPr>
        <c:crossAx val="15209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'8'!$E$49:$E$51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'8'!$F$49:$F$51</c:f>
              <c:numCache>
                <c:formatCode>#,##0</c:formatCode>
                <c:ptCount val="3"/>
                <c:pt idx="0">
                  <c:v>35169.845561428498</c:v>
                </c:pt>
                <c:pt idx="1">
                  <c:v>22793.233235390362</c:v>
                </c:pt>
                <c:pt idx="2">
                  <c:v>29946.611597794814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7841024"/>
        <c:axId val="147842560"/>
      </c:barChart>
      <c:catAx>
        <c:axId val="147841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47842560"/>
        <c:crosses val="autoZero"/>
        <c:auto val="1"/>
        <c:lblAlgn val="ctr"/>
        <c:lblOffset val="100"/>
        <c:noMultiLvlLbl val="0"/>
      </c:catAx>
      <c:valAx>
        <c:axId val="147842560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4784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'8'!$H$49:$H$51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'8'!$I$49:$I$51</c:f>
              <c:numCache>
                <c:formatCode>#,##0</c:formatCode>
                <c:ptCount val="3"/>
                <c:pt idx="0">
                  <c:v>41976.115631711233</c:v>
                </c:pt>
                <c:pt idx="1">
                  <c:v>25337.207008982201</c:v>
                </c:pt>
                <c:pt idx="2">
                  <c:v>33554.636143616335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7871616"/>
        <c:axId val="147873152"/>
      </c:barChart>
      <c:catAx>
        <c:axId val="147871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47873152"/>
        <c:crosses val="autoZero"/>
        <c:auto val="1"/>
        <c:lblAlgn val="ctr"/>
        <c:lblOffset val="100"/>
        <c:noMultiLvlLbl val="0"/>
      </c:catAx>
      <c:valAx>
        <c:axId val="147873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47871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'9'!$B$45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'9'!$C$45:$D$45</c:f>
              <c:numCache>
                <c:formatCode>#,##0</c:formatCode>
                <c:ptCount val="2"/>
                <c:pt idx="0">
                  <c:v>711894.02663759724</c:v>
                </c:pt>
                <c:pt idx="1">
                  <c:v>644614.50543146848</c:v>
                </c:pt>
              </c:numCache>
            </c:numRef>
          </c:val>
        </c:ser>
        <c:ser>
          <c:idx val="1"/>
          <c:order val="1"/>
          <c:tx>
            <c:strRef>
              <c:f>'9'!$B$46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'9'!$C$46:$D$46</c:f>
              <c:numCache>
                <c:formatCode>#,##0</c:formatCode>
                <c:ptCount val="2"/>
                <c:pt idx="0">
                  <c:v>898397.91921779176</c:v>
                </c:pt>
                <c:pt idx="1">
                  <c:v>914130.24562283303</c:v>
                </c:pt>
              </c:numCache>
            </c:numRef>
          </c:val>
        </c:ser>
        <c:ser>
          <c:idx val="2"/>
          <c:order val="2"/>
          <c:tx>
            <c:strRef>
              <c:f>'9'!$B$47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'9'!$C$44:$D$44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'9'!$C$47:$D$47</c:f>
              <c:numCache>
                <c:formatCode>#,##0</c:formatCode>
                <c:ptCount val="2"/>
                <c:pt idx="0">
                  <c:v>1040193.7201129057</c:v>
                </c:pt>
                <c:pt idx="1">
                  <c:v>1094884.7612280517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704960"/>
        <c:axId val="119731712"/>
      </c:barChart>
      <c:catAx>
        <c:axId val="11970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731712"/>
        <c:crosses val="autoZero"/>
        <c:auto val="1"/>
        <c:lblAlgn val="ctr"/>
        <c:lblOffset val="100"/>
        <c:noMultiLvlLbl val="0"/>
      </c:catAx>
      <c:valAx>
        <c:axId val="119731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9704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'9'!$H$45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'9'!$I$45:$J$45</c:f>
              <c:numCache>
                <c:formatCode>0.0%</c:formatCode>
                <c:ptCount val="2"/>
                <c:pt idx="0">
                  <c:v>0.26859003079253518</c:v>
                </c:pt>
                <c:pt idx="1">
                  <c:v>0.24291804957996704</c:v>
                </c:pt>
              </c:numCache>
            </c:numRef>
          </c:val>
        </c:ser>
        <c:ser>
          <c:idx val="1"/>
          <c:order val="1"/>
          <c:tx>
            <c:strRef>
              <c:f>'9'!$H$46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'9'!$I$46:$J$46</c:f>
              <c:numCache>
                <c:formatCode>0.0%</c:formatCode>
                <c:ptCount val="2"/>
                <c:pt idx="0">
                  <c:v>0.33895596220460322</c:v>
                </c:pt>
                <c:pt idx="1">
                  <c:v>0.34448299636093554</c:v>
                </c:pt>
              </c:numCache>
            </c:numRef>
          </c:val>
        </c:ser>
        <c:ser>
          <c:idx val="2"/>
          <c:order val="2"/>
          <c:tx>
            <c:strRef>
              <c:f>'9'!$H$47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'9'!$I$44:$J$44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'9'!$I$47:$J$47</c:f>
              <c:numCache>
                <c:formatCode>0.0%</c:formatCode>
                <c:ptCount val="2"/>
                <c:pt idx="0">
                  <c:v>0.39245400700286176</c:v>
                </c:pt>
                <c:pt idx="1">
                  <c:v>0.41259895405909741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956480"/>
        <c:axId val="147958400"/>
      </c:barChart>
      <c:catAx>
        <c:axId val="1479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7958400"/>
        <c:crosses val="autoZero"/>
        <c:auto val="1"/>
        <c:lblAlgn val="ctr"/>
        <c:lblOffset val="100"/>
        <c:noMultiLvlLbl val="0"/>
      </c:catAx>
      <c:valAx>
        <c:axId val="147958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795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98686948872537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'10'!$B$45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'10'!$C$45:$D$45</c:f>
              <c:numCache>
                <c:formatCode>#,##0</c:formatCode>
                <c:ptCount val="2"/>
                <c:pt idx="0">
                  <c:v>65042.040793706088</c:v>
                </c:pt>
                <c:pt idx="1">
                  <c:v>65032.334603128751</c:v>
                </c:pt>
              </c:numCache>
            </c:numRef>
          </c:val>
        </c:ser>
        <c:ser>
          <c:idx val="1"/>
          <c:order val="1"/>
          <c:tx>
            <c:strRef>
              <c:f>'10'!$B$46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'10'!$C$46:$D$46</c:f>
              <c:numCache>
                <c:formatCode>#,##0</c:formatCode>
                <c:ptCount val="2"/>
                <c:pt idx="0">
                  <c:v>99298.167550255806</c:v>
                </c:pt>
                <c:pt idx="1">
                  <c:v>104770.80771705984</c:v>
                </c:pt>
              </c:numCache>
            </c:numRef>
          </c:val>
        </c:ser>
        <c:ser>
          <c:idx val="2"/>
          <c:order val="2"/>
          <c:tx>
            <c:strRef>
              <c:f>'10'!$B$47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'10'!$C$44:$D$44</c:f>
              <c:numCache>
                <c:formatCode>General</c:formatCode>
                <c:ptCount val="2"/>
                <c:pt idx="0">
                  <c:v>2019</c:v>
                </c:pt>
                <c:pt idx="1">
                  <c:v>2018</c:v>
                </c:pt>
              </c:numCache>
            </c:numRef>
          </c:cat>
          <c:val>
            <c:numRef>
              <c:f>'10'!$C$47:$D$47</c:f>
              <c:numCache>
                <c:formatCode>#,##0</c:formatCode>
                <c:ptCount val="2"/>
                <c:pt idx="0">
                  <c:v>123526.23750294109</c:v>
                </c:pt>
                <c:pt idx="1">
                  <c:v>129653.46622231406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828480"/>
        <c:axId val="119830400"/>
      </c:barChart>
      <c:catAx>
        <c:axId val="11982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830400"/>
        <c:crosses val="autoZero"/>
        <c:auto val="1"/>
        <c:lblAlgn val="ctr"/>
        <c:lblOffset val="100"/>
        <c:noMultiLvlLbl val="0"/>
      </c:catAx>
      <c:valAx>
        <c:axId val="119830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9828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210102483783528"/>
          <c:y val="0.33896038206238555"/>
          <c:w val="0.17418381285445586"/>
          <c:h val="0.3328958878499766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5.wdp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2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6.wdp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3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7.wdp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4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microsoft.com/office/2007/relationships/hdphoto" Target="../media/hdphoto4.wdp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image" Target="../media/image15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_rels/drawing14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0.xml"/><Relationship Id="rId9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4.xml"/><Relationship Id="rId9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27.xml"/><Relationship Id="rId7" Type="http://schemas.openxmlformats.org/officeDocument/2006/relationships/image" Target="../media/image3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28.xml"/><Relationship Id="rId9" Type="http://schemas.openxmlformats.org/officeDocument/2006/relationships/image" Target="../media/image9.png"/></Relationships>
</file>

<file path=xl/drawings/_rels/drawing17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chart" Target="../charts/chart31.xml"/><Relationship Id="rId7" Type="http://schemas.openxmlformats.org/officeDocument/2006/relationships/image" Target="../media/image3.png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10" Type="http://schemas.openxmlformats.org/officeDocument/2006/relationships/image" Target="../media/image10.png"/><Relationship Id="rId4" Type="http://schemas.openxmlformats.org/officeDocument/2006/relationships/chart" Target="../charts/chart32.xml"/><Relationship Id="rId9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chart" Target="../charts/chart33.xml"/><Relationship Id="rId6" Type="http://schemas.microsoft.com/office/2007/relationships/hdphoto" Target="../media/hdphoto4.wdp"/><Relationship Id="rId5" Type="http://schemas.openxmlformats.org/officeDocument/2006/relationships/image" Target="../media/image11.png"/><Relationship Id="rId4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7" Type="http://schemas.openxmlformats.org/officeDocument/2006/relationships/image" Target="../media/image9.png"/><Relationship Id="rId2" Type="http://schemas.microsoft.com/office/2007/relationships/hdphoto" Target="../media/hdphoto8.wdp"/><Relationship Id="rId1" Type="http://schemas.openxmlformats.org/officeDocument/2006/relationships/image" Target="../media/image1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7" Type="http://schemas.openxmlformats.org/officeDocument/2006/relationships/image" Target="../media/image9.png"/><Relationship Id="rId2" Type="http://schemas.microsoft.com/office/2007/relationships/hdphoto" Target="../media/hdphoto10.wdp"/><Relationship Id="rId1" Type="http://schemas.openxmlformats.org/officeDocument/2006/relationships/image" Target="../media/image1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9.png"/><Relationship Id="rId2" Type="http://schemas.microsoft.com/office/2007/relationships/hdphoto" Target="../media/hdphoto12.wdp"/><Relationship Id="rId1" Type="http://schemas.openxmlformats.org/officeDocument/2006/relationships/image" Target="../media/image2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7" Type="http://schemas.openxmlformats.org/officeDocument/2006/relationships/image" Target="../media/image9.png"/><Relationship Id="rId2" Type="http://schemas.microsoft.com/office/2007/relationships/hdphoto" Target="../media/hdphoto14.wdp"/><Relationship Id="rId1" Type="http://schemas.openxmlformats.org/officeDocument/2006/relationships/image" Target="../media/image22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7" Type="http://schemas.openxmlformats.org/officeDocument/2006/relationships/image" Target="../media/image9.png"/><Relationship Id="rId2" Type="http://schemas.microsoft.com/office/2007/relationships/hdphoto" Target="../media/hdphoto16.wdp"/><Relationship Id="rId1" Type="http://schemas.openxmlformats.org/officeDocument/2006/relationships/image" Target="../media/image24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7" Type="http://schemas.openxmlformats.org/officeDocument/2006/relationships/image" Target="../media/image9.png"/><Relationship Id="rId2" Type="http://schemas.microsoft.com/office/2007/relationships/hdphoto" Target="../media/hdphoto18.wdp"/><Relationship Id="rId1" Type="http://schemas.openxmlformats.org/officeDocument/2006/relationships/image" Target="../media/image26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19.wdp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7" Type="http://schemas.openxmlformats.org/officeDocument/2006/relationships/image" Target="../media/image9.png"/><Relationship Id="rId2" Type="http://schemas.microsoft.com/office/2007/relationships/hdphoto" Target="../media/hdphoto20.wdp"/><Relationship Id="rId1" Type="http://schemas.openxmlformats.org/officeDocument/2006/relationships/image" Target="../media/image28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1.wdp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chart" Target="../charts/chart34.xml"/><Relationship Id="rId7" Type="http://schemas.openxmlformats.org/officeDocument/2006/relationships/image" Target="../media/image9.png"/><Relationship Id="rId2" Type="http://schemas.microsoft.com/office/2007/relationships/hdphoto" Target="../media/hdphoto22.wdp"/><Relationship Id="rId1" Type="http://schemas.openxmlformats.org/officeDocument/2006/relationships/image" Target="../media/image30.png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chart" Target="../charts/chart3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1.png"/><Relationship Id="rId7" Type="http://schemas.openxmlformats.org/officeDocument/2006/relationships/image" Target="../media/image9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3.wdp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microsoft.com/office/2007/relationships/hdphoto" Target="../media/hdphoto22.wdp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microsoft.com/office/2007/relationships/hdphoto" Target="../media/hdphoto2.wdp"/><Relationship Id="rId1" Type="http://schemas.openxmlformats.org/officeDocument/2006/relationships/image" Target="../media/image9.png"/><Relationship Id="rId4" Type="http://schemas.microsoft.com/office/2007/relationships/hdphoto" Target="../media/hdphoto22.wdp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microsoft.com/office/2007/relationships/hdphoto" Target="../media/hdphoto2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image" Target="../media/image9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image" Target="../media/image10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7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microsoft.com/office/2007/relationships/hdphoto" Target="../media/hdphoto2.wdp"/><Relationship Id="rId5" Type="http://schemas.openxmlformats.org/officeDocument/2006/relationships/image" Target="../media/image9.png"/><Relationship Id="rId4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9</xdr:row>
      <xdr:rowOff>201566</xdr:rowOff>
    </xdr:from>
    <xdr:to>
      <xdr:col>9</xdr:col>
      <xdr:colOff>323851</xdr:colOff>
      <xdr:row>15</xdr:row>
      <xdr:rowOff>69683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6" y="4316366"/>
          <a:ext cx="4552950" cy="2611317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200025</xdr:colOff>
      <xdr:row>0</xdr:row>
      <xdr:rowOff>265419</xdr:rowOff>
    </xdr:from>
    <xdr:to>
      <xdr:col>10</xdr:col>
      <xdr:colOff>114300</xdr:colOff>
      <xdr:row>1</xdr:row>
      <xdr:rowOff>276225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265419"/>
          <a:ext cx="838200" cy="468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214443</xdr:rowOff>
    </xdr:from>
    <xdr:to>
      <xdr:col>0</xdr:col>
      <xdr:colOff>518025</xdr:colOff>
      <xdr:row>1</xdr:row>
      <xdr:rowOff>304800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214443"/>
          <a:ext cx="289425" cy="5475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342900</xdr:colOff>
      <xdr:row>3</xdr:row>
      <xdr:rowOff>142875</xdr:rowOff>
    </xdr:from>
    <xdr:to>
      <xdr:col>3</xdr:col>
      <xdr:colOff>191044</xdr:colOff>
      <xdr:row>6</xdr:row>
      <xdr:rowOff>238125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42900" y="733425"/>
          <a:ext cx="1324519" cy="885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314325</xdr:colOff>
      <xdr:row>4</xdr:row>
      <xdr:rowOff>19050</xdr:rowOff>
    </xdr:from>
    <xdr:to>
      <xdr:col>3</xdr:col>
      <xdr:colOff>119742</xdr:colOff>
      <xdr:row>6</xdr:row>
      <xdr:rowOff>247650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tx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4325" y="685800"/>
          <a:ext cx="1281792" cy="857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400050</xdr:colOff>
      <xdr:row>4</xdr:row>
      <xdr:rowOff>57150</xdr:rowOff>
    </xdr:from>
    <xdr:to>
      <xdr:col>3</xdr:col>
      <xdr:colOff>134070</xdr:colOff>
      <xdr:row>6</xdr:row>
      <xdr:rowOff>238000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23900"/>
          <a:ext cx="1210395" cy="809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52</xdr:row>
      <xdr:rowOff>152400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66676</xdr:rowOff>
    </xdr:from>
    <xdr:to>
      <xdr:col>10</xdr:col>
      <xdr:colOff>228600</xdr:colOff>
      <xdr:row>52</xdr:row>
      <xdr:rowOff>161926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482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343025"/>
          <a:ext cx="143419" cy="271332"/>
        </a:xfrm>
        <a:prstGeom prst="rect">
          <a:avLst/>
        </a:prstGeom>
      </xdr:spPr>
    </xdr:pic>
    <xdr:clientData/>
  </xdr:oneCellAnchor>
  <xdr:twoCellAnchor editAs="oneCell">
    <xdr:from>
      <xdr:col>0</xdr:col>
      <xdr:colOff>361950</xdr:colOff>
      <xdr:row>4</xdr:row>
      <xdr:rowOff>9525</xdr:rowOff>
    </xdr:from>
    <xdr:to>
      <xdr:col>3</xdr:col>
      <xdr:colOff>152400</xdr:colOff>
      <xdr:row>6</xdr:row>
      <xdr:rowOff>228114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6">
          <a:biLevel thresh="25000"/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676275"/>
          <a:ext cx="1266825" cy="84723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3" name="Obdélník 2"/>
        <xdr:cNvSpPr/>
      </xdr:nvSpPr>
      <xdr:spPr>
        <a:xfrm>
          <a:off x="4962527" y="989647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15" name="Obdélník 14"/>
        <xdr:cNvSpPr/>
      </xdr:nvSpPr>
      <xdr:spPr>
        <a:xfrm>
          <a:off x="4314827" y="989647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104775</xdr:colOff>
      <xdr:row>3</xdr:row>
      <xdr:rowOff>66675</xdr:rowOff>
    </xdr:from>
    <xdr:to>
      <xdr:col>2</xdr:col>
      <xdr:colOff>352426</xdr:colOff>
      <xdr:row>6</xdr:row>
      <xdr:rowOff>91732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52550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22" name="Obrázek 2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23" name="Obrázek 2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76200</xdr:rowOff>
    </xdr:from>
    <xdr:to>
      <xdr:col>2</xdr:col>
      <xdr:colOff>342901</xdr:colOff>
      <xdr:row>6</xdr:row>
      <xdr:rowOff>101257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62000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19052</xdr:rowOff>
    </xdr:from>
    <xdr:to>
      <xdr:col>6</xdr:col>
      <xdr:colOff>114300</xdr:colOff>
      <xdr:row>31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20</xdr:row>
      <xdr:rowOff>38102</xdr:rowOff>
    </xdr:from>
    <xdr:to>
      <xdr:col>11</xdr:col>
      <xdr:colOff>419100</xdr:colOff>
      <xdr:row>31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333372</xdr:colOff>
      <xdr:row>37</xdr:row>
      <xdr:rowOff>19050</xdr:rowOff>
    </xdr:from>
    <xdr:to>
      <xdr:col>5</xdr:col>
      <xdr:colOff>142874</xdr:colOff>
      <xdr:row>50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133349</xdr:colOff>
      <xdr:row>37</xdr:row>
      <xdr:rowOff>161925</xdr:rowOff>
    </xdr:from>
    <xdr:to>
      <xdr:col>11</xdr:col>
      <xdr:colOff>371474</xdr:colOff>
      <xdr:row>48</xdr:row>
      <xdr:rowOff>161923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47627</xdr:colOff>
      <xdr:row>49</xdr:row>
      <xdr:rowOff>142876</xdr:rowOff>
    </xdr:from>
    <xdr:to>
      <xdr:col>10</xdr:col>
      <xdr:colOff>152400</xdr:colOff>
      <xdr:row>50</xdr:row>
      <xdr:rowOff>142876</xdr:rowOff>
    </xdr:to>
    <xdr:sp macro="" textlink="">
      <xdr:nvSpPr>
        <xdr:cNvPr id="6" name="Obdélník 5"/>
        <xdr:cNvSpPr/>
      </xdr:nvSpPr>
      <xdr:spPr>
        <a:xfrm>
          <a:off x="4876802" y="9763126"/>
          <a:ext cx="552448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>maximum</a:t>
          </a:r>
        </a:p>
      </xdr:txBody>
    </xdr:sp>
    <xdr:clientData/>
  </xdr:twoCellAnchor>
  <xdr:twoCellAnchor>
    <xdr:from>
      <xdr:col>7</xdr:col>
      <xdr:colOff>295277</xdr:colOff>
      <xdr:row>49</xdr:row>
      <xdr:rowOff>142876</xdr:rowOff>
    </xdr:from>
    <xdr:to>
      <xdr:col>8</xdr:col>
      <xdr:colOff>400050</xdr:colOff>
      <xdr:row>50</xdr:row>
      <xdr:rowOff>142876</xdr:rowOff>
    </xdr:to>
    <xdr:sp macro="" textlink="">
      <xdr:nvSpPr>
        <xdr:cNvPr id="7" name="Obdélník 6"/>
        <xdr:cNvSpPr/>
      </xdr:nvSpPr>
      <xdr:spPr>
        <a:xfrm>
          <a:off x="4229102" y="9763126"/>
          <a:ext cx="552448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Arial Narrow" panose="020B0606020202030204" pitchFamily="34" charset="0"/>
            </a:rPr>
            <a:t>minimum</a:t>
          </a:r>
        </a:p>
      </xdr:txBody>
    </xdr:sp>
    <xdr:clientData/>
  </xdr:twoCellAnchor>
  <xdr:twoCellAnchor editAs="oneCell">
    <xdr:from>
      <xdr:col>1</xdr:col>
      <xdr:colOff>95250</xdr:colOff>
      <xdr:row>3</xdr:row>
      <xdr:rowOff>66675</xdr:rowOff>
    </xdr:from>
    <xdr:to>
      <xdr:col>2</xdr:col>
      <xdr:colOff>342901</xdr:colOff>
      <xdr:row>6</xdr:row>
      <xdr:rowOff>91732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752475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00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171450</xdr:rowOff>
    </xdr:from>
    <xdr:to>
      <xdr:col>4</xdr:col>
      <xdr:colOff>324394</xdr:colOff>
      <xdr:row>6</xdr:row>
      <xdr:rowOff>147507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38112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104775</xdr:colOff>
      <xdr:row>4</xdr:row>
      <xdr:rowOff>266700</xdr:rowOff>
    </xdr:from>
    <xdr:ext cx="200025" cy="304482"/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16205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647700</xdr:colOff>
      <xdr:row>16</xdr:row>
      <xdr:rowOff>171450</xdr:rowOff>
    </xdr:from>
    <xdr:to>
      <xdr:col>3</xdr:col>
      <xdr:colOff>114844</xdr:colOff>
      <xdr:row>18</xdr:row>
      <xdr:rowOff>23682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47850" y="3467100"/>
          <a:ext cx="143419" cy="271332"/>
        </a:xfrm>
        <a:prstGeom prst="rect">
          <a:avLst/>
        </a:prstGeom>
      </xdr:spPr>
    </xdr:pic>
    <xdr:clientData/>
  </xdr:twoCellAnchor>
  <xdr:oneCellAnchor>
    <xdr:from>
      <xdr:col>8</xdr:col>
      <xdr:colOff>361950</xdr:colOff>
      <xdr:row>16</xdr:row>
      <xdr:rowOff>133350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4290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381000</xdr:colOff>
      <xdr:row>33</xdr:row>
      <xdr:rowOff>123825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6960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26</xdr:row>
      <xdr:rowOff>80962</xdr:rowOff>
    </xdr:from>
    <xdr:to>
      <xdr:col>11</xdr:col>
      <xdr:colOff>0</xdr:colOff>
      <xdr:row>46</xdr:row>
      <xdr:rowOff>76200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209550</xdr:colOff>
      <xdr:row>4</xdr:row>
      <xdr:rowOff>142875</xdr:rowOff>
    </xdr:from>
    <xdr:to>
      <xdr:col>3</xdr:col>
      <xdr:colOff>352969</xdr:colOff>
      <xdr:row>4</xdr:row>
      <xdr:rowOff>414207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05025" y="10191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209550</xdr:colOff>
      <xdr:row>4</xdr:row>
      <xdr:rowOff>123825</xdr:rowOff>
    </xdr:from>
    <xdr:to>
      <xdr:col>8</xdr:col>
      <xdr:colOff>352969</xdr:colOff>
      <xdr:row>4</xdr:row>
      <xdr:rowOff>414207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57775" y="100012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2</xdr:row>
      <xdr:rowOff>95250</xdr:rowOff>
    </xdr:from>
    <xdr:to>
      <xdr:col>2</xdr:col>
      <xdr:colOff>323851</xdr:colOff>
      <xdr:row>4</xdr:row>
      <xdr:rowOff>520357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504825"/>
          <a:ext cx="1333501" cy="8918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165011</xdr:colOff>
      <xdr:row>6</xdr:row>
      <xdr:rowOff>266701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35</xdr:row>
      <xdr:rowOff>0</xdr:rowOff>
    </xdr:from>
    <xdr:to>
      <xdr:col>3</xdr:col>
      <xdr:colOff>174500</xdr:colOff>
      <xdr:row>37</xdr:row>
      <xdr:rowOff>295275</xdr:rowOff>
    </xdr:to>
    <xdr:pic>
      <xdr:nvPicPr>
        <xdr:cNvPr id="1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05125" y="1465792"/>
          <a:ext cx="143419" cy="288265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73600" y="14795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37</xdr:row>
      <xdr:rowOff>47625</xdr:rowOff>
    </xdr:from>
    <xdr:ext cx="143419" cy="271332"/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oneCellAnchor>
  <xdr:oneCellAnchor>
    <xdr:from>
      <xdr:col>5</xdr:col>
      <xdr:colOff>238125</xdr:colOff>
      <xdr:row>37</xdr:row>
      <xdr:rowOff>31750</xdr:rowOff>
    </xdr:from>
    <xdr:ext cx="143419" cy="290382"/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0</xdr:rowOff>
    </xdr:from>
    <xdr:to>
      <xdr:col>3</xdr:col>
      <xdr:colOff>628650</xdr:colOff>
      <xdr:row>24</xdr:row>
      <xdr:rowOff>104775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04875"/>
          <a:ext cx="5762625" cy="715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4</xdr:row>
      <xdr:rowOff>123825</xdr:rowOff>
    </xdr:from>
    <xdr:to>
      <xdr:col>2</xdr:col>
      <xdr:colOff>552449</xdr:colOff>
      <xdr:row>6</xdr:row>
      <xdr:rowOff>101762</xdr:rowOff>
    </xdr:to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33450"/>
          <a:ext cx="800099" cy="60658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35</xdr:row>
      <xdr:rowOff>66675</xdr:rowOff>
    </xdr:from>
    <xdr:to>
      <xdr:col>3</xdr:col>
      <xdr:colOff>57150</xdr:colOff>
      <xdr:row>37</xdr:row>
      <xdr:rowOff>215572</xdr:rowOff>
    </xdr:to>
    <xdr:pic>
      <xdr:nvPicPr>
        <xdr:cNvPr id="1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657850"/>
          <a:ext cx="1009650" cy="777547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152400</xdr:rowOff>
    </xdr:from>
    <xdr:to>
      <xdr:col>3</xdr:col>
      <xdr:colOff>57150</xdr:colOff>
      <xdr:row>6</xdr:row>
      <xdr:rowOff>142209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962025"/>
          <a:ext cx="828675" cy="618459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533400</xdr:colOff>
      <xdr:row>35</xdr:row>
      <xdr:rowOff>0</xdr:rowOff>
    </xdr:from>
    <xdr:to>
      <xdr:col>3</xdr:col>
      <xdr:colOff>76199</xdr:colOff>
      <xdr:row>37</xdr:row>
      <xdr:rowOff>304913</xdr:rowOff>
    </xdr:to>
    <xdr:pic>
      <xdr:nvPicPr>
        <xdr:cNvPr id="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91175"/>
          <a:ext cx="1019174" cy="933563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83370</xdr:colOff>
      <xdr:row>4</xdr:row>
      <xdr:rowOff>19050</xdr:rowOff>
    </xdr:from>
    <xdr:to>
      <xdr:col>2</xdr:col>
      <xdr:colOff>522925</xdr:colOff>
      <xdr:row>7</xdr:row>
      <xdr:rowOff>28575</xdr:rowOff>
    </xdr:to>
    <xdr:pic>
      <xdr:nvPicPr>
        <xdr:cNvPr id="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20" y="828675"/>
          <a:ext cx="696730" cy="95250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35</xdr:row>
      <xdr:rowOff>123825</xdr:rowOff>
    </xdr:from>
    <xdr:to>
      <xdr:col>3</xdr:col>
      <xdr:colOff>19050</xdr:colOff>
      <xdr:row>37</xdr:row>
      <xdr:rowOff>144313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00"/>
          <a:ext cx="1000125" cy="64913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36</xdr:row>
      <xdr:rowOff>38100</xdr:rowOff>
    </xdr:from>
    <xdr:to>
      <xdr:col>2</xdr:col>
      <xdr:colOff>371475</xdr:colOff>
      <xdr:row>37</xdr:row>
      <xdr:rowOff>40141</xdr:rowOff>
    </xdr:to>
    <xdr:pic>
      <xdr:nvPicPr>
        <xdr:cNvPr id="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943600"/>
          <a:ext cx="428625" cy="316366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4</xdr:row>
      <xdr:rowOff>19050</xdr:rowOff>
    </xdr:from>
    <xdr:to>
      <xdr:col>2</xdr:col>
      <xdr:colOff>504825</xdr:colOff>
      <xdr:row>7</xdr:row>
      <xdr:rowOff>55472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28675"/>
          <a:ext cx="771525" cy="979397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</xdr:row>
      <xdr:rowOff>57149</xdr:rowOff>
    </xdr:from>
    <xdr:to>
      <xdr:col>3</xdr:col>
      <xdr:colOff>123826</xdr:colOff>
      <xdr:row>6</xdr:row>
      <xdr:rowOff>314324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866774"/>
          <a:ext cx="1143000" cy="885825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34</xdr:row>
      <xdr:rowOff>114300</xdr:rowOff>
    </xdr:from>
    <xdr:to>
      <xdr:col>3</xdr:col>
      <xdr:colOff>142875</xdr:colOff>
      <xdr:row>37</xdr:row>
      <xdr:rowOff>249865</xdr:rowOff>
    </xdr:to>
    <xdr:pic>
      <xdr:nvPicPr>
        <xdr:cNvPr id="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1076325" cy="926140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4</xdr:row>
      <xdr:rowOff>9525</xdr:rowOff>
    </xdr:from>
    <xdr:to>
      <xdr:col>3</xdr:col>
      <xdr:colOff>8290</xdr:colOff>
      <xdr:row>6</xdr:row>
      <xdr:rowOff>298449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35</xdr:row>
      <xdr:rowOff>28575</xdr:rowOff>
    </xdr:from>
    <xdr:to>
      <xdr:col>3</xdr:col>
      <xdr:colOff>3499</xdr:colOff>
      <xdr:row>37</xdr:row>
      <xdr:rowOff>168903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</xdr:row>
      <xdr:rowOff>47625</xdr:rowOff>
    </xdr:from>
    <xdr:to>
      <xdr:col>4</xdr:col>
      <xdr:colOff>362494</xdr:colOff>
      <xdr:row>7</xdr:row>
      <xdr:rowOff>4632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6</xdr:row>
      <xdr:rowOff>31750</xdr:rowOff>
    </xdr:from>
    <xdr:to>
      <xdr:col>5</xdr:col>
      <xdr:colOff>381544</xdr:colOff>
      <xdr:row>7</xdr:row>
      <xdr:rowOff>7807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6</xdr:row>
      <xdr:rowOff>45508</xdr:rowOff>
    </xdr:from>
    <xdr:ext cx="143419" cy="271332"/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6</xdr:row>
      <xdr:rowOff>28575</xdr:rowOff>
    </xdr:from>
    <xdr:ext cx="143419" cy="290382"/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  <xdr:twoCellAnchor editAs="oneCell">
    <xdr:from>
      <xdr:col>4</xdr:col>
      <xdr:colOff>219075</xdr:colOff>
      <xdr:row>37</xdr:row>
      <xdr:rowOff>47625</xdr:rowOff>
    </xdr:from>
    <xdr:to>
      <xdr:col>4</xdr:col>
      <xdr:colOff>362494</xdr:colOff>
      <xdr:row>38</xdr:row>
      <xdr:rowOff>4632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0" y="14859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37</xdr:row>
      <xdr:rowOff>31750</xdr:rowOff>
    </xdr:from>
    <xdr:to>
      <xdr:col>5</xdr:col>
      <xdr:colOff>381544</xdr:colOff>
      <xdr:row>38</xdr:row>
      <xdr:rowOff>7807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95600" y="1470025"/>
          <a:ext cx="143419" cy="290382"/>
        </a:xfrm>
        <a:prstGeom prst="rect">
          <a:avLst/>
        </a:prstGeom>
      </xdr:spPr>
    </xdr:pic>
    <xdr:clientData/>
  </xdr:twoCellAnchor>
  <xdr:oneCellAnchor>
    <xdr:from>
      <xdr:col>8</xdr:col>
      <xdr:colOff>228600</xdr:colOff>
      <xdr:row>37</xdr:row>
      <xdr:rowOff>45508</xdr:rowOff>
    </xdr:from>
    <xdr:ext cx="143419" cy="271332"/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57725" y="1483783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209550</xdr:colOff>
      <xdr:row>37</xdr:row>
      <xdr:rowOff>28575</xdr:rowOff>
    </xdr:from>
    <xdr:ext cx="143419" cy="290382"/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29225" y="1466850"/>
          <a:ext cx="143419" cy="290382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85724</xdr:colOff>
      <xdr:row>3</xdr:row>
      <xdr:rowOff>45884</xdr:rowOff>
    </xdr:from>
    <xdr:to>
      <xdr:col>2</xdr:col>
      <xdr:colOff>485773</xdr:colOff>
      <xdr:row>6</xdr:row>
      <xdr:rowOff>128693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4" y="807884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200026</xdr:colOff>
      <xdr:row>32</xdr:row>
      <xdr:rowOff>19050</xdr:rowOff>
    </xdr:from>
    <xdr:to>
      <xdr:col>5</xdr:col>
      <xdr:colOff>85726</xdr:colOff>
      <xdr:row>50</xdr:row>
      <xdr:rowOff>85725</xdr:rowOff>
    </xdr:to>
    <xdr:graphicFrame macro="">
      <xdr:nvGraphicFramePr>
        <xdr:cNvPr id="16" name="Graf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9" name="Obrázek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361950</xdr:colOff>
      <xdr:row>28</xdr:row>
      <xdr:rowOff>142875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609600</xdr:colOff>
      <xdr:row>28</xdr:row>
      <xdr:rowOff>171450</xdr:rowOff>
    </xdr:from>
    <xdr:to>
      <xdr:col>3</xdr:col>
      <xdr:colOff>76744</xdr:colOff>
      <xdr:row>30</xdr:row>
      <xdr:rowOff>42732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097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38100</xdr:rowOff>
    </xdr:from>
    <xdr:to>
      <xdr:col>2</xdr:col>
      <xdr:colOff>485774</xdr:colOff>
      <xdr:row>6</xdr:row>
      <xdr:rowOff>120909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01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390525</xdr:colOff>
      <xdr:row>28</xdr:row>
      <xdr:rowOff>142875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5753100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619125</xdr:colOff>
      <xdr:row>28</xdr:row>
      <xdr:rowOff>180975</xdr:rowOff>
    </xdr:from>
    <xdr:to>
      <xdr:col>3</xdr:col>
      <xdr:colOff>86269</xdr:colOff>
      <xdr:row>30</xdr:row>
      <xdr:rowOff>52257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819275" y="5791200"/>
          <a:ext cx="143419" cy="29038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219076</xdr:colOff>
      <xdr:row>32</xdr:row>
      <xdr:rowOff>19050</xdr:rowOff>
    </xdr:from>
    <xdr:to>
      <xdr:col>5</xdr:col>
      <xdr:colOff>104776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85725</xdr:colOff>
      <xdr:row>3</xdr:row>
      <xdr:rowOff>47625</xdr:rowOff>
    </xdr:from>
    <xdr:to>
      <xdr:col>2</xdr:col>
      <xdr:colOff>485774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0025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342900</xdr:colOff>
      <xdr:row>28</xdr:row>
      <xdr:rowOff>133350</xdr:rowOff>
    </xdr:from>
    <xdr:ext cx="200025" cy="304482"/>
    <xdr:pic>
      <xdr:nvPicPr>
        <xdr:cNvPr id="15" name="Obrázek 1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590550</xdr:colOff>
      <xdr:row>28</xdr:row>
      <xdr:rowOff>161925</xdr:rowOff>
    </xdr:from>
    <xdr:to>
      <xdr:col>3</xdr:col>
      <xdr:colOff>57694</xdr:colOff>
      <xdr:row>30</xdr:row>
      <xdr:rowOff>33207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90700" y="5772150"/>
          <a:ext cx="143419" cy="29038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32</xdr:row>
      <xdr:rowOff>19050</xdr:rowOff>
    </xdr:from>
    <xdr:to>
      <xdr:col>5</xdr:col>
      <xdr:colOff>76201</xdr:colOff>
      <xdr:row>50</xdr:row>
      <xdr:rowOff>85725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38101</xdr:colOff>
      <xdr:row>32</xdr:row>
      <xdr:rowOff>38101</xdr:rowOff>
    </xdr:from>
    <xdr:to>
      <xdr:col>11</xdr:col>
      <xdr:colOff>419101</xdr:colOff>
      <xdr:row>50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76200</xdr:colOff>
      <xdr:row>3</xdr:row>
      <xdr:rowOff>47625</xdr:rowOff>
    </xdr:from>
    <xdr:to>
      <xdr:col>2</xdr:col>
      <xdr:colOff>476249</xdr:colOff>
      <xdr:row>6</xdr:row>
      <xdr:rowOff>130434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0500" y="809625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180975</xdr:colOff>
      <xdr:row>5</xdr:row>
      <xdr:rowOff>190500</xdr:rowOff>
    </xdr:from>
    <xdr:to>
      <xdr:col>3</xdr:col>
      <xdr:colOff>324394</xdr:colOff>
      <xdr:row>6</xdr:row>
      <xdr:rowOff>147507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57400" y="1447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5</xdr:row>
      <xdr:rowOff>180975</xdr:rowOff>
    </xdr:from>
    <xdr:to>
      <xdr:col>4</xdr:col>
      <xdr:colOff>324394</xdr:colOff>
      <xdr:row>6</xdr:row>
      <xdr:rowOff>157032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71750" y="1438275"/>
          <a:ext cx="143419" cy="290382"/>
        </a:xfrm>
        <a:prstGeom prst="rect">
          <a:avLst/>
        </a:prstGeom>
      </xdr:spPr>
    </xdr:pic>
    <xdr:clientData/>
  </xdr:twoCellAnchor>
  <xdr:oneCellAnchor>
    <xdr:from>
      <xdr:col>9</xdr:col>
      <xdr:colOff>95250</xdr:colOff>
      <xdr:row>4</xdr:row>
      <xdr:rowOff>266700</xdr:rowOff>
    </xdr:from>
    <xdr:ext cx="200025" cy="304482"/>
    <xdr:pic>
      <xdr:nvPicPr>
        <xdr:cNvPr id="14" name="Obrázek 1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096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333375</xdr:colOff>
      <xdr:row>28</xdr:row>
      <xdr:rowOff>133350</xdr:rowOff>
    </xdr:from>
    <xdr:ext cx="200025" cy="304482"/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5743575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571500</xdr:colOff>
      <xdr:row>28</xdr:row>
      <xdr:rowOff>171450</xdr:rowOff>
    </xdr:from>
    <xdr:to>
      <xdr:col>3</xdr:col>
      <xdr:colOff>38644</xdr:colOff>
      <xdr:row>30</xdr:row>
      <xdr:rowOff>42732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1650" y="5781675"/>
          <a:ext cx="143419" cy="2903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4</xdr:row>
      <xdr:rowOff>66675</xdr:rowOff>
    </xdr:from>
    <xdr:to>
      <xdr:col>5</xdr:col>
      <xdr:colOff>57694</xdr:colOff>
      <xdr:row>4</xdr:row>
      <xdr:rowOff>338007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00400" y="9144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</xdr:row>
      <xdr:rowOff>76200</xdr:rowOff>
    </xdr:from>
    <xdr:to>
      <xdr:col>9</xdr:col>
      <xdr:colOff>67219</xdr:colOff>
      <xdr:row>4</xdr:row>
      <xdr:rowOff>347532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19725" y="92392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419101</xdr:colOff>
      <xdr:row>3</xdr:row>
      <xdr:rowOff>179903</xdr:rowOff>
    </xdr:from>
    <xdr:to>
      <xdr:col>2</xdr:col>
      <xdr:colOff>285751</xdr:colOff>
      <xdr:row>5</xdr:row>
      <xdr:rowOff>96717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6" b="99312" l="790" r="9901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770453"/>
          <a:ext cx="1200150" cy="688339"/>
        </a:xfrm>
        <a:prstGeom prst="rect">
          <a:avLst/>
        </a:prstGeom>
        <a:noFill/>
        <a:effectLst>
          <a:glow rad="25400">
            <a:srgbClr val="00B0F0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3</xdr:row>
      <xdr:rowOff>200025</xdr:rowOff>
    </xdr:from>
    <xdr:to>
      <xdr:col>9</xdr:col>
      <xdr:colOff>286294</xdr:colOff>
      <xdr:row>4</xdr:row>
      <xdr:rowOff>252282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72025" y="8667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171450</xdr:rowOff>
    </xdr:from>
    <xdr:to>
      <xdr:col>2</xdr:col>
      <xdr:colOff>504824</xdr:colOff>
      <xdr:row>4</xdr:row>
      <xdr:rowOff>606684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9055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3</xdr:row>
      <xdr:rowOff>161925</xdr:rowOff>
    </xdr:from>
    <xdr:to>
      <xdr:col>9</xdr:col>
      <xdr:colOff>305344</xdr:colOff>
      <xdr:row>4</xdr:row>
      <xdr:rowOff>233232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91075" y="828675"/>
          <a:ext cx="143419" cy="2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152400</xdr:rowOff>
    </xdr:from>
    <xdr:to>
      <xdr:col>2</xdr:col>
      <xdr:colOff>495299</xdr:colOff>
      <xdr:row>4</xdr:row>
      <xdr:rowOff>587634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571500"/>
          <a:ext cx="1485899" cy="90195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23</xdr:row>
      <xdr:rowOff>9525</xdr:rowOff>
    </xdr:from>
    <xdr:to>
      <xdr:col>10</xdr:col>
      <xdr:colOff>214</xdr:colOff>
      <xdr:row>24</xdr:row>
      <xdr:rowOff>158749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31482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76201</xdr:colOff>
      <xdr:row>22</xdr:row>
      <xdr:rowOff>38999</xdr:rowOff>
    </xdr:from>
    <xdr:to>
      <xdr:col>14</xdr:col>
      <xdr:colOff>285751</xdr:colOff>
      <xdr:row>24</xdr:row>
      <xdr:rowOff>134211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1" y="4182374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21</xdr:row>
      <xdr:rowOff>126999</xdr:rowOff>
    </xdr:from>
    <xdr:to>
      <xdr:col>5</xdr:col>
      <xdr:colOff>293502</xdr:colOff>
      <xdr:row>24</xdr:row>
      <xdr:rowOff>155574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329" y="4108449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20</xdr:row>
      <xdr:rowOff>158750</xdr:rowOff>
    </xdr:from>
    <xdr:to>
      <xdr:col>0</xdr:col>
      <xdr:colOff>292100</xdr:colOff>
      <xdr:row>24</xdr:row>
      <xdr:rowOff>147637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949700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4</xdr:row>
      <xdr:rowOff>95250</xdr:rowOff>
    </xdr:from>
    <xdr:to>
      <xdr:col>18</xdr:col>
      <xdr:colOff>253334</xdr:colOff>
      <xdr:row>21</xdr:row>
      <xdr:rowOff>22130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838200"/>
          <a:ext cx="5584159" cy="316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38</xdr:row>
      <xdr:rowOff>163915</xdr:rowOff>
    </xdr:from>
    <xdr:to>
      <xdr:col>9</xdr:col>
      <xdr:colOff>293077</xdr:colOff>
      <xdr:row>43</xdr:row>
      <xdr:rowOff>190500</xdr:rowOff>
    </xdr:to>
    <xdr:cxnSp macro="">
      <xdr:nvCxnSpPr>
        <xdr:cNvPr id="7" name="Přímá spojnice se šipkou 6"/>
        <xdr:cNvCxnSpPr/>
      </xdr:nvCxnSpPr>
      <xdr:spPr>
        <a:xfrm>
          <a:off x="3121269" y="7269565"/>
          <a:ext cx="733" cy="979085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30</xdr:row>
      <xdr:rowOff>100853</xdr:rowOff>
    </xdr:from>
    <xdr:to>
      <xdr:col>15</xdr:col>
      <xdr:colOff>61633</xdr:colOff>
      <xdr:row>30</xdr:row>
      <xdr:rowOff>100853</xdr:rowOff>
    </xdr:to>
    <xdr:cxnSp macro="">
      <xdr:nvCxnSpPr>
        <xdr:cNvPr id="8" name="Přímá spojnice se šipkou 7"/>
        <xdr:cNvCxnSpPr/>
      </xdr:nvCxnSpPr>
      <xdr:spPr>
        <a:xfrm flipH="1">
          <a:off x="3771339" y="5682503"/>
          <a:ext cx="1005169" cy="0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30</xdr:row>
      <xdr:rowOff>100853</xdr:rowOff>
    </xdr:from>
    <xdr:to>
      <xdr:col>8</xdr:col>
      <xdr:colOff>0</xdr:colOff>
      <xdr:row>30</xdr:row>
      <xdr:rowOff>100853</xdr:rowOff>
    </xdr:to>
    <xdr:cxnSp macro="">
      <xdr:nvCxnSpPr>
        <xdr:cNvPr id="9" name="Přímá spojnice se šipkou 8"/>
        <xdr:cNvCxnSpPr/>
      </xdr:nvCxnSpPr>
      <xdr:spPr>
        <a:xfrm flipH="1">
          <a:off x="1526241" y="5682503"/>
          <a:ext cx="988359" cy="0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30</xdr:row>
      <xdr:rowOff>190500</xdr:rowOff>
    </xdr:from>
    <xdr:to>
      <xdr:col>10</xdr:col>
      <xdr:colOff>74993</xdr:colOff>
      <xdr:row>35</xdr:row>
      <xdr:rowOff>861</xdr:rowOff>
    </xdr:to>
    <xdr:cxnSp macro="">
      <xdr:nvCxnSpPr>
        <xdr:cNvPr id="10" name="Přímá spojnice se šipkou 9"/>
        <xdr:cNvCxnSpPr/>
      </xdr:nvCxnSpPr>
      <xdr:spPr>
        <a:xfrm>
          <a:off x="3216088" y="5772150"/>
          <a:ext cx="2155" cy="762861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31</xdr:row>
      <xdr:rowOff>5603</xdr:rowOff>
    </xdr:from>
    <xdr:to>
      <xdr:col>9</xdr:col>
      <xdr:colOff>235324</xdr:colOff>
      <xdr:row>34</xdr:row>
      <xdr:rowOff>173692</xdr:rowOff>
    </xdr:to>
    <xdr:cxnSp macro="">
      <xdr:nvCxnSpPr>
        <xdr:cNvPr id="11" name="Přímá spojnice se šipkou 10"/>
        <xdr:cNvCxnSpPr/>
      </xdr:nvCxnSpPr>
      <xdr:spPr>
        <a:xfrm flipV="1">
          <a:off x="3064249" y="5777753"/>
          <a:ext cx="0" cy="739589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37</xdr:row>
      <xdr:rowOff>112059</xdr:rowOff>
    </xdr:from>
    <xdr:to>
      <xdr:col>7</xdr:col>
      <xdr:colOff>291353</xdr:colOff>
      <xdr:row>39</xdr:row>
      <xdr:rowOff>112059</xdr:rowOff>
    </xdr:to>
    <xdr:cxnSp macro="">
      <xdr:nvCxnSpPr>
        <xdr:cNvPr id="12" name="Přímá spojnice se šipkou 11"/>
        <xdr:cNvCxnSpPr/>
      </xdr:nvCxnSpPr>
      <xdr:spPr>
        <a:xfrm flipH="1">
          <a:off x="1577227" y="7027209"/>
          <a:ext cx="914401" cy="381000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35</xdr:row>
      <xdr:rowOff>89647</xdr:rowOff>
    </xdr:from>
    <xdr:to>
      <xdr:col>7</xdr:col>
      <xdr:colOff>296956</xdr:colOff>
      <xdr:row>37</xdr:row>
      <xdr:rowOff>61633</xdr:rowOff>
    </xdr:to>
    <xdr:cxnSp macro="">
      <xdr:nvCxnSpPr>
        <xdr:cNvPr id="13" name="Přímá spojnice se šipkou 12"/>
        <xdr:cNvCxnSpPr/>
      </xdr:nvCxnSpPr>
      <xdr:spPr>
        <a:xfrm>
          <a:off x="1543050" y="6623797"/>
          <a:ext cx="954181" cy="352986"/>
        </a:xfrm>
        <a:prstGeom prst="straightConnector1">
          <a:avLst/>
        </a:prstGeom>
        <a:ln w="44450">
          <a:solidFill>
            <a:schemeClr val="tx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37</xdr:row>
      <xdr:rowOff>173691</xdr:rowOff>
    </xdr:from>
    <xdr:to>
      <xdr:col>14</xdr:col>
      <xdr:colOff>308162</xdr:colOff>
      <xdr:row>37</xdr:row>
      <xdr:rowOff>173691</xdr:rowOff>
    </xdr:to>
    <xdr:cxnSp macro="">
      <xdr:nvCxnSpPr>
        <xdr:cNvPr id="14" name="Přímá spojnice se šipkou 13"/>
        <xdr:cNvCxnSpPr/>
      </xdr:nvCxnSpPr>
      <xdr:spPr>
        <a:xfrm>
          <a:off x="3748928" y="7088841"/>
          <a:ext cx="959784" cy="0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44</xdr:row>
      <xdr:rowOff>171450</xdr:rowOff>
    </xdr:from>
    <xdr:to>
      <xdr:col>4</xdr:col>
      <xdr:colOff>47625</xdr:colOff>
      <xdr:row>46</xdr:row>
      <xdr:rowOff>0</xdr:rowOff>
    </xdr:to>
    <xdr:cxnSp macro="">
      <xdr:nvCxnSpPr>
        <xdr:cNvPr id="15" name="Přímá spojnice se šipkou 14"/>
        <xdr:cNvCxnSpPr/>
      </xdr:nvCxnSpPr>
      <xdr:spPr>
        <a:xfrm>
          <a:off x="895350" y="8420100"/>
          <a:ext cx="409575" cy="209550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46</xdr:row>
      <xdr:rowOff>128868</xdr:rowOff>
    </xdr:from>
    <xdr:to>
      <xdr:col>8</xdr:col>
      <xdr:colOff>5603</xdr:colOff>
      <xdr:row>46</xdr:row>
      <xdr:rowOff>134471</xdr:rowOff>
    </xdr:to>
    <xdr:cxnSp macro="">
      <xdr:nvCxnSpPr>
        <xdr:cNvPr id="16" name="Přímá spojnice se šipkou 15"/>
        <xdr:cNvCxnSpPr/>
      </xdr:nvCxnSpPr>
      <xdr:spPr>
        <a:xfrm flipH="1" flipV="1">
          <a:off x="1891554" y="8758518"/>
          <a:ext cx="628649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46</xdr:row>
      <xdr:rowOff>68356</xdr:rowOff>
    </xdr:from>
    <xdr:to>
      <xdr:col>14</xdr:col>
      <xdr:colOff>303679</xdr:colOff>
      <xdr:row>48</xdr:row>
      <xdr:rowOff>40342</xdr:rowOff>
    </xdr:to>
    <xdr:cxnSp macro="">
      <xdr:nvCxnSpPr>
        <xdr:cNvPr id="17" name="Přímá spojnice se šipkou 16"/>
        <xdr:cNvCxnSpPr/>
      </xdr:nvCxnSpPr>
      <xdr:spPr>
        <a:xfrm>
          <a:off x="3750048" y="8698006"/>
          <a:ext cx="954181" cy="352986"/>
        </a:xfrm>
        <a:prstGeom prst="straightConnector1">
          <a:avLst/>
        </a:prstGeom>
        <a:ln w="4445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45</xdr:row>
      <xdr:rowOff>11206</xdr:rowOff>
    </xdr:from>
    <xdr:to>
      <xdr:col>14</xdr:col>
      <xdr:colOff>302559</xdr:colOff>
      <xdr:row>46</xdr:row>
      <xdr:rowOff>58270</xdr:rowOff>
    </xdr:to>
    <xdr:cxnSp macro="">
      <xdr:nvCxnSpPr>
        <xdr:cNvPr id="18" name="Přímá spojnice se šipkou 17"/>
        <xdr:cNvCxnSpPr/>
      </xdr:nvCxnSpPr>
      <xdr:spPr>
        <a:xfrm flipV="1">
          <a:off x="3717552" y="8450356"/>
          <a:ext cx="985557" cy="237564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47</xdr:row>
      <xdr:rowOff>184897</xdr:rowOff>
    </xdr:from>
    <xdr:to>
      <xdr:col>9</xdr:col>
      <xdr:colOff>308163</xdr:colOff>
      <xdr:row>49</xdr:row>
      <xdr:rowOff>184897</xdr:rowOff>
    </xdr:to>
    <xdr:cxnSp macro="">
      <xdr:nvCxnSpPr>
        <xdr:cNvPr id="19" name="Přímá spojnice se šipkou 18"/>
        <xdr:cNvCxnSpPr/>
      </xdr:nvCxnSpPr>
      <xdr:spPr>
        <a:xfrm>
          <a:off x="3137087" y="9005047"/>
          <a:ext cx="1" cy="381000"/>
        </a:xfrm>
        <a:prstGeom prst="straightConnector1">
          <a:avLst/>
        </a:prstGeom>
        <a:ln w="254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46</xdr:row>
      <xdr:rowOff>162487</xdr:rowOff>
    </xdr:from>
    <xdr:to>
      <xdr:col>7</xdr:col>
      <xdr:colOff>296956</xdr:colOff>
      <xdr:row>53</xdr:row>
      <xdr:rowOff>28015</xdr:rowOff>
    </xdr:to>
    <xdr:cxnSp macro="">
      <xdr:nvCxnSpPr>
        <xdr:cNvPr id="20" name="Přímá spojnice se šipkou 19"/>
        <xdr:cNvCxnSpPr/>
      </xdr:nvCxnSpPr>
      <xdr:spPr>
        <a:xfrm flipV="1">
          <a:off x="1531844" y="8792137"/>
          <a:ext cx="965387" cy="1199028"/>
        </a:xfrm>
        <a:prstGeom prst="straightConnector1">
          <a:avLst/>
        </a:prstGeom>
        <a:ln w="1905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51</xdr:row>
      <xdr:rowOff>5605</xdr:rowOff>
    </xdr:from>
    <xdr:to>
      <xdr:col>7</xdr:col>
      <xdr:colOff>308162</xdr:colOff>
      <xdr:row>53</xdr:row>
      <xdr:rowOff>22412</xdr:rowOff>
    </xdr:to>
    <xdr:cxnSp macro="">
      <xdr:nvCxnSpPr>
        <xdr:cNvPr id="21" name="Přímá spojnice se šipkou 20"/>
        <xdr:cNvCxnSpPr/>
      </xdr:nvCxnSpPr>
      <xdr:spPr>
        <a:xfrm flipV="1">
          <a:off x="1515035" y="9587755"/>
          <a:ext cx="993402" cy="397807"/>
        </a:xfrm>
        <a:prstGeom prst="straightConnector1">
          <a:avLst/>
        </a:prstGeom>
        <a:ln w="12700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53</xdr:row>
      <xdr:rowOff>5603</xdr:rowOff>
    </xdr:from>
    <xdr:to>
      <xdr:col>14</xdr:col>
      <xdr:colOff>291353</xdr:colOff>
      <xdr:row>53</xdr:row>
      <xdr:rowOff>11206</xdr:rowOff>
    </xdr:to>
    <xdr:cxnSp macro="">
      <xdr:nvCxnSpPr>
        <xdr:cNvPr id="22" name="Přímá spojnice se šipkou 21"/>
        <xdr:cNvCxnSpPr/>
      </xdr:nvCxnSpPr>
      <xdr:spPr>
        <a:xfrm>
          <a:off x="1503829" y="9968753"/>
          <a:ext cx="3188074" cy="5603"/>
        </a:xfrm>
        <a:prstGeom prst="straightConnector1">
          <a:avLst/>
        </a:prstGeom>
        <a:ln w="9525">
          <a:solidFill>
            <a:schemeClr val="bg1">
              <a:lumMod val="6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51</xdr:row>
      <xdr:rowOff>5603</xdr:rowOff>
    </xdr:from>
    <xdr:to>
      <xdr:col>14</xdr:col>
      <xdr:colOff>302559</xdr:colOff>
      <xdr:row>51</xdr:row>
      <xdr:rowOff>5604</xdr:rowOff>
    </xdr:to>
    <xdr:cxnSp macro="">
      <xdr:nvCxnSpPr>
        <xdr:cNvPr id="23" name="Přímá spojnice se šipkou 22"/>
        <xdr:cNvCxnSpPr/>
      </xdr:nvCxnSpPr>
      <xdr:spPr>
        <a:xfrm>
          <a:off x="3732119" y="9587753"/>
          <a:ext cx="970990" cy="1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38</xdr:row>
      <xdr:rowOff>156883</xdr:rowOff>
    </xdr:from>
    <xdr:to>
      <xdr:col>14</xdr:col>
      <xdr:colOff>309282</xdr:colOff>
      <xdr:row>43</xdr:row>
      <xdr:rowOff>17929</xdr:rowOff>
    </xdr:to>
    <xdr:cxnSp macro="">
      <xdr:nvCxnSpPr>
        <xdr:cNvPr id="24" name="Přímá spojnice se šipkou 23"/>
        <xdr:cNvCxnSpPr/>
      </xdr:nvCxnSpPr>
      <xdr:spPr>
        <a:xfrm>
          <a:off x="3732119" y="7262533"/>
          <a:ext cx="977713" cy="813546"/>
        </a:xfrm>
        <a:prstGeom prst="straightConnector1">
          <a:avLst/>
        </a:prstGeom>
        <a:ln w="12700">
          <a:solidFill>
            <a:srgbClr val="00B0F0"/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38</xdr:row>
      <xdr:rowOff>184897</xdr:rowOff>
    </xdr:from>
    <xdr:to>
      <xdr:col>16</xdr:col>
      <xdr:colOff>313764</xdr:colOff>
      <xdr:row>40</xdr:row>
      <xdr:rowOff>179294</xdr:rowOff>
    </xdr:to>
    <xdr:cxnSp macro="">
      <xdr:nvCxnSpPr>
        <xdr:cNvPr id="25" name="Přímá spojnice se šipkou 24"/>
        <xdr:cNvCxnSpPr/>
      </xdr:nvCxnSpPr>
      <xdr:spPr>
        <a:xfrm>
          <a:off x="5342964" y="7290547"/>
          <a:ext cx="0" cy="375397"/>
        </a:xfrm>
        <a:prstGeom prst="straightConnector1">
          <a:avLst/>
        </a:prstGeom>
        <a:ln w="12700">
          <a:solidFill>
            <a:schemeClr val="tx2">
              <a:lumMod val="20000"/>
              <a:lumOff val="8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26</xdr:row>
      <xdr:rowOff>156883</xdr:rowOff>
    </xdr:from>
    <xdr:to>
      <xdr:col>17</xdr:col>
      <xdr:colOff>3275</xdr:colOff>
      <xdr:row>29</xdr:row>
      <xdr:rowOff>1981</xdr:rowOff>
    </xdr:to>
    <xdr:cxnSp macro="">
      <xdr:nvCxnSpPr>
        <xdr:cNvPr id="26" name="Přímá spojnice se šipkou 25"/>
        <xdr:cNvCxnSpPr/>
      </xdr:nvCxnSpPr>
      <xdr:spPr>
        <a:xfrm>
          <a:off x="5343525" y="4976533"/>
          <a:ext cx="3275" cy="416598"/>
        </a:xfrm>
        <a:prstGeom prst="straightConnector1">
          <a:avLst/>
        </a:prstGeom>
        <a:ln w="53975">
          <a:solidFill>
            <a:srgbClr val="00B0F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26</xdr:row>
      <xdr:rowOff>152401</xdr:rowOff>
    </xdr:from>
    <xdr:to>
      <xdr:col>2</xdr:col>
      <xdr:colOff>303680</xdr:colOff>
      <xdr:row>29</xdr:row>
      <xdr:rowOff>5603</xdr:rowOff>
    </xdr:to>
    <xdr:cxnSp macro="">
      <xdr:nvCxnSpPr>
        <xdr:cNvPr id="27" name="Přímá spojnice se šipkou 26"/>
        <xdr:cNvCxnSpPr/>
      </xdr:nvCxnSpPr>
      <xdr:spPr>
        <a:xfrm flipV="1">
          <a:off x="931209" y="4972051"/>
          <a:ext cx="1121" cy="424702"/>
        </a:xfrm>
        <a:prstGeom prst="straightConnector1">
          <a:avLst/>
        </a:prstGeom>
        <a:ln w="53975">
          <a:solidFill>
            <a:srgbClr val="00B0F0"/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46</xdr:row>
      <xdr:rowOff>61633</xdr:rowOff>
    </xdr:from>
    <xdr:to>
      <xdr:col>8</xdr:col>
      <xdr:colOff>0</xdr:colOff>
      <xdr:row>46</xdr:row>
      <xdr:rowOff>67236</xdr:rowOff>
    </xdr:to>
    <xdr:cxnSp macro="">
      <xdr:nvCxnSpPr>
        <xdr:cNvPr id="28" name="Přímá spojnice se šipkou 27"/>
        <xdr:cNvCxnSpPr/>
      </xdr:nvCxnSpPr>
      <xdr:spPr>
        <a:xfrm>
          <a:off x="1891553" y="8691283"/>
          <a:ext cx="623047" cy="560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47</xdr:row>
      <xdr:rowOff>0</xdr:rowOff>
    </xdr:from>
    <xdr:to>
      <xdr:col>4</xdr:col>
      <xdr:colOff>19050</xdr:colOff>
      <xdr:row>48</xdr:row>
      <xdr:rowOff>6723</xdr:rowOff>
    </xdr:to>
    <xdr:cxnSp macro="">
      <xdr:nvCxnSpPr>
        <xdr:cNvPr id="29" name="Přímá spojnice se šipkou 28"/>
        <xdr:cNvCxnSpPr/>
      </xdr:nvCxnSpPr>
      <xdr:spPr>
        <a:xfrm flipH="1">
          <a:off x="909919" y="8820150"/>
          <a:ext cx="366431" cy="197223"/>
        </a:xfrm>
        <a:prstGeom prst="straightConnector1">
          <a:avLst/>
        </a:prstGeom>
        <a:ln w="12700">
          <a:solidFill>
            <a:schemeClr val="accent6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268381</xdr:colOff>
      <xdr:row>51</xdr:row>
      <xdr:rowOff>10085</xdr:rowOff>
    </xdr:from>
    <xdr:to>
      <xdr:col>14</xdr:col>
      <xdr:colOff>296396</xdr:colOff>
      <xdr:row>51</xdr:row>
      <xdr:rowOff>10086</xdr:rowOff>
    </xdr:to>
    <xdr:cxnSp macro="">
      <xdr:nvCxnSpPr>
        <xdr:cNvPr id="30" name="Přímá spojnice se šipkou 29"/>
        <xdr:cNvCxnSpPr/>
      </xdr:nvCxnSpPr>
      <xdr:spPr>
        <a:xfrm>
          <a:off x="3725956" y="9592235"/>
          <a:ext cx="970990" cy="1"/>
        </a:xfrm>
        <a:prstGeom prst="straightConnector1">
          <a:avLst/>
        </a:prstGeom>
        <a:ln w="1270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48</xdr:row>
      <xdr:rowOff>95811</xdr:rowOff>
    </xdr:from>
    <xdr:to>
      <xdr:col>14</xdr:col>
      <xdr:colOff>305921</xdr:colOff>
      <xdr:row>51</xdr:row>
      <xdr:rowOff>9525</xdr:rowOff>
    </xdr:to>
    <xdr:cxnSp macro="">
      <xdr:nvCxnSpPr>
        <xdr:cNvPr id="31" name="Přímá spojnice se šipkou 30"/>
        <xdr:cNvCxnSpPr/>
      </xdr:nvCxnSpPr>
      <xdr:spPr>
        <a:xfrm flipV="1">
          <a:off x="3762375" y="9106461"/>
          <a:ext cx="944096" cy="485214"/>
        </a:xfrm>
        <a:prstGeom prst="straightConnector1">
          <a:avLst/>
        </a:prstGeom>
        <a:ln w="19050">
          <a:solidFill>
            <a:schemeClr val="accent6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4</xdr:row>
      <xdr:rowOff>190500</xdr:rowOff>
    </xdr:from>
    <xdr:to>
      <xdr:col>5</xdr:col>
      <xdr:colOff>314869</xdr:colOff>
      <xdr:row>4</xdr:row>
      <xdr:rowOff>461832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667000" y="10668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4</xdr:row>
      <xdr:rowOff>180975</xdr:rowOff>
    </xdr:from>
    <xdr:to>
      <xdr:col>14</xdr:col>
      <xdr:colOff>314869</xdr:colOff>
      <xdr:row>4</xdr:row>
      <xdr:rowOff>452307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24700" y="1057275"/>
          <a:ext cx="143419" cy="2713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297316</xdr:colOff>
      <xdr:row>4</xdr:row>
      <xdr:rowOff>71870</xdr:rowOff>
    </xdr:from>
    <xdr:to>
      <xdr:col>19</xdr:col>
      <xdr:colOff>219075</xdr:colOff>
      <xdr:row>4</xdr:row>
      <xdr:rowOff>457200</xdr:rowOff>
    </xdr:to>
    <xdr:pic>
      <xdr:nvPicPr>
        <xdr:cNvPr id="7" name="Obrázek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916" y="948170"/>
          <a:ext cx="302759" cy="385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95250</xdr:colOff>
      <xdr:row>4</xdr:row>
      <xdr:rowOff>76200</xdr:rowOff>
    </xdr:from>
    <xdr:to>
      <xdr:col>15</xdr:col>
      <xdr:colOff>351800</xdr:colOff>
      <xdr:row>4</xdr:row>
      <xdr:rowOff>466726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952500"/>
          <a:ext cx="256550" cy="390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</xdr:row>
      <xdr:rowOff>180975</xdr:rowOff>
    </xdr:from>
    <xdr:to>
      <xdr:col>4</xdr:col>
      <xdr:colOff>343444</xdr:colOff>
      <xdr:row>4</xdr:row>
      <xdr:rowOff>452307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52650" y="10572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4</xdr:row>
      <xdr:rowOff>190500</xdr:rowOff>
    </xdr:from>
    <xdr:to>
      <xdr:col>10</xdr:col>
      <xdr:colOff>324394</xdr:colOff>
      <xdr:row>4</xdr:row>
      <xdr:rowOff>461832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53025" y="1066800"/>
          <a:ext cx="143419" cy="271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27</xdr:row>
      <xdr:rowOff>0</xdr:rowOff>
    </xdr:from>
    <xdr:to>
      <xdr:col>6</xdr:col>
      <xdr:colOff>409575</xdr:colOff>
      <xdr:row>35</xdr:row>
      <xdr:rowOff>76200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26</xdr:row>
      <xdr:rowOff>47625</xdr:rowOff>
    </xdr:from>
    <xdr:to>
      <xdr:col>13</xdr:col>
      <xdr:colOff>342901</xdr:colOff>
      <xdr:row>35</xdr:row>
      <xdr:rowOff>90486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66675</xdr:colOff>
      <xdr:row>26</xdr:row>
      <xdr:rowOff>57150</xdr:rowOff>
    </xdr:from>
    <xdr:to>
      <xdr:col>20</xdr:col>
      <xdr:colOff>390525</xdr:colOff>
      <xdr:row>35</xdr:row>
      <xdr:rowOff>100011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93992</xdr:colOff>
      <xdr:row>4</xdr:row>
      <xdr:rowOff>209550</xdr:rowOff>
    </xdr:from>
    <xdr:to>
      <xdr:col>5</xdr:col>
      <xdr:colOff>66675</xdr:colOff>
      <xdr:row>5</xdr:row>
      <xdr:rowOff>200025</xdr:rowOff>
    </xdr:to>
    <xdr:pic>
      <xdr:nvPicPr>
        <xdr:cNvPr id="10" name="Obrázek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717" y="923925"/>
          <a:ext cx="868033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161925</xdr:colOff>
      <xdr:row>4</xdr:row>
      <xdr:rowOff>314325</xdr:rowOff>
    </xdr:from>
    <xdr:to>
      <xdr:col>10</xdr:col>
      <xdr:colOff>305344</xdr:colOff>
      <xdr:row>5</xdr:row>
      <xdr:rowOff>176082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00550" y="102870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4</xdr:row>
      <xdr:rowOff>333375</xdr:rowOff>
    </xdr:from>
    <xdr:to>
      <xdr:col>17</xdr:col>
      <xdr:colOff>295819</xdr:colOff>
      <xdr:row>5</xdr:row>
      <xdr:rowOff>195132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762875" y="1047750"/>
          <a:ext cx="143419" cy="271332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0.00389</cdr:x>
      <cdr:y>0.00727</cdr:y>
    </cdr:from>
    <cdr:to>
      <cdr:x>0.19066</cdr:x>
      <cdr:y>0.97455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9526" y="9526"/>
          <a:ext cx="457200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podíl jednotlivých kategorií na celkovém počtu zákazníků</a:t>
          </a:r>
          <a:endParaRPr lang="cs-CZ" sz="800">
            <a:effectLst/>
            <a:latin typeface="Arial Narrow" panose="020B0606020202030204" pitchFamily="34" charset="0"/>
          </a:endParaRPr>
        </a:p>
        <a:p xmlns:a="http://schemas.openxmlformats.org/drawingml/2006/main">
          <a:endParaRPr lang="cs-CZ" sz="800">
            <a:latin typeface="Arial Narrow" panose="020B0606020202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44</xdr:row>
      <xdr:rowOff>190499</xdr:rowOff>
    </xdr:from>
    <xdr:to>
      <xdr:col>3</xdr:col>
      <xdr:colOff>495299</xdr:colOff>
      <xdr:row>54</xdr:row>
      <xdr:rowOff>142874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45</xdr:row>
      <xdr:rowOff>0</xdr:rowOff>
    </xdr:from>
    <xdr:to>
      <xdr:col>6</xdr:col>
      <xdr:colOff>504825</xdr:colOff>
      <xdr:row>54</xdr:row>
      <xdr:rowOff>142875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45</xdr:row>
      <xdr:rowOff>0</xdr:rowOff>
    </xdr:from>
    <xdr:to>
      <xdr:col>9</xdr:col>
      <xdr:colOff>504825</xdr:colOff>
      <xdr:row>54</xdr:row>
      <xdr:rowOff>142875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209550</xdr:colOff>
      <xdr:row>6</xdr:row>
      <xdr:rowOff>38100</xdr:rowOff>
    </xdr:from>
    <xdr:to>
      <xdr:col>1</xdr:col>
      <xdr:colOff>352969</xdr:colOff>
      <xdr:row>7</xdr:row>
      <xdr:rowOff>14157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6</xdr:row>
      <xdr:rowOff>19369</xdr:rowOff>
    </xdr:from>
    <xdr:to>
      <xdr:col>3</xdr:col>
      <xdr:colOff>381000</xdr:colOff>
      <xdr:row>7</xdr:row>
      <xdr:rowOff>28576</xdr:rowOff>
    </xdr:to>
    <xdr:pic>
      <xdr:nvPicPr>
        <xdr:cNvPr id="18" name="Obrázek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6</xdr:row>
      <xdr:rowOff>38100</xdr:rowOff>
    </xdr:from>
    <xdr:to>
      <xdr:col>2</xdr:col>
      <xdr:colOff>372019</xdr:colOff>
      <xdr:row>7</xdr:row>
      <xdr:rowOff>14157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twoCellAnchor>
  <xdr:oneCellAnchor>
    <xdr:from>
      <xdr:col>4</xdr:col>
      <xdr:colOff>209550</xdr:colOff>
      <xdr:row>6</xdr:row>
      <xdr:rowOff>38100</xdr:rowOff>
    </xdr:from>
    <xdr:ext cx="143419" cy="271332"/>
    <xdr:pic>
      <xdr:nvPicPr>
        <xdr:cNvPr id="20" name="Obrázek 1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6</xdr:col>
      <xdr:colOff>180975</xdr:colOff>
      <xdr:row>6</xdr:row>
      <xdr:rowOff>19369</xdr:rowOff>
    </xdr:from>
    <xdr:ext cx="200025" cy="304482"/>
    <xdr:pic>
      <xdr:nvPicPr>
        <xdr:cNvPr id="21" name="Obrázek 2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228600</xdr:colOff>
      <xdr:row>6</xdr:row>
      <xdr:rowOff>38100</xdr:rowOff>
    </xdr:from>
    <xdr:ext cx="143419" cy="271332"/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6</xdr:row>
      <xdr:rowOff>38100</xdr:rowOff>
    </xdr:from>
    <xdr:ext cx="143419" cy="271332"/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90650" y="1428750"/>
          <a:ext cx="143419" cy="271332"/>
        </a:xfrm>
        <a:prstGeom prst="rect">
          <a:avLst/>
        </a:prstGeom>
      </xdr:spPr>
    </xdr:pic>
    <xdr:clientData/>
  </xdr:oneCellAnchor>
  <xdr:oneCellAnchor>
    <xdr:from>
      <xdr:col>9</xdr:col>
      <xdr:colOff>180975</xdr:colOff>
      <xdr:row>6</xdr:row>
      <xdr:rowOff>19369</xdr:rowOff>
    </xdr:from>
    <xdr:ext cx="200025" cy="304482"/>
    <xdr:pic>
      <xdr:nvPicPr>
        <xdr:cNvPr id="24" name="Obrázek 2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410019"/>
          <a:ext cx="200025" cy="304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228600</xdr:colOff>
      <xdr:row>6</xdr:row>
      <xdr:rowOff>38100</xdr:rowOff>
    </xdr:from>
    <xdr:ext cx="143419" cy="271332"/>
    <xdr:pic>
      <xdr:nvPicPr>
        <xdr:cNvPr id="25" name="Obrázek 24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428750"/>
          <a:ext cx="143419" cy="27133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40</xdr:row>
      <xdr:rowOff>47625</xdr:rowOff>
    </xdr:from>
    <xdr:to>
      <xdr:col>6</xdr:col>
      <xdr:colOff>295275</xdr:colOff>
      <xdr:row>54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40</xdr:row>
      <xdr:rowOff>66675</xdr:rowOff>
    </xdr:from>
    <xdr:to>
      <xdr:col>10</xdr:col>
      <xdr:colOff>228600</xdr:colOff>
      <xdr:row>54</xdr:row>
      <xdr:rowOff>66674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352424</xdr:colOff>
      <xdr:row>4</xdr:row>
      <xdr:rowOff>3211</xdr:rowOff>
    </xdr:from>
    <xdr:to>
      <xdr:col>3</xdr:col>
      <xdr:colOff>209550</xdr:colOff>
      <xdr:row>6</xdr:row>
      <xdr:rowOff>266393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3">
          <a:grayscl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4" y="669961"/>
          <a:ext cx="1333501" cy="891832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6</xdr:row>
      <xdr:rowOff>38100</xdr:rowOff>
    </xdr:from>
    <xdr:to>
      <xdr:col>5</xdr:col>
      <xdr:colOff>372019</xdr:colOff>
      <xdr:row>7</xdr:row>
      <xdr:rowOff>14157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6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990725" y="1552575"/>
          <a:ext cx="143419" cy="271332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</xdr:row>
      <xdr:rowOff>47625</xdr:rowOff>
    </xdr:from>
    <xdr:to>
      <xdr:col>4</xdr:col>
      <xdr:colOff>372019</xdr:colOff>
      <xdr:row>7</xdr:row>
      <xdr:rowOff>4632</xdr:rowOff>
    </xdr:to>
    <xdr:pic>
      <xdr:nvPicPr>
        <xdr:cNvPr id="11" name="Obrázek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twoCellAnchor>
  <xdr:oneCellAnchor>
    <xdr:from>
      <xdr:col>9</xdr:col>
      <xdr:colOff>228600</xdr:colOff>
      <xdr:row>6</xdr:row>
      <xdr:rowOff>38100</xdr:rowOff>
    </xdr:from>
    <xdr:ext cx="143419" cy="290382"/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86075" y="1333500"/>
          <a:ext cx="143419" cy="290382"/>
        </a:xfrm>
        <a:prstGeom prst="rect">
          <a:avLst/>
        </a:prstGeom>
      </xdr:spPr>
    </xdr:pic>
    <xdr:clientData/>
  </xdr:oneCellAnchor>
  <xdr:oneCellAnchor>
    <xdr:from>
      <xdr:col>8</xdr:col>
      <xdr:colOff>228600</xdr:colOff>
      <xdr:row>6</xdr:row>
      <xdr:rowOff>47625</xdr:rowOff>
    </xdr:from>
    <xdr:ext cx="143419" cy="271332"/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95525" y="1343025"/>
          <a:ext cx="143419" cy="2713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view="pageBreakPreview" zoomScaleNormal="100" zoomScaleSheetLayoutView="100" workbookViewId="0"/>
  </sheetViews>
  <sheetFormatPr defaultRowHeight="12.75" x14ac:dyDescent="0.2"/>
  <cols>
    <col min="1" max="1" width="11.42578125" style="3" customWidth="1"/>
    <col min="2" max="2" width="4.140625" style="3" customWidth="1"/>
    <col min="3" max="3" width="7" style="3" customWidth="1"/>
    <col min="4" max="4" width="8.7109375" style="3" customWidth="1"/>
    <col min="5" max="5" width="5.5703125" style="3" customWidth="1"/>
    <col min="6" max="6" width="15.5703125" style="3" customWidth="1"/>
    <col min="7" max="7" width="11.28515625" style="3" customWidth="1"/>
    <col min="8" max="8" width="8.7109375" style="3" customWidth="1"/>
    <col min="9" max="9" width="5.140625" style="3" customWidth="1"/>
    <col min="10" max="10" width="13.85546875" style="3" customWidth="1"/>
    <col min="11" max="11" width="3.7109375" style="3" customWidth="1"/>
    <col min="12" max="12" width="11.42578125" style="3" bestFit="1" customWidth="1"/>
    <col min="13" max="16384" width="9.140625" style="3"/>
  </cols>
  <sheetData>
    <row r="1" spans="1:20" ht="36" customHeight="1" x14ac:dyDescent="0.2">
      <c r="A1" s="678"/>
      <c r="B1" s="27"/>
      <c r="C1" s="27"/>
      <c r="D1" s="27"/>
      <c r="E1" s="27"/>
      <c r="F1" s="27"/>
      <c r="G1" s="673"/>
      <c r="H1" s="676"/>
      <c r="I1" s="674"/>
      <c r="J1" s="22"/>
    </row>
    <row r="2" spans="1:20" ht="36" customHeight="1" x14ac:dyDescent="0.2">
      <c r="A2" s="679"/>
      <c r="B2" s="673"/>
      <c r="C2" s="676"/>
      <c r="D2" s="673"/>
      <c r="E2" s="27"/>
      <c r="F2" s="27"/>
      <c r="G2" s="27"/>
      <c r="H2" s="677"/>
      <c r="I2" s="22"/>
      <c r="J2" s="22"/>
    </row>
    <row r="3" spans="1:20" ht="36" customHeight="1" x14ac:dyDescent="0.2">
      <c r="A3" s="680"/>
      <c r="B3" s="27"/>
      <c r="C3" s="677"/>
      <c r="D3" s="27"/>
      <c r="E3" s="27"/>
      <c r="F3" s="27"/>
      <c r="G3" s="27"/>
      <c r="H3" s="676"/>
      <c r="I3" s="674"/>
      <c r="J3" s="674"/>
      <c r="K3" s="675"/>
    </row>
    <row r="4" spans="1:20" ht="36" customHeight="1" x14ac:dyDescent="0.2">
      <c r="A4" s="680"/>
      <c r="B4" s="27"/>
      <c r="C4" s="27"/>
      <c r="D4" s="473"/>
      <c r="E4" s="27"/>
      <c r="F4" s="27"/>
      <c r="G4" s="27"/>
      <c r="H4" s="677"/>
      <c r="I4" s="22"/>
      <c r="J4" s="22"/>
      <c r="T4" s="28"/>
    </row>
    <row r="5" spans="1:20" ht="36" customHeight="1" x14ac:dyDescent="0.2">
      <c r="A5" s="472"/>
      <c r="B5" s="27"/>
      <c r="C5" s="27"/>
      <c r="D5" s="27"/>
      <c r="E5" s="27"/>
      <c r="F5" s="27"/>
      <c r="G5" s="27"/>
      <c r="H5" s="677"/>
      <c r="I5" s="22"/>
      <c r="J5" s="22"/>
    </row>
    <row r="6" spans="1:20" ht="36" customHeight="1" x14ac:dyDescent="0.2">
      <c r="A6" s="472"/>
      <c r="B6" s="27"/>
      <c r="C6" s="27"/>
      <c r="D6" s="27"/>
      <c r="E6" s="27"/>
      <c r="F6" s="27"/>
      <c r="G6" s="27"/>
      <c r="H6" s="27"/>
      <c r="I6" s="22"/>
      <c r="J6" s="22"/>
    </row>
    <row r="7" spans="1:20" ht="36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20" ht="36" customHeight="1" x14ac:dyDescent="0.2">
      <c r="A8" s="860" t="s">
        <v>333</v>
      </c>
      <c r="B8" s="860"/>
      <c r="C8" s="860"/>
      <c r="D8" s="860"/>
      <c r="E8" s="860"/>
      <c r="F8" s="860"/>
      <c r="G8" s="860"/>
      <c r="H8" s="860"/>
      <c r="I8" s="860"/>
      <c r="J8" s="860"/>
      <c r="K8" s="860"/>
    </row>
    <row r="9" spans="1:20" ht="36" customHeight="1" x14ac:dyDescent="0.2">
      <c r="A9" s="860"/>
      <c r="B9" s="860"/>
      <c r="C9" s="860"/>
      <c r="D9" s="860"/>
      <c r="E9" s="860"/>
      <c r="F9" s="860"/>
      <c r="G9" s="860"/>
      <c r="H9" s="860"/>
      <c r="I9" s="860"/>
      <c r="J9" s="860"/>
      <c r="K9" s="860"/>
    </row>
    <row r="10" spans="1:20" ht="36" customHeight="1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20" ht="36" customHeight="1" x14ac:dyDescent="0.2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20" ht="36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20" ht="36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20" ht="36" customHeigh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20" ht="36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20" ht="36" customHeight="1" x14ac:dyDescent="0.2">
      <c r="A16" s="22"/>
      <c r="B16" s="22"/>
      <c r="C16" s="22"/>
      <c r="D16" s="22"/>
      <c r="E16" s="22"/>
      <c r="F16" s="682"/>
      <c r="G16" s="22"/>
      <c r="H16" s="22"/>
      <c r="I16" s="22"/>
      <c r="J16" s="22"/>
    </row>
    <row r="17" spans="1:11" ht="36" customHeight="1" x14ac:dyDescent="0.2">
      <c r="A17" s="25"/>
      <c r="B17" s="670"/>
      <c r="C17" s="671"/>
      <c r="D17" s="687"/>
      <c r="E17" s="858" t="s">
        <v>153</v>
      </c>
      <c r="F17" s="859"/>
      <c r="G17" s="769">
        <v>2019</v>
      </c>
      <c r="H17" s="671"/>
      <c r="I17" s="25"/>
      <c r="J17" s="25"/>
    </row>
    <row r="18" spans="1:11" ht="23.25" customHeight="1" x14ac:dyDescent="0.2">
      <c r="A18" s="25"/>
      <c r="B18" s="25"/>
      <c r="C18" s="24"/>
      <c r="D18" s="688"/>
      <c r="E18" s="29"/>
      <c r="F18" s="689"/>
      <c r="G18" s="692"/>
      <c r="H18" s="24"/>
      <c r="I18" s="25"/>
      <c r="J18" s="25"/>
    </row>
    <row r="19" spans="1:11" ht="15" customHeight="1" x14ac:dyDescent="0.2">
      <c r="A19" s="22"/>
      <c r="B19" s="22"/>
      <c r="C19" s="22"/>
      <c r="D19" s="22"/>
      <c r="E19" s="26"/>
      <c r="F19" s="690"/>
      <c r="G19" s="682"/>
      <c r="H19" s="22"/>
      <c r="I19" s="683"/>
      <c r="J19" s="667"/>
    </row>
    <row r="20" spans="1:11" ht="15" customHeight="1" x14ac:dyDescent="0.2">
      <c r="A20" s="467"/>
      <c r="B20" s="467"/>
      <c r="C20" s="467"/>
      <c r="D20" s="26"/>
      <c r="E20" s="26"/>
      <c r="F20" s="690"/>
      <c r="G20" s="690"/>
      <c r="H20" s="467"/>
      <c r="I20" s="693">
        <v>10</v>
      </c>
      <c r="J20" s="668" t="s">
        <v>344</v>
      </c>
    </row>
    <row r="21" spans="1:11" ht="15" customHeight="1" x14ac:dyDescent="0.2">
      <c r="A21" s="467"/>
      <c r="B21" s="467"/>
      <c r="C21" s="467"/>
      <c r="D21" s="26"/>
      <c r="E21" s="26"/>
      <c r="F21" s="690"/>
      <c r="G21" s="26"/>
      <c r="H21" s="467"/>
      <c r="I21" s="693">
        <v>11</v>
      </c>
      <c r="J21" s="668" t="s">
        <v>345</v>
      </c>
    </row>
    <row r="22" spans="1:11" ht="15" customHeight="1" x14ac:dyDescent="0.2">
      <c r="A22" s="467"/>
      <c r="B22" s="467"/>
      <c r="C22" s="467"/>
      <c r="D22" s="26"/>
      <c r="E22" s="26"/>
      <c r="F22" s="690"/>
      <c r="G22" s="26"/>
      <c r="H22" s="467"/>
      <c r="I22" s="694">
        <v>12</v>
      </c>
      <c r="J22" s="695" t="s">
        <v>346</v>
      </c>
      <c r="K22" s="675"/>
    </row>
    <row r="23" spans="1:11" ht="15" customHeight="1" x14ac:dyDescent="0.2">
      <c r="A23" s="467"/>
      <c r="B23" s="467"/>
      <c r="C23" s="467"/>
      <c r="D23" s="26"/>
      <c r="E23" s="26"/>
      <c r="F23" s="690"/>
      <c r="G23" s="26"/>
      <c r="H23" s="467"/>
      <c r="I23" s="683"/>
      <c r="J23" s="683"/>
      <c r="K23" s="4"/>
    </row>
    <row r="24" spans="1:11" ht="15" customHeight="1" x14ac:dyDescent="0.2">
      <c r="A24" s="23"/>
      <c r="B24" s="23"/>
      <c r="C24" s="22"/>
      <c r="D24" s="22"/>
      <c r="E24" s="468"/>
      <c r="F24" s="691"/>
      <c r="G24" s="22"/>
      <c r="H24" s="22"/>
      <c r="I24" s="683"/>
      <c r="J24" s="467"/>
      <c r="K24" s="471"/>
    </row>
    <row r="25" spans="1:11" ht="15" customHeight="1" x14ac:dyDescent="0.2">
      <c r="A25" s="682"/>
      <c r="B25" s="22"/>
      <c r="C25" s="22"/>
      <c r="D25" s="22"/>
      <c r="E25" s="468"/>
      <c r="F25" s="468"/>
      <c r="G25" s="469"/>
      <c r="H25" s="470"/>
      <c r="I25" s="683"/>
      <c r="J25" s="22"/>
      <c r="K25" s="471"/>
    </row>
    <row r="26" spans="1:11" ht="15" customHeight="1" x14ac:dyDescent="0.2">
      <c r="A26" s="682"/>
      <c r="B26" s="22"/>
      <c r="C26" s="22"/>
      <c r="D26" s="22"/>
      <c r="E26" s="468"/>
      <c r="F26" s="26"/>
      <c r="G26" s="22"/>
      <c r="H26" s="22"/>
      <c r="I26" s="683"/>
      <c r="J26" s="467"/>
      <c r="K26" s="471"/>
    </row>
    <row r="27" spans="1:11" ht="15" customHeight="1" x14ac:dyDescent="0.2">
      <c r="A27" s="683"/>
      <c r="B27" s="22"/>
      <c r="C27" s="22"/>
      <c r="D27" s="22"/>
      <c r="E27" s="22"/>
      <c r="F27" s="22"/>
      <c r="G27" s="467"/>
      <c r="H27" s="467"/>
      <c r="I27" s="683"/>
      <c r="J27" s="470"/>
      <c r="K27" s="471"/>
    </row>
    <row r="28" spans="1:11" ht="15" customHeight="1" x14ac:dyDescent="0.2">
      <c r="A28" s="683"/>
      <c r="B28" s="22"/>
      <c r="C28" s="22"/>
      <c r="D28" s="22"/>
      <c r="E28" s="22"/>
      <c r="F28" s="22"/>
      <c r="G28" s="467"/>
      <c r="H28" s="467"/>
      <c r="I28" s="683"/>
      <c r="J28" s="467"/>
      <c r="K28" s="471"/>
    </row>
    <row r="29" spans="1:11" ht="15" customHeight="1" x14ac:dyDescent="0.2">
      <c r="A29" s="684" t="s">
        <v>128</v>
      </c>
      <c r="B29" s="681"/>
      <c r="C29" s="686"/>
      <c r="D29" s="672"/>
      <c r="E29" s="467"/>
      <c r="F29" s="467"/>
      <c r="G29" s="467"/>
      <c r="H29" s="467"/>
      <c r="I29" s="683"/>
      <c r="J29" s="4"/>
    </row>
    <row r="30" spans="1:11" ht="15" customHeight="1" x14ac:dyDescent="0.2">
      <c r="A30" s="685"/>
      <c r="B30" s="467"/>
      <c r="C30" s="683"/>
      <c r="D30" s="467"/>
      <c r="E30" s="467"/>
      <c r="F30" s="467"/>
      <c r="G30" s="467"/>
      <c r="H30" s="467"/>
      <c r="I30" s="683"/>
      <c r="J30" s="467"/>
    </row>
    <row r="31" spans="1:11" x14ac:dyDescent="0.2">
      <c r="A31" s="683"/>
      <c r="B31" s="467"/>
      <c r="C31" s="467"/>
      <c r="D31" s="467"/>
      <c r="E31" s="467"/>
      <c r="F31" s="467"/>
      <c r="G31" s="467"/>
      <c r="H31" s="467"/>
      <c r="I31" s="683"/>
      <c r="J31" s="467"/>
    </row>
  </sheetData>
  <mergeCells count="2">
    <mergeCell ref="E17:F17"/>
    <mergeCell ref="A8:K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66" t="s">
        <v>226</v>
      </c>
      <c r="L1" s="966"/>
    </row>
    <row r="2" spans="1:22" s="495" customFormat="1" ht="15.75" customHeight="1" x14ac:dyDescent="0.2">
      <c r="A2" s="976" t="s">
        <v>167</v>
      </c>
      <c r="B2" s="976"/>
      <c r="C2" s="976"/>
      <c r="D2" s="976"/>
      <c r="E2" s="976"/>
      <c r="F2" s="976"/>
      <c r="G2" s="976"/>
      <c r="H2" s="976"/>
      <c r="I2" s="976"/>
      <c r="J2" s="976"/>
      <c r="K2" s="976"/>
      <c r="L2" s="976"/>
    </row>
    <row r="3" spans="1:22" ht="18.75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22" ht="12.95" customHeight="1" x14ac:dyDescent="0.2">
      <c r="A4" s="967" t="s">
        <v>4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22" ht="24.95" customHeight="1" x14ac:dyDescent="0.25">
      <c r="A6" s="74"/>
      <c r="B6" s="75"/>
      <c r="C6" s="76"/>
      <c r="D6" s="76"/>
      <c r="E6" s="979" t="s">
        <v>39</v>
      </c>
      <c r="F6" s="980"/>
      <c r="G6" s="420"/>
      <c r="H6" s="946" t="s">
        <v>108</v>
      </c>
      <c r="I6" s="977" t="s">
        <v>39</v>
      </c>
      <c r="J6" s="978"/>
      <c r="K6" s="399"/>
      <c r="L6" s="87"/>
    </row>
    <row r="7" spans="1:22" ht="24.95" customHeight="1" x14ac:dyDescent="0.25">
      <c r="A7" s="74"/>
      <c r="B7" s="94"/>
      <c r="C7" s="94"/>
      <c r="D7" s="974" t="s">
        <v>0</v>
      </c>
      <c r="E7" s="945"/>
      <c r="F7" s="946"/>
      <c r="G7" s="417" t="s">
        <v>107</v>
      </c>
      <c r="H7" s="946"/>
      <c r="I7" s="945"/>
      <c r="J7" s="946"/>
      <c r="K7" s="114" t="s">
        <v>107</v>
      </c>
      <c r="L7" s="87"/>
    </row>
    <row r="8" spans="1:22" ht="15" customHeight="1" x14ac:dyDescent="0.25">
      <c r="A8" s="973" t="s">
        <v>140</v>
      </c>
      <c r="B8" s="973"/>
      <c r="C8" s="96" t="s">
        <v>45</v>
      </c>
      <c r="D8" s="975"/>
      <c r="E8" s="660" t="s">
        <v>336</v>
      </c>
      <c r="F8" s="655" t="s">
        <v>1</v>
      </c>
      <c r="G8" s="418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52" t="str">
        <f>T!J20</f>
        <v>Říjen</v>
      </c>
      <c r="B9" s="953"/>
      <c r="C9" s="92" t="s">
        <v>6</v>
      </c>
      <c r="D9" s="77">
        <v>1629</v>
      </c>
      <c r="E9" s="90">
        <v>392066.16932660702</v>
      </c>
      <c r="F9" s="78">
        <v>4173706.5163319991</v>
      </c>
      <c r="G9" s="421">
        <f t="shared" ref="G9:G14" si="0">E9/$E$15</f>
        <v>0.5507367032961431</v>
      </c>
      <c r="H9" s="141">
        <f>(E9-I9)/I9</f>
        <v>0.15529172557079088</v>
      </c>
      <c r="I9" s="401">
        <v>339365.51318490598</v>
      </c>
      <c r="J9" s="113">
        <v>3621372.58091</v>
      </c>
      <c r="K9" s="116">
        <f>I9/$I$15</f>
        <v>0.52646273133080357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954"/>
      <c r="B10" s="955"/>
      <c r="C10" s="93" t="s">
        <v>7</v>
      </c>
      <c r="D10" s="77">
        <v>6584</v>
      </c>
      <c r="E10" s="90">
        <v>66337.602993773384</v>
      </c>
      <c r="F10" s="78">
        <v>706386.19338999968</v>
      </c>
      <c r="G10" s="422">
        <f t="shared" si="0"/>
        <v>9.318466023250363E-2</v>
      </c>
      <c r="H10" s="141">
        <f t="shared" ref="H10:H13" si="1">(E10-I10)/I10</f>
        <v>8.341494230044609E-2</v>
      </c>
      <c r="I10" s="402">
        <v>61230.09790959394</v>
      </c>
      <c r="J10" s="112">
        <v>653400.05819000013</v>
      </c>
      <c r="K10" s="117">
        <f t="shared" ref="K10:K14" si="2">I10/$I$15</f>
        <v>9.4987154948692906E-2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954"/>
      <c r="B11" s="955"/>
      <c r="C11" s="93" t="s">
        <v>8</v>
      </c>
      <c r="D11" s="77">
        <v>205556</v>
      </c>
      <c r="E11" s="90">
        <v>81395.738067014157</v>
      </c>
      <c r="F11" s="78">
        <v>866737.47288480296</v>
      </c>
      <c r="G11" s="422">
        <f t="shared" si="0"/>
        <v>0.1143368746208769</v>
      </c>
      <c r="H11" s="141">
        <f t="shared" si="1"/>
        <v>7.3755698360365524E-2</v>
      </c>
      <c r="I11" s="402">
        <v>75804.708828373317</v>
      </c>
      <c r="J11" s="112">
        <v>808940.36184787902</v>
      </c>
      <c r="K11" s="117">
        <f t="shared" si="2"/>
        <v>0.11759696406092186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954"/>
      <c r="B12" s="955"/>
      <c r="C12" s="93" t="s">
        <v>9</v>
      </c>
      <c r="D12" s="77">
        <v>2618740</v>
      </c>
      <c r="E12" s="90">
        <v>151816.21601890645</v>
      </c>
      <c r="F12" s="78">
        <v>1616762.3794981968</v>
      </c>
      <c r="G12" s="422">
        <f t="shared" si="0"/>
        <v>0.21325676342019834</v>
      </c>
      <c r="H12" s="141">
        <f t="shared" si="1"/>
        <v>1.8229568702165765E-2</v>
      </c>
      <c r="I12" s="402">
        <v>149098.21977809112</v>
      </c>
      <c r="J12" s="112">
        <v>1591148.8233520845</v>
      </c>
      <c r="K12" s="117">
        <f t="shared" si="2"/>
        <v>0.23129826977488385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954"/>
      <c r="B13" s="955"/>
      <c r="C13" s="290" t="s">
        <v>302</v>
      </c>
      <c r="D13" s="85">
        <v>232</v>
      </c>
      <c r="E13" s="102">
        <v>7801.4900016654465</v>
      </c>
      <c r="F13" s="86">
        <v>83078.210089999993</v>
      </c>
      <c r="G13" s="103">
        <f t="shared" si="0"/>
        <v>1.0958779972509783E-2</v>
      </c>
      <c r="H13" s="141">
        <f t="shared" si="1"/>
        <v>0.15611442949100099</v>
      </c>
      <c r="I13" s="405">
        <v>6748.0258032072006</v>
      </c>
      <c r="J13" s="118">
        <v>72006.088659999994</v>
      </c>
      <c r="K13" s="117">
        <f t="shared" si="2"/>
        <v>1.0468312063021998E-2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954"/>
      <c r="B14" s="955"/>
      <c r="C14" s="93" t="s">
        <v>310</v>
      </c>
      <c r="D14" s="407"/>
      <c r="E14" s="90">
        <v>12476.810229630766</v>
      </c>
      <c r="F14" s="78">
        <v>133046.26873010001</v>
      </c>
      <c r="G14" s="422">
        <f t="shared" si="0"/>
        <v>1.7526218457768177E-2</v>
      </c>
      <c r="H14" s="141">
        <f>(E14-I14)/I14</f>
        <v>8.8026221807274343E-3</v>
      </c>
      <c r="I14" s="402">
        <v>12367.939927296839</v>
      </c>
      <c r="J14" s="112">
        <v>132292.86478199999</v>
      </c>
      <c r="K14" s="117">
        <f t="shared" si="2"/>
        <v>1.9186567821675746E-2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956"/>
      <c r="B15" s="957"/>
      <c r="C15" s="523" t="s">
        <v>2</v>
      </c>
      <c r="D15" s="524">
        <v>2832741</v>
      </c>
      <c r="E15" s="525">
        <v>711894.02663759724</v>
      </c>
      <c r="F15" s="526">
        <v>7579717.0409250995</v>
      </c>
      <c r="G15" s="527">
        <f>SUM(G9:G14)</f>
        <v>1</v>
      </c>
      <c r="H15" s="528">
        <f>(E15-I15)/I15</f>
        <v>0.1043717146282578</v>
      </c>
      <c r="I15" s="529">
        <v>644614.50543146848</v>
      </c>
      <c r="J15" s="530">
        <v>6879160.777741964</v>
      </c>
      <c r="K15" s="538">
        <f>SUM(K9:K14)</f>
        <v>1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958" t="str">
        <f>T!J21</f>
        <v>Listopad</v>
      </c>
      <c r="B16" s="959"/>
      <c r="C16" s="92" t="s">
        <v>6</v>
      </c>
      <c r="D16" s="77">
        <v>1635</v>
      </c>
      <c r="E16" s="90">
        <v>403061.79700220493</v>
      </c>
      <c r="F16" s="78">
        <v>4295084.3770850003</v>
      </c>
      <c r="G16" s="421">
        <f>E16/$E$22</f>
        <v>0.44864506960694966</v>
      </c>
      <c r="H16" s="141">
        <f>(E16-I16)/I16</f>
        <v>2.2633021088419095E-2</v>
      </c>
      <c r="I16" s="401">
        <v>394141.19111195346</v>
      </c>
      <c r="J16" s="113">
        <v>4204034.4717800003</v>
      </c>
      <c r="K16" s="116">
        <f>I16/$I$22</f>
        <v>0.43116524477691853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958"/>
      <c r="B17" s="959"/>
      <c r="C17" s="93" t="s">
        <v>7</v>
      </c>
      <c r="D17" s="77">
        <v>6591</v>
      </c>
      <c r="E17" s="90">
        <v>87741.123708128813</v>
      </c>
      <c r="F17" s="78">
        <v>935185.33059999999</v>
      </c>
      <c r="G17" s="422">
        <f t="shared" ref="G17:G21" si="3">E17/$E$22</f>
        <v>9.7663988118452449E-2</v>
      </c>
      <c r="H17" s="141">
        <f t="shared" ref="H17:H19" si="4">(E17-I17)/I17</f>
        <v>-1.6141333850655869E-2</v>
      </c>
      <c r="I17" s="402">
        <v>89180.61783358852</v>
      </c>
      <c r="J17" s="112">
        <v>951227.43147999956</v>
      </c>
      <c r="K17" s="117">
        <f t="shared" ref="K17:K21" si="5">I17/$I$22</f>
        <v>9.7557889874682183E-2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958"/>
      <c r="B18" s="959"/>
      <c r="C18" s="93" t="s">
        <v>8</v>
      </c>
      <c r="D18" s="77">
        <v>205985</v>
      </c>
      <c r="E18" s="90">
        <v>135153.95217978186</v>
      </c>
      <c r="F18" s="78">
        <v>1440680.9808472299</v>
      </c>
      <c r="G18" s="422">
        <f t="shared" si="3"/>
        <v>0.15043885263832352</v>
      </c>
      <c r="H18" s="141">
        <f t="shared" si="4"/>
        <v>4.2641676200020691E-2</v>
      </c>
      <c r="I18" s="402">
        <v>129626.4625373117</v>
      </c>
      <c r="J18" s="112">
        <v>1382667.0155322391</v>
      </c>
      <c r="K18" s="117">
        <f>I18/$I$22</f>
        <v>0.14180305613779584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958"/>
      <c r="B19" s="959"/>
      <c r="C19" s="93" t="s">
        <v>9</v>
      </c>
      <c r="D19" s="77">
        <v>2619434</v>
      </c>
      <c r="E19" s="90">
        <v>248045.14119093469</v>
      </c>
      <c r="F19" s="78">
        <v>2644206.3474897407</v>
      </c>
      <c r="G19" s="422">
        <f t="shared" si="3"/>
        <v>0.27609719021488849</v>
      </c>
      <c r="H19" s="141">
        <f t="shared" si="4"/>
        <v>-0.10947769433374048</v>
      </c>
      <c r="I19" s="402">
        <v>278538.94238545262</v>
      </c>
      <c r="J19" s="112">
        <v>2971182.2406376209</v>
      </c>
      <c r="K19" s="117">
        <f>I19/$I$22</f>
        <v>0.30470378123816816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958"/>
      <c r="B20" s="959"/>
      <c r="C20" s="290" t="s">
        <v>302</v>
      </c>
      <c r="D20" s="85">
        <v>236</v>
      </c>
      <c r="E20" s="102">
        <v>7719.5425942642223</v>
      </c>
      <c r="F20" s="86">
        <v>82288.246729999999</v>
      </c>
      <c r="G20" s="103">
        <f t="shared" si="3"/>
        <v>8.5925650862875968E-3</v>
      </c>
      <c r="H20" s="141">
        <f>(E20-I20)/I20</f>
        <v>0.12730197304141661</v>
      </c>
      <c r="I20" s="405">
        <v>6847.8036753871711</v>
      </c>
      <c r="J20" s="118">
        <v>73036.830470000001</v>
      </c>
      <c r="K20" s="117">
        <f>I20/$I$22</f>
        <v>7.4910590784811985E-3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958"/>
      <c r="B21" s="959"/>
      <c r="C21" s="93" t="s">
        <v>310</v>
      </c>
      <c r="D21" s="407"/>
      <c r="E21" s="90">
        <v>16676.362542477185</v>
      </c>
      <c r="F21" s="78">
        <v>177892.83747299999</v>
      </c>
      <c r="G21" s="422">
        <f t="shared" si="3"/>
        <v>1.8562334335098189E-2</v>
      </c>
      <c r="H21" s="141">
        <f t="shared" ref="H21" si="6">(E21-I21)/I21</f>
        <v>5.5784852166921597E-2</v>
      </c>
      <c r="I21" s="402">
        <v>15795.228079139575</v>
      </c>
      <c r="J21" s="112">
        <v>168778.1335997</v>
      </c>
      <c r="K21" s="117">
        <f t="shared" si="5"/>
        <v>1.7278968893954125E-2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958"/>
      <c r="B22" s="959"/>
      <c r="C22" s="523" t="s">
        <v>2</v>
      </c>
      <c r="D22" s="524">
        <v>2833881</v>
      </c>
      <c r="E22" s="525">
        <v>898397.91921779176</v>
      </c>
      <c r="F22" s="526">
        <v>9575338.1202249695</v>
      </c>
      <c r="G22" s="527">
        <f>SUM(G16:G21)</f>
        <v>1</v>
      </c>
      <c r="H22" s="528">
        <f>(E22-I22)/I22</f>
        <v>-1.7210158487122602E-2</v>
      </c>
      <c r="I22" s="529">
        <v>914130.24562283303</v>
      </c>
      <c r="J22" s="530">
        <v>9750926.1234995592</v>
      </c>
      <c r="K22" s="538">
        <f>SUM(K16:K21)</f>
        <v>1.0000000000000002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958" t="str">
        <f>T!J22</f>
        <v>Prosinec</v>
      </c>
      <c r="B23" s="959"/>
      <c r="C23" s="92" t="s">
        <v>6</v>
      </c>
      <c r="D23" s="77">
        <v>1642</v>
      </c>
      <c r="E23" s="90">
        <v>381079.5721924291</v>
      </c>
      <c r="F23" s="78">
        <v>4072288.1360379998</v>
      </c>
      <c r="G23" s="421">
        <f>E23/$E$29</f>
        <v>0.36635442497294213</v>
      </c>
      <c r="H23" s="141">
        <f>(E23-I23)/I23</f>
        <v>-3.4623307174368359E-2</v>
      </c>
      <c r="I23" s="401">
        <v>394747.01950491412</v>
      </c>
      <c r="J23" s="113">
        <v>4214838.0789900003</v>
      </c>
      <c r="K23" s="116">
        <f>I23/$I$29</f>
        <v>0.36053750447869548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958"/>
      <c r="B24" s="959"/>
      <c r="C24" s="93" t="s">
        <v>7</v>
      </c>
      <c r="D24" s="77">
        <v>6600</v>
      </c>
      <c r="E24" s="90">
        <v>103063.64760883346</v>
      </c>
      <c r="F24" s="78">
        <v>1101286.2337700003</v>
      </c>
      <c r="G24" s="422">
        <f t="shared" ref="G24:G28" si="7">E24/$E$29</f>
        <v>9.908120537167503E-2</v>
      </c>
      <c r="H24" s="141">
        <f t="shared" ref="H24:H27" si="8">(E24-I24)/I24</f>
        <v>-3.9135683727221288E-2</v>
      </c>
      <c r="I24" s="402">
        <v>107261.39566574854</v>
      </c>
      <c r="J24" s="112">
        <v>1145227.7393600002</v>
      </c>
      <c r="K24" s="117">
        <f t="shared" ref="K24:K28" si="9">I24/$I$29</f>
        <v>9.7965922500776542E-2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958"/>
      <c r="B25" s="959"/>
      <c r="C25" s="93" t="s">
        <v>8</v>
      </c>
      <c r="D25" s="77">
        <v>206236</v>
      </c>
      <c r="E25" s="90">
        <v>190916.87658266761</v>
      </c>
      <c r="F25" s="78">
        <v>2040446.2487167506</v>
      </c>
      <c r="G25" s="422">
        <f t="shared" si="7"/>
        <v>0.18353973196641191</v>
      </c>
      <c r="H25" s="141">
        <f t="shared" si="8"/>
        <v>4.9591463639504979E-2</v>
      </c>
      <c r="I25" s="402">
        <v>181896.36939372093</v>
      </c>
      <c r="J25" s="112">
        <v>1942526.9314040479</v>
      </c>
      <c r="K25" s="117">
        <f t="shared" si="9"/>
        <v>0.16613288981180188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958"/>
      <c r="B26" s="959"/>
      <c r="C26" s="93" t="s">
        <v>9</v>
      </c>
      <c r="D26" s="77">
        <v>2619793</v>
      </c>
      <c r="E26" s="90">
        <v>365801.56506841682</v>
      </c>
      <c r="F26" s="78">
        <v>3909889.0573613304</v>
      </c>
      <c r="G26" s="422">
        <f t="shared" si="7"/>
        <v>0.35166676936745173</v>
      </c>
      <c r="H26" s="141">
        <f t="shared" si="8"/>
        <v>-0.10874687411474278</v>
      </c>
      <c r="I26" s="402">
        <v>410435.09912526386</v>
      </c>
      <c r="J26" s="112">
        <v>4382918.089029015</v>
      </c>
      <c r="K26" s="117">
        <f t="shared" si="9"/>
        <v>0.3748660257769128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958"/>
      <c r="B27" s="959"/>
      <c r="C27" s="290" t="s">
        <v>302</v>
      </c>
      <c r="D27" s="85">
        <v>238</v>
      </c>
      <c r="E27" s="102">
        <v>7404.263138656197</v>
      </c>
      <c r="F27" s="86">
        <v>79127.769950000002</v>
      </c>
      <c r="G27" s="103">
        <f t="shared" si="7"/>
        <v>7.1181578926015013E-3</v>
      </c>
      <c r="H27" s="141">
        <f t="shared" si="8"/>
        <v>0.15814728074570511</v>
      </c>
      <c r="I27" s="405">
        <v>6393.1964973304239</v>
      </c>
      <c r="J27" s="118">
        <v>68203.154659999986</v>
      </c>
      <c r="K27" s="117">
        <f t="shared" si="9"/>
        <v>5.8391501313431798E-3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958"/>
      <c r="B28" s="959"/>
      <c r="C28" s="93" t="s">
        <v>310</v>
      </c>
      <c r="D28" s="407"/>
      <c r="E28" s="90">
        <v>-8072.2044780974347</v>
      </c>
      <c r="F28" s="78">
        <v>-86200.655971</v>
      </c>
      <c r="G28" s="422">
        <f t="shared" si="7"/>
        <v>-7.7602895710822536E-3</v>
      </c>
      <c r="H28" s="141">
        <f t="shared" ref="H28" si="10">(E28-I28)/I28</f>
        <v>0.38026064152622024</v>
      </c>
      <c r="I28" s="402">
        <v>-5848.318958926201</v>
      </c>
      <c r="J28" s="112">
        <v>-62374.931798000056</v>
      </c>
      <c r="K28" s="117">
        <f t="shared" si="9"/>
        <v>-5.3414926995299225E-3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960"/>
      <c r="B29" s="961"/>
      <c r="C29" s="531" t="s">
        <v>2</v>
      </c>
      <c r="D29" s="532">
        <v>2834509</v>
      </c>
      <c r="E29" s="533">
        <v>1040193.7201129057</v>
      </c>
      <c r="F29" s="534">
        <v>11116836.789865082</v>
      </c>
      <c r="G29" s="527">
        <f>SUM(G23:G28)</f>
        <v>1</v>
      </c>
      <c r="H29" s="535">
        <f>(E29-I29)/I29</f>
        <v>-4.9951413200603041E-2</v>
      </c>
      <c r="I29" s="536">
        <v>1094884.7612280517</v>
      </c>
      <c r="J29" s="537">
        <v>11691339.061645063</v>
      </c>
      <c r="K29" s="538">
        <f>SUM(K23:K28)</f>
        <v>1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962" t="str">
        <f>T!E17</f>
        <v>IV. čtvrtletí</v>
      </c>
      <c r="B30" s="963"/>
      <c r="C30" s="108" t="s">
        <v>6</v>
      </c>
      <c r="D30" s="109">
        <f>D23</f>
        <v>1642</v>
      </c>
      <c r="E30" s="423">
        <f>E9+E16+E23</f>
        <v>1176207.5385212409</v>
      </c>
      <c r="F30" s="110">
        <f>F9+F16+F23</f>
        <v>12541079.029454999</v>
      </c>
      <c r="G30" s="424">
        <f>E30/$E$36</f>
        <v>0.44377057141772558</v>
      </c>
      <c r="H30" s="419">
        <f>(E30-I30)/I30</f>
        <v>4.2502686858308637E-2</v>
      </c>
      <c r="I30" s="403">
        <f>I9+I16+I23</f>
        <v>1128253.7238017735</v>
      </c>
      <c r="J30" s="125">
        <f>J9+J16+J23</f>
        <v>12040245.131680001</v>
      </c>
      <c r="K30" s="539">
        <f>I30/$I$36</f>
        <v>0.42517379256585697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964"/>
      <c r="B31" s="965"/>
      <c r="C31" s="93" t="s">
        <v>7</v>
      </c>
      <c r="D31" s="77">
        <f t="shared" ref="D31:D34" si="11">D24</f>
        <v>6600</v>
      </c>
      <c r="E31" s="90">
        <f>E10+E17+E24</f>
        <v>257142.37431073567</v>
      </c>
      <c r="F31" s="78">
        <f t="shared" ref="F31" si="12">F10+F17+F24</f>
        <v>2742857.7577599999</v>
      </c>
      <c r="G31" s="422">
        <f t="shared" ref="G31:G35" si="13">E31/$E$36</f>
        <v>9.7017077893456399E-2</v>
      </c>
      <c r="H31" s="141">
        <f t="shared" ref="H31:H33" si="14">(E31-I31)/I31</f>
        <v>-2.0558573269678546E-3</v>
      </c>
      <c r="I31" s="402">
        <f>I10+I17+I24</f>
        <v>257672.111408931</v>
      </c>
      <c r="J31" s="112">
        <f t="shared" ref="J31" si="15">J10+J17+J24</f>
        <v>2749855.22903</v>
      </c>
      <c r="K31" s="117">
        <f t="shared" ref="K31:K35" si="16">I31/$I$36</f>
        <v>9.7101765795222283E-2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964"/>
      <c r="B32" s="965"/>
      <c r="C32" s="93" t="s">
        <v>8</v>
      </c>
      <c r="D32" s="77">
        <f t="shared" si="11"/>
        <v>206236</v>
      </c>
      <c r="E32" s="90">
        <f t="shared" ref="E32:F32" si="17">E11+E18+E25</f>
        <v>407466.56682946358</v>
      </c>
      <c r="F32" s="78">
        <f t="shared" si="17"/>
        <v>4347864.7024487834</v>
      </c>
      <c r="G32" s="422">
        <f t="shared" si="13"/>
        <v>0.15373279397857259</v>
      </c>
      <c r="H32" s="141">
        <f t="shared" si="14"/>
        <v>5.1994820793203785E-2</v>
      </c>
      <c r="I32" s="402">
        <f t="shared" ref="I32:J32" si="18">I11+I18+I25</f>
        <v>387327.54075940594</v>
      </c>
      <c r="J32" s="112">
        <f t="shared" si="18"/>
        <v>4134134.3087841664</v>
      </c>
      <c r="K32" s="117">
        <f t="shared" si="16"/>
        <v>0.1459614233888552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964"/>
      <c r="B33" s="965"/>
      <c r="C33" s="93" t="s">
        <v>9</v>
      </c>
      <c r="D33" s="77">
        <f t="shared" si="11"/>
        <v>2619793</v>
      </c>
      <c r="E33" s="90">
        <f>E12+E19+E26</f>
        <v>765662.92227825802</v>
      </c>
      <c r="F33" s="78">
        <f t="shared" ref="E33:F35" si="19">F12+F19+F26</f>
        <v>8170857.7843492683</v>
      </c>
      <c r="G33" s="422">
        <f t="shared" si="13"/>
        <v>0.28887646219303004</v>
      </c>
      <c r="H33" s="141">
        <f t="shared" si="14"/>
        <v>-8.6399875470400095E-2</v>
      </c>
      <c r="I33" s="402">
        <f>I12+I19+I26</f>
        <v>838072.26128880761</v>
      </c>
      <c r="J33" s="112">
        <f t="shared" ref="J33" si="20">J12+J19+J26</f>
        <v>8945249.1530187204</v>
      </c>
      <c r="K33" s="117">
        <f t="shared" si="16"/>
        <v>0.31582112627621184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964"/>
      <c r="B34" s="965"/>
      <c r="C34" s="290" t="s">
        <v>302</v>
      </c>
      <c r="D34" s="77">
        <f t="shared" si="11"/>
        <v>238</v>
      </c>
      <c r="E34" s="90">
        <f>E13+E20+E27</f>
        <v>22925.295734585867</v>
      </c>
      <c r="F34" s="78">
        <f t="shared" si="19"/>
        <v>244494.22677000001</v>
      </c>
      <c r="G34" s="103">
        <f t="shared" si="13"/>
        <v>8.6494698043238175E-3</v>
      </c>
      <c r="H34" s="141">
        <f>(E34-I34)/I34</f>
        <v>0.14689408889645625</v>
      </c>
      <c r="I34" s="402">
        <f>I13+I20+I27</f>
        <v>19989.025975924797</v>
      </c>
      <c r="J34" s="112">
        <f t="shared" ref="J34" si="21">J13+J20+J27</f>
        <v>213246.07378999999</v>
      </c>
      <c r="K34" s="117">
        <f t="shared" si="16"/>
        <v>7.532711662801974E-3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964"/>
      <c r="B35" s="965"/>
      <c r="C35" s="93" t="s">
        <v>310</v>
      </c>
      <c r="D35" s="77"/>
      <c r="E35" s="90">
        <f t="shared" si="19"/>
        <v>21080.968294010516</v>
      </c>
      <c r="F35" s="78">
        <f t="shared" si="19"/>
        <v>224738.4502321</v>
      </c>
      <c r="G35" s="422">
        <f t="shared" si="13"/>
        <v>7.9536247128916531E-3</v>
      </c>
      <c r="H35" s="141">
        <f t="shared" ref="H35" si="22">(E35-I35)/I35</f>
        <v>-5.5294156410050491E-2</v>
      </c>
      <c r="I35" s="402">
        <f t="shared" ref="I35:J35" si="23">I14+I21+I28</f>
        <v>22314.849047510212</v>
      </c>
      <c r="J35" s="112">
        <f t="shared" si="23"/>
        <v>238696.06658369995</v>
      </c>
      <c r="K35" s="117">
        <f t="shared" si="16"/>
        <v>8.4091803110515947E-3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964"/>
      <c r="B36" s="965"/>
      <c r="C36" s="557" t="s">
        <v>2</v>
      </c>
      <c r="D36" s="552">
        <f>SUM(D30:D35)</f>
        <v>2834509</v>
      </c>
      <c r="E36" s="558">
        <f>SUM(E30:E35)</f>
        <v>2650485.6659682943</v>
      </c>
      <c r="F36" s="559">
        <f>SUM(F30:F35)</f>
        <v>28271891.951015148</v>
      </c>
      <c r="G36" s="560">
        <f>SUM(G30:G35)</f>
        <v>0.99999999999999989</v>
      </c>
      <c r="H36" s="561">
        <f>(E36-I36)/I36</f>
        <v>-1.1847344550201065E-3</v>
      </c>
      <c r="I36" s="571">
        <f>SUM(I30:I35)</f>
        <v>2653629.5122823534</v>
      </c>
      <c r="J36" s="572">
        <f>SUM(J30:J35)</f>
        <v>28321425.962886587</v>
      </c>
      <c r="K36" s="573">
        <f>SUM(K30:K35)</f>
        <v>0.99999999999999989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48" t="s">
        <v>160</v>
      </c>
      <c r="B39" s="948"/>
      <c r="C39" s="948"/>
      <c r="D39" s="948"/>
      <c r="E39" s="948"/>
      <c r="F39" s="83"/>
      <c r="G39" s="948" t="s">
        <v>161</v>
      </c>
      <c r="H39" s="948"/>
      <c r="I39" s="948"/>
      <c r="J39" s="948"/>
      <c r="K39" s="948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49" t="str">
        <f>A30</f>
        <v>IV. čtvrtletí</v>
      </c>
      <c r="B40" s="950"/>
      <c r="C40" s="950"/>
      <c r="D40" s="950"/>
      <c r="E40" s="950"/>
      <c r="F40" s="83"/>
      <c r="G40" s="951" t="str">
        <f>A30</f>
        <v>IV. čtvrtletí</v>
      </c>
      <c r="H40" s="951"/>
      <c r="I40" s="951"/>
      <c r="J40" s="951"/>
      <c r="K40" s="951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Říjen</v>
      </c>
      <c r="C45" s="260">
        <f>E15</f>
        <v>711894.02663759724</v>
      </c>
      <c r="D45" s="260">
        <f>I15</f>
        <v>644614.50543146848</v>
      </c>
      <c r="E45" s="71"/>
      <c r="F45" s="71"/>
      <c r="G45" s="71"/>
      <c r="H45" s="83" t="str">
        <f>A9</f>
        <v>Říjen</v>
      </c>
      <c r="I45" s="261">
        <f>E15/E36</f>
        <v>0.26859003079253518</v>
      </c>
      <c r="J45" s="261">
        <f>I15/I36</f>
        <v>0.24291804957996704</v>
      </c>
      <c r="K45" s="83"/>
      <c r="L45" s="71"/>
    </row>
    <row r="46" spans="1:21" ht="15" customHeight="1" x14ac:dyDescent="0.2">
      <c r="A46" s="83"/>
      <c r="B46" s="83" t="str">
        <f>A16</f>
        <v>Listopad</v>
      </c>
      <c r="C46" s="260">
        <f>E22</f>
        <v>898397.91921779176</v>
      </c>
      <c r="D46" s="260">
        <f>I22</f>
        <v>914130.24562283303</v>
      </c>
      <c r="E46" s="71"/>
      <c r="F46" s="71"/>
      <c r="G46" s="71"/>
      <c r="H46" s="83" t="str">
        <f>A16</f>
        <v>Listopad</v>
      </c>
      <c r="I46" s="261">
        <f>E22/E36</f>
        <v>0.33895596220460322</v>
      </c>
      <c r="J46" s="261">
        <f>I22/I36</f>
        <v>0.34448299636093554</v>
      </c>
      <c r="K46" s="83"/>
      <c r="L46" s="71"/>
    </row>
    <row r="47" spans="1:21" ht="15" customHeight="1" x14ac:dyDescent="0.2">
      <c r="A47" s="83"/>
      <c r="B47" s="83" t="str">
        <f>A23</f>
        <v>Prosinec</v>
      </c>
      <c r="C47" s="260">
        <f>E29</f>
        <v>1040193.7201129057</v>
      </c>
      <c r="D47" s="260">
        <f>I29</f>
        <v>1094884.7612280517</v>
      </c>
      <c r="E47" s="71"/>
      <c r="F47" s="71"/>
      <c r="G47" s="71"/>
      <c r="H47" s="83" t="str">
        <f>A23</f>
        <v>Prosinec</v>
      </c>
      <c r="I47" s="261">
        <f>E29/E36</f>
        <v>0.39245400700286176</v>
      </c>
      <c r="J47" s="261">
        <f>I29/I36</f>
        <v>0.41259895405909741</v>
      </c>
      <c r="K47" s="83"/>
      <c r="L47" s="71"/>
    </row>
    <row r="48" spans="1:21" ht="15" customHeight="1" x14ac:dyDescent="0.2">
      <c r="A48" s="83"/>
      <c r="B48" s="83"/>
      <c r="C48" s="260">
        <f>SUM(C45:C47)</f>
        <v>2650485.6659682947</v>
      </c>
      <c r="D48" s="260">
        <f>SUM(D45:D47)</f>
        <v>2653629.5122823529</v>
      </c>
      <c r="E48" s="83"/>
      <c r="F48" s="83"/>
      <c r="G48" s="83"/>
      <c r="H48" s="83"/>
      <c r="I48" s="181">
        <f>SUM(I45:I47)</f>
        <v>1.0000000000000002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K1:L1"/>
    <mergeCell ref="A4:D4"/>
    <mergeCell ref="E5:G5"/>
    <mergeCell ref="I5:K5"/>
    <mergeCell ref="H6:H8"/>
    <mergeCell ref="D7:D8"/>
    <mergeCell ref="E7:F7"/>
    <mergeCell ref="I7:J7"/>
    <mergeCell ref="A8:B8"/>
    <mergeCell ref="A2:L2"/>
    <mergeCell ref="I6:J6"/>
    <mergeCell ref="E6:F6"/>
    <mergeCell ref="A3:C3"/>
    <mergeCell ref="A39:E39"/>
    <mergeCell ref="A40:E40"/>
    <mergeCell ref="G39:K39"/>
    <mergeCell ref="G40:K40"/>
    <mergeCell ref="A9:B15"/>
    <mergeCell ref="A16:B22"/>
    <mergeCell ref="A23:B29"/>
    <mergeCell ref="A30:B3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66" t="s">
        <v>227</v>
      </c>
      <c r="L1" s="966"/>
    </row>
    <row r="2" spans="1:22" s="495" customFormat="1" ht="22.5" customHeight="1" x14ac:dyDescent="0.25">
      <c r="A2" s="868" t="s">
        <v>196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</row>
    <row r="3" spans="1:22" ht="18.75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22" ht="12.95" customHeight="1" x14ac:dyDescent="0.2">
      <c r="A4" s="967" t="s">
        <v>10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22" ht="24.95" customHeight="1" x14ac:dyDescent="0.25">
      <c r="A6" s="74"/>
      <c r="B6" s="75"/>
      <c r="C6" s="76"/>
      <c r="D6" s="76"/>
      <c r="E6" s="979" t="s">
        <v>39</v>
      </c>
      <c r="F6" s="980"/>
      <c r="G6" s="420"/>
      <c r="H6" s="946" t="s">
        <v>108</v>
      </c>
      <c r="I6" s="977" t="s">
        <v>39</v>
      </c>
      <c r="J6" s="978"/>
      <c r="K6" s="399"/>
      <c r="L6" s="87"/>
    </row>
    <row r="7" spans="1:22" ht="24.95" customHeight="1" x14ac:dyDescent="0.25">
      <c r="A7" s="74"/>
      <c r="B7" s="94"/>
      <c r="C7" s="94"/>
      <c r="D7" s="974" t="s">
        <v>0</v>
      </c>
      <c r="E7" s="945"/>
      <c r="F7" s="946"/>
      <c r="G7" s="465" t="s">
        <v>107</v>
      </c>
      <c r="H7" s="946"/>
      <c r="I7" s="945"/>
      <c r="J7" s="946"/>
      <c r="K7" s="114" t="s">
        <v>107</v>
      </c>
      <c r="L7" s="87"/>
    </row>
    <row r="8" spans="1:22" ht="15" customHeight="1" x14ac:dyDescent="0.25">
      <c r="A8" s="973" t="s">
        <v>140</v>
      </c>
      <c r="B8" s="973"/>
      <c r="C8" s="96" t="s">
        <v>45</v>
      </c>
      <c r="D8" s="975"/>
      <c r="E8" s="660" t="s">
        <v>336</v>
      </c>
      <c r="F8" s="655" t="s">
        <v>1</v>
      </c>
      <c r="G8" s="466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52" t="str">
        <f>T!J20</f>
        <v>Říjen</v>
      </c>
      <c r="B9" s="953"/>
      <c r="C9" s="92" t="s">
        <v>6</v>
      </c>
      <c r="D9" s="77">
        <v>174</v>
      </c>
      <c r="E9" s="90">
        <v>15359.662036607069</v>
      </c>
      <c r="F9" s="78">
        <v>163215.29478</v>
      </c>
      <c r="G9" s="421">
        <f t="shared" ref="G9:G14" si="0">E9/$E$15</f>
        <v>0.23614975559151544</v>
      </c>
      <c r="H9" s="141">
        <f>(E9-I9)/I9</f>
        <v>-6.541015054474017E-2</v>
      </c>
      <c r="I9" s="401">
        <v>16434.655314905984</v>
      </c>
      <c r="J9" s="113">
        <v>175250.95862999998</v>
      </c>
      <c r="K9" s="116">
        <f>I9/$I$15</f>
        <v>0.25271513648097299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954"/>
      <c r="B10" s="955"/>
      <c r="C10" s="93" t="s">
        <v>7</v>
      </c>
      <c r="D10" s="77">
        <v>1562</v>
      </c>
      <c r="E10" s="90">
        <v>12287.323473773387</v>
      </c>
      <c r="F10" s="78">
        <v>130567.98478</v>
      </c>
      <c r="G10" s="422">
        <f t="shared" si="0"/>
        <v>0.18891355996570133</v>
      </c>
      <c r="H10" s="141">
        <f t="shared" ref="H10:H13" si="1">(E10-I10)/I10</f>
        <v>3.5041188280732711E-3</v>
      </c>
      <c r="I10" s="402">
        <v>12244.417579593941</v>
      </c>
      <c r="J10" s="112">
        <v>130568.34685999999</v>
      </c>
      <c r="K10" s="117">
        <f t="shared" ref="K10:K14" si="2">I10/$I$15</f>
        <v>0.18828199317028446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954"/>
      <c r="B11" s="955"/>
      <c r="C11" s="93" t="s">
        <v>8</v>
      </c>
      <c r="D11" s="77">
        <v>39014</v>
      </c>
      <c r="E11" s="90">
        <v>14682.803297014147</v>
      </c>
      <c r="F11" s="78">
        <v>156022.91593480299</v>
      </c>
      <c r="G11" s="422">
        <f t="shared" si="0"/>
        <v>0.22574327493172625</v>
      </c>
      <c r="H11" s="141">
        <f t="shared" si="1"/>
        <v>8.2477033817412393E-2</v>
      </c>
      <c r="I11" s="402">
        <v>13564.078348373328</v>
      </c>
      <c r="J11" s="112">
        <v>144640.549467879</v>
      </c>
      <c r="K11" s="117">
        <f t="shared" si="2"/>
        <v>0.20857437198203785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954"/>
      <c r="B12" s="955"/>
      <c r="C12" s="93" t="s">
        <v>9</v>
      </c>
      <c r="D12" s="77">
        <v>379571</v>
      </c>
      <c r="E12" s="90">
        <v>20152.463588906419</v>
      </c>
      <c r="F12" s="78">
        <v>214144.81068819668</v>
      </c>
      <c r="G12" s="422">
        <f t="shared" si="0"/>
        <v>0.30983750422013989</v>
      </c>
      <c r="H12" s="141">
        <f t="shared" si="1"/>
        <v>-9.5747351127951023E-3</v>
      </c>
      <c r="I12" s="402">
        <v>20347.283438091104</v>
      </c>
      <c r="J12" s="112">
        <v>216973.25694208452</v>
      </c>
      <c r="K12" s="117">
        <f t="shared" si="2"/>
        <v>0.31287948621657174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954"/>
      <c r="B13" s="955"/>
      <c r="C13" s="290" t="s">
        <v>302</v>
      </c>
      <c r="D13" s="85">
        <v>29</v>
      </c>
      <c r="E13" s="102">
        <v>1035.0150016654459</v>
      </c>
      <c r="F13" s="86">
        <v>10998.312470000003</v>
      </c>
      <c r="G13" s="103">
        <f t="shared" si="0"/>
        <v>1.5913015474840406E-2</v>
      </c>
      <c r="H13" s="141">
        <f t="shared" si="1"/>
        <v>0.25072685832855085</v>
      </c>
      <c r="I13" s="405">
        <v>827.53080320720187</v>
      </c>
      <c r="J13" s="118">
        <v>8824.374719999998</v>
      </c>
      <c r="K13" s="117">
        <f t="shared" si="2"/>
        <v>1.2724913049137079E-2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954"/>
      <c r="B14" s="955"/>
      <c r="C14" s="93" t="s">
        <v>310</v>
      </c>
      <c r="D14" s="407"/>
      <c r="E14" s="90">
        <v>1524.7733957396147</v>
      </c>
      <c r="F14" s="78">
        <v>16202.600179999999</v>
      </c>
      <c r="G14" s="422">
        <f t="shared" si="0"/>
        <v>2.3442889816076652E-2</v>
      </c>
      <c r="H14" s="141">
        <f>(E14-I14)/I14</f>
        <v>-5.5498908004044709E-2</v>
      </c>
      <c r="I14" s="402">
        <v>1614.3691189571905</v>
      </c>
      <c r="J14" s="112">
        <v>17214.825100000002</v>
      </c>
      <c r="K14" s="117">
        <f t="shared" si="2"/>
        <v>2.4824099100995863E-2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956"/>
      <c r="B15" s="957"/>
      <c r="C15" s="523" t="s">
        <v>2</v>
      </c>
      <c r="D15" s="524">
        <v>420350</v>
      </c>
      <c r="E15" s="525">
        <v>65042.040793706088</v>
      </c>
      <c r="F15" s="526">
        <v>691151.91883299965</v>
      </c>
      <c r="G15" s="527">
        <f>SUM(G9:G14)</f>
        <v>1</v>
      </c>
      <c r="H15" s="528">
        <f>(E15-I15)/I15</f>
        <v>1.4925176278186603E-4</v>
      </c>
      <c r="I15" s="529">
        <v>65032.334603128751</v>
      </c>
      <c r="J15" s="530">
        <v>693472.31171996344</v>
      </c>
      <c r="K15" s="538">
        <f>SUM(K9:K14)</f>
        <v>0.99999999999999989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958" t="str">
        <f>T!J21</f>
        <v>Listopad</v>
      </c>
      <c r="B16" s="959"/>
      <c r="C16" s="92" t="s">
        <v>6</v>
      </c>
      <c r="D16" s="77">
        <v>176</v>
      </c>
      <c r="E16" s="90">
        <v>21479.044532204985</v>
      </c>
      <c r="F16" s="78">
        <v>228429.61087</v>
      </c>
      <c r="G16" s="421">
        <f>E16/$E$22</f>
        <v>0.21630856905122869</v>
      </c>
      <c r="H16" s="141">
        <f>(E16-I16)/I16</f>
        <v>-7.6891234484934373E-2</v>
      </c>
      <c r="I16" s="401">
        <v>23268.162251953436</v>
      </c>
      <c r="J16" s="113">
        <v>248054.90173000001</v>
      </c>
      <c r="K16" s="116">
        <f>I16/$I$22</f>
        <v>0.22208631162594997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958"/>
      <c r="B17" s="959"/>
      <c r="C17" s="93" t="s">
        <v>7</v>
      </c>
      <c r="D17" s="77">
        <v>1567</v>
      </c>
      <c r="E17" s="90">
        <v>18443.850738128822</v>
      </c>
      <c r="F17" s="78">
        <v>196150.35260000001</v>
      </c>
      <c r="G17" s="422">
        <f t="shared" ref="G17:G21" si="3">E17/$E$22</f>
        <v>0.18574210575229602</v>
      </c>
      <c r="H17" s="141">
        <f t="shared" ref="H17:H19" si="4">(E17-I17)/I17</f>
        <v>-6.1676648948360703E-2</v>
      </c>
      <c r="I17" s="402">
        <v>19656.177923588508</v>
      </c>
      <c r="J17" s="112">
        <v>209548.61599000002</v>
      </c>
      <c r="K17" s="117">
        <f t="shared" ref="K17:K21" si="5">I17/$I$22</f>
        <v>0.18761120918978932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958"/>
      <c r="B18" s="959"/>
      <c r="C18" s="93" t="s">
        <v>8</v>
      </c>
      <c r="D18" s="77">
        <v>39173</v>
      </c>
      <c r="E18" s="90">
        <v>24104.698329781851</v>
      </c>
      <c r="F18" s="78">
        <v>256353.46673722999</v>
      </c>
      <c r="G18" s="422">
        <f t="shared" si="3"/>
        <v>0.24275068638685823</v>
      </c>
      <c r="H18" s="141">
        <f t="shared" si="4"/>
        <v>8.6795304649699312E-2</v>
      </c>
      <c r="I18" s="402">
        <v>22179.612137311713</v>
      </c>
      <c r="J18" s="112">
        <v>236450.191112239</v>
      </c>
      <c r="K18" s="117">
        <f>I18/$I$22</f>
        <v>0.21169648894193077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958"/>
      <c r="B19" s="959"/>
      <c r="C19" s="93" t="s">
        <v>9</v>
      </c>
      <c r="D19" s="77">
        <v>379461</v>
      </c>
      <c r="E19" s="90">
        <v>32307.787480934698</v>
      </c>
      <c r="F19" s="78">
        <v>343593.3198597405</v>
      </c>
      <c r="G19" s="422">
        <f t="shared" si="3"/>
        <v>0.32536136645808089</v>
      </c>
      <c r="H19" s="141">
        <f t="shared" si="4"/>
        <v>-0.1207541679947338</v>
      </c>
      <c r="I19" s="402">
        <v>36744.885565452634</v>
      </c>
      <c r="J19" s="112">
        <v>391726.20154762093</v>
      </c>
      <c r="K19" s="117">
        <f>I19/$I$22</f>
        <v>0.35071683006095083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958"/>
      <c r="B20" s="959"/>
      <c r="C20" s="290" t="s">
        <v>302</v>
      </c>
      <c r="D20" s="85">
        <v>29</v>
      </c>
      <c r="E20" s="102">
        <v>1044.4545942642219</v>
      </c>
      <c r="F20" s="86">
        <v>11107.774609999999</v>
      </c>
      <c r="G20" s="103">
        <f t="shared" si="3"/>
        <v>1.0518367257236774E-2</v>
      </c>
      <c r="H20" s="141">
        <f>(E20-I20)/I20</f>
        <v>0.22135908303851534</v>
      </c>
      <c r="I20" s="405">
        <v>855.15767538716966</v>
      </c>
      <c r="J20" s="118">
        <v>9116.5794299999998</v>
      </c>
      <c r="K20" s="117">
        <f>I20/$I$22</f>
        <v>8.1621750754902727E-3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958"/>
      <c r="B21" s="959"/>
      <c r="C21" s="93" t="s">
        <v>310</v>
      </c>
      <c r="D21" s="407"/>
      <c r="E21" s="90">
        <v>1918.3318749412317</v>
      </c>
      <c r="F21" s="78">
        <v>20401.459490000001</v>
      </c>
      <c r="G21" s="422">
        <f t="shared" si="3"/>
        <v>1.9318905094299395E-2</v>
      </c>
      <c r="H21" s="141">
        <f t="shared" ref="H21" si="6">(E21-I21)/I21</f>
        <v>-7.1840243180739588E-2</v>
      </c>
      <c r="I21" s="402">
        <v>2066.8121633663832</v>
      </c>
      <c r="J21" s="112">
        <v>22033.664429999997</v>
      </c>
      <c r="K21" s="117">
        <f t="shared" si="5"/>
        <v>1.9726985105888842E-2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958"/>
      <c r="B22" s="959"/>
      <c r="C22" s="523" t="s">
        <v>2</v>
      </c>
      <c r="D22" s="524">
        <v>420406</v>
      </c>
      <c r="E22" s="525">
        <v>99298.167550255806</v>
      </c>
      <c r="F22" s="526">
        <v>1056035.9841669705</v>
      </c>
      <c r="G22" s="527">
        <f>SUM(G16:G21)</f>
        <v>1</v>
      </c>
      <c r="H22" s="528">
        <f>(E22-I22)/I22</f>
        <v>-5.2234398932794746E-2</v>
      </c>
      <c r="I22" s="529">
        <v>104770.80771705984</v>
      </c>
      <c r="J22" s="530">
        <v>1116930.1542398599</v>
      </c>
      <c r="K22" s="538">
        <f>SUM(K16:K21)</f>
        <v>1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958" t="str">
        <f>T!J22</f>
        <v>Prosinec</v>
      </c>
      <c r="B23" s="959"/>
      <c r="C23" s="92" t="s">
        <v>6</v>
      </c>
      <c r="D23" s="77">
        <v>178</v>
      </c>
      <c r="E23" s="90">
        <v>25429.245492429156</v>
      </c>
      <c r="F23" s="78">
        <v>271118.31088999996</v>
      </c>
      <c r="G23" s="421">
        <f>E23/$E$29</f>
        <v>0.20586108673328368</v>
      </c>
      <c r="H23" s="141">
        <f>(E23-I23)/I23</f>
        <v>-4.4489692522813408E-2</v>
      </c>
      <c r="I23" s="401">
        <v>26613.261304914071</v>
      </c>
      <c r="J23" s="113">
        <v>283657.87786000001</v>
      </c>
      <c r="K23" s="116">
        <f>I23/$I$29</f>
        <v>0.20526455697899254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958"/>
      <c r="B24" s="959"/>
      <c r="C24" s="93" t="s">
        <v>7</v>
      </c>
      <c r="D24" s="77">
        <v>1568</v>
      </c>
      <c r="E24" s="90">
        <v>22709.865548833466</v>
      </c>
      <c r="F24" s="78">
        <v>242125.14076999997</v>
      </c>
      <c r="G24" s="422">
        <f t="shared" ref="G24:G28" si="7">E24/$E$29</f>
        <v>0.1838464929225482</v>
      </c>
      <c r="H24" s="141">
        <f t="shared" ref="H24:H28" si="8">(E24-I24)/I24</f>
        <v>-7.4753230794365313E-2</v>
      </c>
      <c r="I24" s="402">
        <v>24544.658035748551</v>
      </c>
      <c r="J24" s="112">
        <v>261836.91074000002</v>
      </c>
      <c r="K24" s="117">
        <f t="shared" ref="K24:K28" si="9">I24/$I$29</f>
        <v>0.18930969414780122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958"/>
      <c r="B25" s="959"/>
      <c r="C25" s="93" t="s">
        <v>8</v>
      </c>
      <c r="D25" s="77">
        <v>39162</v>
      </c>
      <c r="E25" s="90">
        <v>30591.569722667609</v>
      </c>
      <c r="F25" s="78">
        <v>326157.286556751</v>
      </c>
      <c r="G25" s="422">
        <f t="shared" si="7"/>
        <v>0.24765240438849473</v>
      </c>
      <c r="H25" s="141">
        <f t="shared" si="8"/>
        <v>0.1056228835904343</v>
      </c>
      <c r="I25" s="402">
        <v>27669.081543720938</v>
      </c>
      <c r="J25" s="112">
        <v>295418.72870404762</v>
      </c>
      <c r="K25" s="117">
        <f t="shared" si="9"/>
        <v>0.21340795853677641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958"/>
      <c r="B26" s="959"/>
      <c r="C26" s="93" t="s">
        <v>9</v>
      </c>
      <c r="D26" s="77">
        <v>379264</v>
      </c>
      <c r="E26" s="90">
        <v>41540.656688416791</v>
      </c>
      <c r="F26" s="78">
        <v>442892.86199132982</v>
      </c>
      <c r="G26" s="422">
        <f t="shared" si="7"/>
        <v>0.3362901479730388</v>
      </c>
      <c r="H26" s="141">
        <f t="shared" si="8"/>
        <v>-0.12778591268463368</v>
      </c>
      <c r="I26" s="402">
        <v>47626.674795263818</v>
      </c>
      <c r="J26" s="112">
        <v>508116.32579901558</v>
      </c>
      <c r="K26" s="117">
        <f t="shared" si="9"/>
        <v>0.36733822999841259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958"/>
      <c r="B27" s="959"/>
      <c r="C27" s="290" t="s">
        <v>302</v>
      </c>
      <c r="D27" s="85">
        <v>30</v>
      </c>
      <c r="E27" s="102">
        <v>1029.0851386561962</v>
      </c>
      <c r="F27" s="86">
        <v>10971.768350000002</v>
      </c>
      <c r="G27" s="103">
        <f t="shared" si="7"/>
        <v>8.330903291956045E-3</v>
      </c>
      <c r="H27" s="141">
        <f t="shared" si="8"/>
        <v>0.21210942227212765</v>
      </c>
      <c r="I27" s="405">
        <v>849.00349733042412</v>
      </c>
      <c r="J27" s="118">
        <v>9000.2103399999905</v>
      </c>
      <c r="K27" s="117">
        <f t="shared" si="9"/>
        <v>6.548251443387219E-3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958"/>
      <c r="B28" s="959"/>
      <c r="C28" s="93" t="s">
        <v>310</v>
      </c>
      <c r="D28" s="407"/>
      <c r="E28" s="90">
        <v>2225.8149119378822</v>
      </c>
      <c r="F28" s="78">
        <v>23730.908829999997</v>
      </c>
      <c r="G28" s="422">
        <f t="shared" si="7"/>
        <v>1.8018964690678665E-2</v>
      </c>
      <c r="H28" s="141">
        <f t="shared" si="8"/>
        <v>-5.3161826651332428E-2</v>
      </c>
      <c r="I28" s="402">
        <v>2350.7870453362457</v>
      </c>
      <c r="J28" s="112">
        <v>25021.406469999958</v>
      </c>
      <c r="K28" s="117">
        <f t="shared" si="9"/>
        <v>1.8131308894629942E-2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960"/>
      <c r="B29" s="961"/>
      <c r="C29" s="531" t="s">
        <v>2</v>
      </c>
      <c r="D29" s="532">
        <v>420202</v>
      </c>
      <c r="E29" s="533">
        <v>123526.23750294109</v>
      </c>
      <c r="F29" s="534">
        <v>1316996.277388081</v>
      </c>
      <c r="G29" s="527">
        <f>SUM(G23:G28)</f>
        <v>1.0000000000000002</v>
      </c>
      <c r="H29" s="535">
        <f>(E29-I29)/I29</f>
        <v>-4.725850297643984E-2</v>
      </c>
      <c r="I29" s="536">
        <v>129653.46622231406</v>
      </c>
      <c r="J29" s="537">
        <v>1383051.4599130633</v>
      </c>
      <c r="K29" s="538">
        <f>SUM(K23:K28)</f>
        <v>1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962" t="str">
        <f>T!E17</f>
        <v>IV. čtvrtletí</v>
      </c>
      <c r="B30" s="963"/>
      <c r="C30" s="108" t="s">
        <v>6</v>
      </c>
      <c r="D30" s="109">
        <f>D23</f>
        <v>178</v>
      </c>
      <c r="E30" s="423">
        <f>E9+E16+E23</f>
        <v>62267.952061241216</v>
      </c>
      <c r="F30" s="110">
        <f>F9+F16+F23</f>
        <v>662763.21653999994</v>
      </c>
      <c r="G30" s="424">
        <f>E30/$E$36</f>
        <v>0.21630847554340318</v>
      </c>
      <c r="H30" s="419">
        <f>(E30-I30)/I30</f>
        <v>-6.1042915675994673E-2</v>
      </c>
      <c r="I30" s="403">
        <f>I9+I16+I23</f>
        <v>66316.078871773498</v>
      </c>
      <c r="J30" s="125">
        <f>J9+J16+J23</f>
        <v>706963.73821999994</v>
      </c>
      <c r="K30" s="539">
        <f>I30/$I$36</f>
        <v>0.22145471824630342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964"/>
      <c r="B31" s="965"/>
      <c r="C31" s="93" t="s">
        <v>7</v>
      </c>
      <c r="D31" s="77">
        <f t="shared" ref="D31:D34" si="10">D24</f>
        <v>1568</v>
      </c>
      <c r="E31" s="90">
        <f>E10+E17+E24</f>
        <v>53441.039760735672</v>
      </c>
      <c r="F31" s="78">
        <f t="shared" ref="F31" si="11">F10+F17+F24</f>
        <v>568843.47814999998</v>
      </c>
      <c r="G31" s="422">
        <f t="shared" ref="G31:G35" si="12">E31/$E$36</f>
        <v>0.18564525505399612</v>
      </c>
      <c r="H31" s="141">
        <f t="shared" ref="H31:H33" si="13">(E31-I31)/I31</f>
        <v>-5.3223496925623406E-2</v>
      </c>
      <c r="I31" s="402">
        <f>I10+I17+I24</f>
        <v>56445.253538931</v>
      </c>
      <c r="J31" s="112">
        <f t="shared" ref="J31" si="14">J10+J17+J24</f>
        <v>601953.87358999997</v>
      </c>
      <c r="K31" s="117">
        <f t="shared" ref="K31:K35" si="15">I31/$I$36</f>
        <v>0.1884922620798318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964"/>
      <c r="B32" s="965"/>
      <c r="C32" s="93" t="s">
        <v>8</v>
      </c>
      <c r="D32" s="77">
        <f t="shared" si="10"/>
        <v>39162</v>
      </c>
      <c r="E32" s="90">
        <f t="shared" ref="E32:F35" si="16">E11+E18+E25</f>
        <v>69379.071349463615</v>
      </c>
      <c r="F32" s="78">
        <f t="shared" si="16"/>
        <v>738533.66922878404</v>
      </c>
      <c r="G32" s="422">
        <f t="shared" si="12"/>
        <v>0.24101131740224327</v>
      </c>
      <c r="H32" s="141">
        <f t="shared" si="13"/>
        <v>9.4086713592821947E-2</v>
      </c>
      <c r="I32" s="402">
        <f t="shared" ref="I32:J34" si="17">I11+I18+I25</f>
        <v>63412.772029405984</v>
      </c>
      <c r="J32" s="112">
        <f t="shared" si="17"/>
        <v>676509.46928416565</v>
      </c>
      <c r="K32" s="117">
        <f t="shared" si="15"/>
        <v>0.21175946771735929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964"/>
      <c r="B33" s="965"/>
      <c r="C33" s="93" t="s">
        <v>9</v>
      </c>
      <c r="D33" s="77">
        <f t="shared" si="10"/>
        <v>379264</v>
      </c>
      <c r="E33" s="90">
        <f>E12+E19+E26</f>
        <v>94000.907758257905</v>
      </c>
      <c r="F33" s="78">
        <f t="shared" si="16"/>
        <v>1000630.9925392671</v>
      </c>
      <c r="G33" s="422">
        <f t="shared" si="12"/>
        <v>0.32654346873150586</v>
      </c>
      <c r="H33" s="141">
        <f t="shared" si="13"/>
        <v>-0.10234964073077076</v>
      </c>
      <c r="I33" s="402">
        <f>I12+I19+I26</f>
        <v>104718.84379880756</v>
      </c>
      <c r="J33" s="112">
        <f t="shared" si="17"/>
        <v>1116815.7842887212</v>
      </c>
      <c r="K33" s="117">
        <f t="shared" si="15"/>
        <v>0.34969621912332771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964"/>
      <c r="B34" s="965"/>
      <c r="C34" s="290" t="s">
        <v>302</v>
      </c>
      <c r="D34" s="77">
        <f t="shared" si="10"/>
        <v>30</v>
      </c>
      <c r="E34" s="90">
        <f>E13+E20+E27</f>
        <v>3108.554734585864</v>
      </c>
      <c r="F34" s="78">
        <f t="shared" si="16"/>
        <v>33077.855430000003</v>
      </c>
      <c r="G34" s="103">
        <f t="shared" si="12"/>
        <v>1.0798600460156085E-2</v>
      </c>
      <c r="H34" s="141">
        <f>(E34-I34)/I34</f>
        <v>0.22785661294768983</v>
      </c>
      <c r="I34" s="402">
        <f>I13+I20+I27</f>
        <v>2531.6919759247958</v>
      </c>
      <c r="J34" s="112">
        <f t="shared" si="17"/>
        <v>26941.164489999988</v>
      </c>
      <c r="K34" s="117">
        <f t="shared" si="15"/>
        <v>8.4542865433723316E-3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964"/>
      <c r="B35" s="965"/>
      <c r="C35" s="93" t="s">
        <v>310</v>
      </c>
      <c r="D35" s="77"/>
      <c r="E35" s="90">
        <f t="shared" si="16"/>
        <v>5668.9201826187291</v>
      </c>
      <c r="F35" s="78">
        <f t="shared" si="16"/>
        <v>60334.968500000003</v>
      </c>
      <c r="G35" s="422">
        <f t="shared" si="12"/>
        <v>1.9692882808695425E-2</v>
      </c>
      <c r="H35" s="141">
        <f t="shared" ref="H35" si="18">(E35-I35)/I35</f>
        <v>-6.0187342724649068E-2</v>
      </c>
      <c r="I35" s="402">
        <f t="shared" ref="I35:J35" si="19">I14+I21+I28</f>
        <v>6031.9683276598189</v>
      </c>
      <c r="J35" s="112">
        <f t="shared" si="19"/>
        <v>64269.895999999957</v>
      </c>
      <c r="K35" s="117">
        <f t="shared" si="15"/>
        <v>2.0143046289805577E-2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964"/>
      <c r="B36" s="965"/>
      <c r="C36" s="557" t="s">
        <v>2</v>
      </c>
      <c r="D36" s="552">
        <f>SUM(D30:D35)</f>
        <v>420202</v>
      </c>
      <c r="E36" s="558">
        <f>SUM(E30:E35)</f>
        <v>287866.44584690302</v>
      </c>
      <c r="F36" s="559">
        <f>SUM(F30:F35)</f>
        <v>3064184.1803880511</v>
      </c>
      <c r="G36" s="560">
        <f>SUM(G30:G35)</f>
        <v>1</v>
      </c>
      <c r="H36" s="561">
        <f>(E36-I36)/I36</f>
        <v>-3.8703980359660634E-2</v>
      </c>
      <c r="I36" s="571">
        <f>SUM(I30:I35)</f>
        <v>299456.60854250262</v>
      </c>
      <c r="J36" s="572">
        <f>SUM(J30:J35)</f>
        <v>3193453.9258728866</v>
      </c>
      <c r="K36" s="573">
        <f>SUM(K30:K35)</f>
        <v>1.0000000000000002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48" t="s">
        <v>160</v>
      </c>
      <c r="B39" s="948"/>
      <c r="C39" s="948"/>
      <c r="D39" s="948"/>
      <c r="E39" s="948"/>
      <c r="F39" s="83"/>
      <c r="G39" s="948" t="s">
        <v>161</v>
      </c>
      <c r="H39" s="948"/>
      <c r="I39" s="948"/>
      <c r="J39" s="948"/>
      <c r="K39" s="948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49" t="str">
        <f>A30</f>
        <v>IV. čtvrtletí</v>
      </c>
      <c r="B40" s="950"/>
      <c r="C40" s="950"/>
      <c r="D40" s="950"/>
      <c r="E40" s="950"/>
      <c r="F40" s="83"/>
      <c r="G40" s="951" t="str">
        <f>A30</f>
        <v>IV. čtvrtletí</v>
      </c>
      <c r="H40" s="951"/>
      <c r="I40" s="951"/>
      <c r="J40" s="951"/>
      <c r="K40" s="951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Říjen</v>
      </c>
      <c r="C45" s="260">
        <f>E15</f>
        <v>65042.040793706088</v>
      </c>
      <c r="D45" s="260">
        <f>I15</f>
        <v>65032.334603128751</v>
      </c>
      <c r="E45" s="71"/>
      <c r="F45" s="71"/>
      <c r="G45" s="71"/>
      <c r="H45" s="83" t="str">
        <f>A9</f>
        <v>Říjen</v>
      </c>
      <c r="I45" s="261">
        <f>E15/E36</f>
        <v>0.22594519692058038</v>
      </c>
      <c r="J45" s="261">
        <f>I15/I36</f>
        <v>0.21716780577877462</v>
      </c>
      <c r="K45" s="83"/>
      <c r="L45" s="71"/>
    </row>
    <row r="46" spans="1:21" ht="15" customHeight="1" x14ac:dyDescent="0.2">
      <c r="A46" s="83"/>
      <c r="B46" s="83" t="str">
        <f>A16</f>
        <v>Listopad</v>
      </c>
      <c r="C46" s="260">
        <f>E22</f>
        <v>99298.167550255806</v>
      </c>
      <c r="D46" s="260">
        <f>I22</f>
        <v>104770.80771705984</v>
      </c>
      <c r="E46" s="71"/>
      <c r="F46" s="71"/>
      <c r="G46" s="71"/>
      <c r="H46" s="83" t="str">
        <f>A16</f>
        <v>Listopad</v>
      </c>
      <c r="I46" s="261">
        <f>E22/E36</f>
        <v>0.34494526535776204</v>
      </c>
      <c r="J46" s="261">
        <f>I22/I36</f>
        <v>0.34986974649514024</v>
      </c>
      <c r="K46" s="83"/>
      <c r="L46" s="71"/>
    </row>
    <row r="47" spans="1:21" ht="15" customHeight="1" x14ac:dyDescent="0.2">
      <c r="A47" s="83"/>
      <c r="B47" s="83" t="str">
        <f>A23</f>
        <v>Prosinec</v>
      </c>
      <c r="C47" s="260">
        <f>E29</f>
        <v>123526.23750294109</v>
      </c>
      <c r="D47" s="260">
        <f>I29</f>
        <v>129653.46622231406</v>
      </c>
      <c r="E47" s="71"/>
      <c r="F47" s="71"/>
      <c r="G47" s="71"/>
      <c r="H47" s="83" t="str">
        <f>A23</f>
        <v>Prosinec</v>
      </c>
      <c r="I47" s="261">
        <f>E29/E36</f>
        <v>0.42910953772165744</v>
      </c>
      <c r="J47" s="261">
        <f>I29/I36</f>
        <v>0.43296244772608522</v>
      </c>
      <c r="K47" s="83"/>
      <c r="L47" s="71"/>
    </row>
    <row r="48" spans="1:21" ht="15" customHeight="1" x14ac:dyDescent="0.2">
      <c r="A48" s="83"/>
      <c r="B48" s="83"/>
      <c r="C48" s="260">
        <f>SUM(C45:C47)</f>
        <v>287866.44584690296</v>
      </c>
      <c r="D48" s="260">
        <f>SUM(D45:D47)</f>
        <v>299456.60854250262</v>
      </c>
      <c r="E48" s="83"/>
      <c r="F48" s="83"/>
      <c r="G48" s="83"/>
      <c r="H48" s="83"/>
      <c r="I48" s="181">
        <f>SUM(I45:I47)</f>
        <v>0.99999999999999978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66" t="s">
        <v>228</v>
      </c>
      <c r="L1" s="966"/>
    </row>
    <row r="2" spans="1:22" s="495" customFormat="1" ht="15.75" customHeight="1" x14ac:dyDescent="0.2">
      <c r="A2" s="976" t="s">
        <v>296</v>
      </c>
      <c r="B2" s="976"/>
      <c r="C2" s="976"/>
      <c r="D2" s="976"/>
      <c r="E2" s="976"/>
      <c r="F2" s="976"/>
      <c r="G2" s="976"/>
      <c r="H2" s="976"/>
      <c r="I2" s="976"/>
      <c r="J2" s="976"/>
      <c r="K2" s="976"/>
      <c r="L2" s="976"/>
    </row>
    <row r="3" spans="1:22" ht="18.75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22" ht="12.95" customHeight="1" x14ac:dyDescent="0.2">
      <c r="A4" s="967" t="s">
        <v>295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22" ht="24.95" customHeight="1" x14ac:dyDescent="0.25">
      <c r="A6" s="74"/>
      <c r="B6" s="75"/>
      <c r="C6" s="76"/>
      <c r="D6" s="76"/>
      <c r="E6" s="979" t="s">
        <v>39</v>
      </c>
      <c r="F6" s="980"/>
      <c r="G6" s="420"/>
      <c r="H6" s="946" t="s">
        <v>108</v>
      </c>
      <c r="I6" s="977" t="s">
        <v>39</v>
      </c>
      <c r="J6" s="978"/>
      <c r="K6" s="399"/>
      <c r="L6" s="87"/>
    </row>
    <row r="7" spans="1:22" ht="24.95" customHeight="1" x14ac:dyDescent="0.25">
      <c r="A7" s="74"/>
      <c r="B7" s="94"/>
      <c r="C7" s="94"/>
      <c r="D7" s="974" t="s">
        <v>0</v>
      </c>
      <c r="E7" s="945"/>
      <c r="F7" s="946"/>
      <c r="G7" s="465" t="s">
        <v>107</v>
      </c>
      <c r="H7" s="946"/>
      <c r="I7" s="945"/>
      <c r="J7" s="946"/>
      <c r="K7" s="114" t="s">
        <v>107</v>
      </c>
      <c r="L7" s="87"/>
    </row>
    <row r="8" spans="1:22" ht="15" customHeight="1" x14ac:dyDescent="0.25">
      <c r="A8" s="973" t="s">
        <v>140</v>
      </c>
      <c r="B8" s="973"/>
      <c r="C8" s="96" t="s">
        <v>45</v>
      </c>
      <c r="D8" s="975"/>
      <c r="E8" s="660" t="s">
        <v>336</v>
      </c>
      <c r="F8" s="655" t="s">
        <v>1</v>
      </c>
      <c r="G8" s="466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52" t="str">
        <f>T!J20</f>
        <v>Říjen</v>
      </c>
      <c r="B9" s="953"/>
      <c r="C9" s="92" t="s">
        <v>6</v>
      </c>
      <c r="D9" s="77">
        <v>1254</v>
      </c>
      <c r="E9" s="90">
        <v>282332.17700000003</v>
      </c>
      <c r="F9" s="78">
        <v>3007274.0782599999</v>
      </c>
      <c r="G9" s="421">
        <f t="shared" ref="G9:G14" si="0">E9/$E$15</f>
        <v>0.52625951462832088</v>
      </c>
      <c r="H9" s="141">
        <f>(E9-I9)/I9</f>
        <v>5.0307116948985944E-2</v>
      </c>
      <c r="I9" s="401">
        <v>268809.163</v>
      </c>
      <c r="J9" s="113">
        <v>2869050.0860599997</v>
      </c>
      <c r="K9" s="116">
        <f>I9/$I$15</f>
        <v>0.52883797587659986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954"/>
      <c r="B10" s="955"/>
      <c r="C10" s="93" t="s">
        <v>7</v>
      </c>
      <c r="D10" s="77">
        <v>4538</v>
      </c>
      <c r="E10" s="90">
        <v>50597.832999999984</v>
      </c>
      <c r="F10" s="78">
        <v>538945.12682999973</v>
      </c>
      <c r="G10" s="422">
        <f t="shared" si="0"/>
        <v>9.4312987342653559E-2</v>
      </c>
      <c r="H10" s="141">
        <f t="shared" ref="H10:H13" si="1">(E10-I10)/I10</f>
        <v>9.9926086583846191E-2</v>
      </c>
      <c r="I10" s="402">
        <v>46001.120999999999</v>
      </c>
      <c r="J10" s="112">
        <v>490978.48295999994</v>
      </c>
      <c r="K10" s="117">
        <f t="shared" ref="K10:K14" si="2">I10/$I$15</f>
        <v>9.0499666924280228E-2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954"/>
      <c r="B11" s="955"/>
      <c r="C11" s="93" t="s">
        <v>8</v>
      </c>
      <c r="D11" s="77">
        <v>155206</v>
      </c>
      <c r="E11" s="90">
        <v>62481.577000000005</v>
      </c>
      <c r="F11" s="78">
        <v>665525.01584999997</v>
      </c>
      <c r="G11" s="422">
        <f t="shared" si="0"/>
        <v>0.11646396359998334</v>
      </c>
      <c r="H11" s="141">
        <f t="shared" si="1"/>
        <v>7.7276537097145229E-2</v>
      </c>
      <c r="I11" s="402">
        <v>57999.570999999996</v>
      </c>
      <c r="J11" s="112">
        <v>619039.36875999998</v>
      </c>
      <c r="K11" s="117">
        <f t="shared" si="2"/>
        <v>0.11410465099863853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954"/>
      <c r="B12" s="955"/>
      <c r="C12" s="93" t="s">
        <v>9</v>
      </c>
      <c r="D12" s="77">
        <v>2129077</v>
      </c>
      <c r="E12" s="90">
        <v>125342.2</v>
      </c>
      <c r="F12" s="78">
        <v>1335088.2</v>
      </c>
      <c r="G12" s="422">
        <f t="shared" si="0"/>
        <v>0.2336344586555783</v>
      </c>
      <c r="H12" s="141">
        <f t="shared" si="1"/>
        <v>2.4660414500317113E-2</v>
      </c>
      <c r="I12" s="402">
        <v>122325.6</v>
      </c>
      <c r="J12" s="112">
        <v>1305602.7000000002</v>
      </c>
      <c r="K12" s="117">
        <f t="shared" si="2"/>
        <v>0.24065557133515797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954"/>
      <c r="B13" s="955"/>
      <c r="C13" s="290" t="s">
        <v>302</v>
      </c>
      <c r="D13" s="85">
        <v>182</v>
      </c>
      <c r="E13" s="102">
        <v>6278.8550000000005</v>
      </c>
      <c r="F13" s="86">
        <v>66879.479619999984</v>
      </c>
      <c r="G13" s="103">
        <f t="shared" si="0"/>
        <v>1.1703615293986154E-2</v>
      </c>
      <c r="H13" s="141">
        <f t="shared" si="1"/>
        <v>0.1482111704014718</v>
      </c>
      <c r="I13" s="405">
        <v>5468.38</v>
      </c>
      <c r="J13" s="118">
        <v>58365.049940000004</v>
      </c>
      <c r="K13" s="117">
        <f t="shared" si="2"/>
        <v>1.0758141494321312E-2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954"/>
      <c r="B14" s="955"/>
      <c r="C14" s="93" t="s">
        <v>310</v>
      </c>
      <c r="D14" s="407"/>
      <c r="E14" s="90">
        <v>9455.85683389115</v>
      </c>
      <c r="F14" s="78">
        <v>100719.48462</v>
      </c>
      <c r="G14" s="422">
        <f t="shared" si="0"/>
        <v>1.7625460479477856E-2</v>
      </c>
      <c r="H14" s="141">
        <f>(E14-I14)/I14</f>
        <v>0.2283978369071073</v>
      </c>
      <c r="I14" s="402">
        <v>7697.7153083396479</v>
      </c>
      <c r="J14" s="112">
        <v>82159.11404</v>
      </c>
      <c r="K14" s="117">
        <f t="shared" si="2"/>
        <v>1.5143993371002223E-2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956"/>
      <c r="B15" s="957"/>
      <c r="C15" s="523" t="s">
        <v>2</v>
      </c>
      <c r="D15" s="524">
        <v>2290257</v>
      </c>
      <c r="E15" s="525">
        <v>536488.49883389112</v>
      </c>
      <c r="F15" s="526">
        <v>5714431.3851800002</v>
      </c>
      <c r="G15" s="527">
        <f>SUM(G9:G14)</f>
        <v>1</v>
      </c>
      <c r="H15" s="528">
        <f>(E15-I15)/I15</f>
        <v>5.5453201959453233E-2</v>
      </c>
      <c r="I15" s="529">
        <v>508301.55030833959</v>
      </c>
      <c r="J15" s="530">
        <v>5425194.8017600002</v>
      </c>
      <c r="K15" s="538">
        <f>SUM(K9:K14)</f>
        <v>1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958" t="str">
        <f>T!J21</f>
        <v>Listopad</v>
      </c>
      <c r="B16" s="959"/>
      <c r="C16" s="92" t="s">
        <v>6</v>
      </c>
      <c r="D16" s="77">
        <v>1256</v>
      </c>
      <c r="E16" s="90">
        <v>305130.50199999998</v>
      </c>
      <c r="F16" s="78">
        <v>3253122.4961799998</v>
      </c>
      <c r="G16" s="421">
        <f>E16/$E$22</f>
        <v>0.43818569046816097</v>
      </c>
      <c r="H16" s="141">
        <f>(E16-I16)/I16</f>
        <v>-1.3724620097129844E-2</v>
      </c>
      <c r="I16" s="401">
        <v>309376.57800000004</v>
      </c>
      <c r="J16" s="113">
        <v>3300552.3967800005</v>
      </c>
      <c r="K16" s="116">
        <f>I16/$I$22</f>
        <v>0.42896727091483972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958"/>
      <c r="B17" s="959"/>
      <c r="C17" s="93" t="s">
        <v>7</v>
      </c>
      <c r="D17" s="77">
        <v>4537</v>
      </c>
      <c r="E17" s="90">
        <v>64506.569000000003</v>
      </c>
      <c r="F17" s="78">
        <v>687731.18325000012</v>
      </c>
      <c r="G17" s="422">
        <f t="shared" ref="G17:G21" si="3">E17/$E$22</f>
        <v>9.2635299623362699E-2</v>
      </c>
      <c r="H17" s="141">
        <f t="shared" ref="H17:H19" si="4">(E17-I17)/I17</f>
        <v>-7.3178003879377116E-3</v>
      </c>
      <c r="I17" s="402">
        <v>64982.095000000008</v>
      </c>
      <c r="J17" s="112">
        <v>693255.41022999969</v>
      </c>
      <c r="K17" s="117">
        <f t="shared" ref="K17:K21" si="5">I17/$I$22</f>
        <v>9.0101170976423603E-2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958"/>
      <c r="B18" s="959"/>
      <c r="C18" s="93" t="s">
        <v>8</v>
      </c>
      <c r="D18" s="77">
        <v>155464</v>
      </c>
      <c r="E18" s="90">
        <v>103671.58499999999</v>
      </c>
      <c r="F18" s="78">
        <v>1105285.77226</v>
      </c>
      <c r="G18" s="422">
        <f t="shared" si="3"/>
        <v>0.14887861015990345</v>
      </c>
      <c r="H18" s="141">
        <f t="shared" si="4"/>
        <v>3.7065724863597237E-2</v>
      </c>
      <c r="I18" s="402">
        <v>99966.262999999992</v>
      </c>
      <c r="J18" s="112">
        <v>1066476.7174400003</v>
      </c>
      <c r="K18" s="117">
        <f>I18/$I$22</f>
        <v>0.13860860217629375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958"/>
      <c r="B19" s="959"/>
      <c r="C19" s="93" t="s">
        <v>9</v>
      </c>
      <c r="D19" s="77">
        <v>2129862</v>
      </c>
      <c r="E19" s="90">
        <v>204634.40000000002</v>
      </c>
      <c r="F19" s="78">
        <v>2181693.3000000003</v>
      </c>
      <c r="G19" s="422">
        <f t="shared" si="3"/>
        <v>0.29386726423547738</v>
      </c>
      <c r="H19" s="141">
        <f t="shared" si="4"/>
        <v>-0.11206841564701138</v>
      </c>
      <c r="I19" s="402">
        <v>230461.9</v>
      </c>
      <c r="J19" s="112">
        <v>2458659.4999999995</v>
      </c>
      <c r="K19" s="117">
        <f>I19/$I$22</f>
        <v>0.31954782398830683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958"/>
      <c r="B20" s="959"/>
      <c r="C20" s="290" t="s">
        <v>302</v>
      </c>
      <c r="D20" s="85">
        <v>186</v>
      </c>
      <c r="E20" s="102">
        <v>6203.11</v>
      </c>
      <c r="F20" s="86">
        <v>66133.898119999998</v>
      </c>
      <c r="G20" s="103">
        <f t="shared" si="3"/>
        <v>8.9080377759151539E-3</v>
      </c>
      <c r="H20" s="141">
        <f>(E20-I20)/I20</f>
        <v>0.12343472621314486</v>
      </c>
      <c r="I20" s="405">
        <v>5521.558</v>
      </c>
      <c r="J20" s="118">
        <v>58906.146039999985</v>
      </c>
      <c r="K20" s="117">
        <f>I20/$I$22</f>
        <v>7.6559372457019039E-3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958"/>
      <c r="B21" s="959"/>
      <c r="C21" s="93" t="s">
        <v>310</v>
      </c>
      <c r="D21" s="407"/>
      <c r="E21" s="90">
        <v>12203.597667535954</v>
      </c>
      <c r="F21" s="78">
        <v>130107.62725999999</v>
      </c>
      <c r="G21" s="422">
        <f t="shared" si="3"/>
        <v>1.7525097737180275E-2</v>
      </c>
      <c r="H21" s="141">
        <f t="shared" ref="H21" si="6">(E21-I21)/I21</f>
        <v>0.119169711008278</v>
      </c>
      <c r="I21" s="402">
        <v>10904.152915773191</v>
      </c>
      <c r="J21" s="112">
        <v>116329.80517000001</v>
      </c>
      <c r="K21" s="117">
        <f t="shared" si="5"/>
        <v>1.5119194698434209E-2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958"/>
      <c r="B22" s="959"/>
      <c r="C22" s="523" t="s">
        <v>2</v>
      </c>
      <c r="D22" s="524">
        <v>2291305</v>
      </c>
      <c r="E22" s="525">
        <v>696349.76366753597</v>
      </c>
      <c r="F22" s="526">
        <v>7424074.2770700008</v>
      </c>
      <c r="G22" s="527">
        <f>SUM(G16:G21)</f>
        <v>1</v>
      </c>
      <c r="H22" s="528">
        <f>(E22-I22)/I22</f>
        <v>-3.4473586676440363E-2</v>
      </c>
      <c r="I22" s="529">
        <v>721212.54691577319</v>
      </c>
      <c r="J22" s="530">
        <v>7694179.97566</v>
      </c>
      <c r="K22" s="538">
        <f>SUM(K16:K21)</f>
        <v>1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958" t="str">
        <f>T!J22</f>
        <v>Prosinec</v>
      </c>
      <c r="B23" s="959"/>
      <c r="C23" s="92" t="s">
        <v>6</v>
      </c>
      <c r="D23" s="77">
        <v>1258</v>
      </c>
      <c r="E23" s="90">
        <v>307272.76300000004</v>
      </c>
      <c r="F23" s="78">
        <v>3285000.0510499999</v>
      </c>
      <c r="G23" s="421">
        <f>E23/$E$29</f>
        <v>0.36778750394984711</v>
      </c>
      <c r="H23" s="141">
        <f>(E23-I23)/I23</f>
        <v>-2.3080700772722357E-2</v>
      </c>
      <c r="I23" s="401">
        <v>314532.39099999995</v>
      </c>
      <c r="J23" s="113">
        <v>3359376.1546700005</v>
      </c>
      <c r="K23" s="116">
        <f>I23/$I$29</f>
        <v>0.35804927934746439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958"/>
      <c r="B24" s="959"/>
      <c r="C24" s="93" t="s">
        <v>7</v>
      </c>
      <c r="D24" s="77">
        <v>4544</v>
      </c>
      <c r="E24" s="90">
        <v>75087.708999999988</v>
      </c>
      <c r="F24" s="78">
        <v>802747.92767000035</v>
      </c>
      <c r="G24" s="422">
        <f t="shared" ref="G24:G28" si="7">E24/$E$29</f>
        <v>8.9875590666727789E-2</v>
      </c>
      <c r="H24" s="141">
        <f t="shared" ref="H24:H28" si="8">(E24-I24)/I24</f>
        <v>-3.5888263731497033E-2</v>
      </c>
      <c r="I24" s="402">
        <v>77882.786999999997</v>
      </c>
      <c r="J24" s="112">
        <v>831830.11854000017</v>
      </c>
      <c r="K24" s="117">
        <f t="shared" ref="K24:K28" si="9">I24/$I$29</f>
        <v>8.8658200417018648E-2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958"/>
      <c r="B25" s="959"/>
      <c r="C25" s="93" t="s">
        <v>8</v>
      </c>
      <c r="D25" s="77">
        <v>155724</v>
      </c>
      <c r="E25" s="90">
        <v>150639.755</v>
      </c>
      <c r="F25" s="78">
        <v>1610464.5281099996</v>
      </c>
      <c r="G25" s="422">
        <f t="shared" si="7"/>
        <v>0.1803069655316846</v>
      </c>
      <c r="H25" s="141">
        <f t="shared" si="8"/>
        <v>4.5842567348840707E-2</v>
      </c>
      <c r="I25" s="402">
        <v>144036.74099999998</v>
      </c>
      <c r="J25" s="112">
        <v>1538389.2155599999</v>
      </c>
      <c r="K25" s="117">
        <f t="shared" si="9"/>
        <v>0.1639648341165835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958"/>
      <c r="B26" s="959"/>
      <c r="C26" s="93" t="s">
        <v>9</v>
      </c>
      <c r="D26" s="77">
        <v>2130374</v>
      </c>
      <c r="E26" s="90">
        <v>309450.50000000006</v>
      </c>
      <c r="F26" s="78">
        <v>3308282.2</v>
      </c>
      <c r="G26" s="422">
        <f t="shared" si="7"/>
        <v>0.37039412761433776</v>
      </c>
      <c r="H26" s="141">
        <f t="shared" si="8"/>
        <v>-0.10859483720395638</v>
      </c>
      <c r="I26" s="402">
        <v>347149.10000000003</v>
      </c>
      <c r="J26" s="112">
        <v>3707743.1</v>
      </c>
      <c r="K26" s="117">
        <f t="shared" si="9"/>
        <v>0.39517864817020032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958"/>
      <c r="B27" s="959"/>
      <c r="C27" s="290" t="s">
        <v>302</v>
      </c>
      <c r="D27" s="85">
        <v>187</v>
      </c>
      <c r="E27" s="102">
        <v>5939.9530000000013</v>
      </c>
      <c r="F27" s="86">
        <v>63502.999599999996</v>
      </c>
      <c r="G27" s="103">
        <f t="shared" si="7"/>
        <v>7.1097759076335912E-3</v>
      </c>
      <c r="H27" s="141">
        <f t="shared" si="8"/>
        <v>0.1562240382826085</v>
      </c>
      <c r="I27" s="405">
        <v>5137.3720000000003</v>
      </c>
      <c r="J27" s="118">
        <v>54869.916319999997</v>
      </c>
      <c r="K27" s="117">
        <f t="shared" si="9"/>
        <v>5.8481491731000833E-3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958"/>
      <c r="B28" s="959"/>
      <c r="C28" s="93" t="s">
        <v>310</v>
      </c>
      <c r="D28" s="407"/>
      <c r="E28" s="90">
        <v>-12927.920390035317</v>
      </c>
      <c r="F28" s="78">
        <v>-138210.15612</v>
      </c>
      <c r="G28" s="422">
        <f t="shared" si="7"/>
        <v>-1.5473963670230746E-2</v>
      </c>
      <c r="H28" s="141">
        <f t="shared" si="8"/>
        <v>0.25792059275528406</v>
      </c>
      <c r="I28" s="402">
        <v>-10277.215004262447</v>
      </c>
      <c r="J28" s="112">
        <v>-109766.23565999996</v>
      </c>
      <c r="K28" s="117">
        <f t="shared" si="9"/>
        <v>-1.1699111224367089E-2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960"/>
      <c r="B29" s="961"/>
      <c r="C29" s="531" t="s">
        <v>2</v>
      </c>
      <c r="D29" s="532">
        <v>2292087</v>
      </c>
      <c r="E29" s="533">
        <v>835462.75960996468</v>
      </c>
      <c r="F29" s="534">
        <v>8931787.5503099989</v>
      </c>
      <c r="G29" s="527">
        <f>SUM(G23:G28)</f>
        <v>1</v>
      </c>
      <c r="H29" s="535">
        <f>(E29-I29)/I29</f>
        <v>-4.8947429392123321E-2</v>
      </c>
      <c r="I29" s="536">
        <v>878461.17599573766</v>
      </c>
      <c r="J29" s="537">
        <v>9382442.2694300003</v>
      </c>
      <c r="K29" s="538">
        <f>SUM(K23:K28)</f>
        <v>0.99999999999999989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962" t="str">
        <f>T!E17</f>
        <v>IV. čtvrtletí</v>
      </c>
      <c r="B30" s="963"/>
      <c r="C30" s="108" t="s">
        <v>6</v>
      </c>
      <c r="D30" s="109">
        <f>D23</f>
        <v>1258</v>
      </c>
      <c r="E30" s="423">
        <f>E9+E16+E23</f>
        <v>894735.44200000004</v>
      </c>
      <c r="F30" s="110">
        <f>F9+F16+F23</f>
        <v>9545396.6254899986</v>
      </c>
      <c r="G30" s="424">
        <f>E30/$E$36</f>
        <v>0.43259440112185588</v>
      </c>
      <c r="H30" s="419">
        <f>(E30-I30)/I30</f>
        <v>2.2597390236496909E-3</v>
      </c>
      <c r="I30" s="403">
        <f>I9+I16+I23</f>
        <v>892718.13199999998</v>
      </c>
      <c r="J30" s="125">
        <f>J9+J16+J23</f>
        <v>9528978.6375099998</v>
      </c>
      <c r="K30" s="539">
        <f>I30/$I$36</f>
        <v>0.42349554254325178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964"/>
      <c r="B31" s="965"/>
      <c r="C31" s="93" t="s">
        <v>7</v>
      </c>
      <c r="D31" s="77">
        <f t="shared" ref="D31:D34" si="10">D24</f>
        <v>4544</v>
      </c>
      <c r="E31" s="90">
        <f>E10+E17+E24</f>
        <v>190192.11099999998</v>
      </c>
      <c r="F31" s="78">
        <f t="shared" ref="F31" si="11">F10+F17+F24</f>
        <v>2029424.2377500001</v>
      </c>
      <c r="G31" s="422">
        <f t="shared" ref="G31:G35" si="12">E31/$E$36</f>
        <v>9.1955720645462619E-2</v>
      </c>
      <c r="H31" s="141">
        <f t="shared" ref="H31:H33" si="13">(E31-I31)/I31</f>
        <v>7.0214224843840696E-3</v>
      </c>
      <c r="I31" s="402">
        <f>I10+I17+I24</f>
        <v>188866.00300000003</v>
      </c>
      <c r="J31" s="112">
        <f t="shared" ref="J31" si="14">J10+J17+J24</f>
        <v>2016064.0117299999</v>
      </c>
      <c r="K31" s="117">
        <f t="shared" ref="K31:K35" si="15">I31/$I$36</f>
        <v>8.9595929041195316E-2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964"/>
      <c r="B32" s="965"/>
      <c r="C32" s="93" t="s">
        <v>8</v>
      </c>
      <c r="D32" s="77">
        <f t="shared" si="10"/>
        <v>155724</v>
      </c>
      <c r="E32" s="90">
        <f t="shared" ref="E32:F35" si="16">E11+E18+E25</f>
        <v>316792.91700000002</v>
      </c>
      <c r="F32" s="78">
        <f t="shared" si="16"/>
        <v>3381275.3162199995</v>
      </c>
      <c r="G32" s="422">
        <f t="shared" si="12"/>
        <v>0.1531657692053969</v>
      </c>
      <c r="H32" s="141">
        <f t="shared" si="13"/>
        <v>4.8974224805864865E-2</v>
      </c>
      <c r="I32" s="402">
        <f t="shared" ref="I32:J34" si="17">I11+I18+I25</f>
        <v>302002.57499999995</v>
      </c>
      <c r="J32" s="112">
        <f t="shared" si="17"/>
        <v>3223905.3017600002</v>
      </c>
      <c r="K32" s="117">
        <f t="shared" si="15"/>
        <v>0.14326665916659578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964"/>
      <c r="B33" s="965"/>
      <c r="C33" s="93" t="s">
        <v>9</v>
      </c>
      <c r="D33" s="77">
        <f t="shared" si="10"/>
        <v>2130374</v>
      </c>
      <c r="E33" s="90">
        <f>E12+E19+E26</f>
        <v>639427.10000000009</v>
      </c>
      <c r="F33" s="78">
        <f t="shared" si="16"/>
        <v>6825063.7000000002</v>
      </c>
      <c r="G33" s="422">
        <f t="shared" si="12"/>
        <v>0.30915572402862862</v>
      </c>
      <c r="H33" s="141">
        <f t="shared" si="13"/>
        <v>-8.6449972754675197E-2</v>
      </c>
      <c r="I33" s="402">
        <f>I12+I19+I26</f>
        <v>699936.60000000009</v>
      </c>
      <c r="J33" s="112">
        <f t="shared" si="17"/>
        <v>7472005.2999999998</v>
      </c>
      <c r="K33" s="117">
        <f t="shared" si="15"/>
        <v>0.3320421301388769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964"/>
      <c r="B34" s="965"/>
      <c r="C34" s="290" t="s">
        <v>302</v>
      </c>
      <c r="D34" s="77">
        <f t="shared" si="10"/>
        <v>187</v>
      </c>
      <c r="E34" s="90">
        <f>E13+E20+E27</f>
        <v>18421.918000000001</v>
      </c>
      <c r="F34" s="78">
        <f t="shared" si="16"/>
        <v>196516.37733999995</v>
      </c>
      <c r="G34" s="103">
        <f t="shared" si="12"/>
        <v>8.9067876498916398E-3</v>
      </c>
      <c r="H34" s="141">
        <f>(E34-I34)/I34</f>
        <v>0.14228088875330108</v>
      </c>
      <c r="I34" s="402">
        <f>I13+I20+I27</f>
        <v>16127.310000000001</v>
      </c>
      <c r="J34" s="112">
        <f t="shared" si="17"/>
        <v>172141.11229999998</v>
      </c>
      <c r="K34" s="117">
        <f t="shared" si="15"/>
        <v>7.6506163069769611E-3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964"/>
      <c r="B35" s="965"/>
      <c r="C35" s="93" t="s">
        <v>310</v>
      </c>
      <c r="D35" s="77"/>
      <c r="E35" s="90">
        <f t="shared" si="16"/>
        <v>8731.5341113917893</v>
      </c>
      <c r="F35" s="78">
        <f t="shared" si="16"/>
        <v>92616.955759999983</v>
      </c>
      <c r="G35" s="422">
        <f t="shared" si="12"/>
        <v>4.2215973487642246E-3</v>
      </c>
      <c r="H35" s="141">
        <f t="shared" ref="H35" si="18">(E35-I35)/I35</f>
        <v>4.8876617535391804E-2</v>
      </c>
      <c r="I35" s="402">
        <f t="shared" ref="I35:J35" si="19">I14+I21+I28</f>
        <v>8324.6532198503937</v>
      </c>
      <c r="J35" s="112">
        <f t="shared" si="19"/>
        <v>88722.68355000006</v>
      </c>
      <c r="K35" s="117">
        <f t="shared" si="15"/>
        <v>3.9491228031032872E-3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964"/>
      <c r="B36" s="965"/>
      <c r="C36" s="557" t="s">
        <v>2</v>
      </c>
      <c r="D36" s="552">
        <f>SUM(D30:D35)</f>
        <v>2292087</v>
      </c>
      <c r="E36" s="558">
        <f>SUM(E30:E35)</f>
        <v>2068301.0221113921</v>
      </c>
      <c r="F36" s="559">
        <f>SUM(F30:F35)</f>
        <v>22070293.212559994</v>
      </c>
      <c r="G36" s="560">
        <f>SUM(G30:G35)</f>
        <v>1</v>
      </c>
      <c r="H36" s="561">
        <f>(E36-I36)/I36</f>
        <v>-1.8821023003679445E-2</v>
      </c>
      <c r="I36" s="571">
        <f>SUM(I30:I35)</f>
        <v>2107975.2732198504</v>
      </c>
      <c r="J36" s="572">
        <f>SUM(J30:J35)</f>
        <v>22501817.046850003</v>
      </c>
      <c r="K36" s="573">
        <f>SUM(K30:K35)</f>
        <v>1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48" t="s">
        <v>160</v>
      </c>
      <c r="B39" s="948"/>
      <c r="C39" s="948"/>
      <c r="D39" s="948"/>
      <c r="E39" s="948"/>
      <c r="F39" s="83"/>
      <c r="G39" s="948" t="s">
        <v>161</v>
      </c>
      <c r="H39" s="948"/>
      <c r="I39" s="948"/>
      <c r="J39" s="948"/>
      <c r="K39" s="948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49" t="str">
        <f>A30</f>
        <v>IV. čtvrtletí</v>
      </c>
      <c r="B40" s="950"/>
      <c r="C40" s="950"/>
      <c r="D40" s="950"/>
      <c r="E40" s="950"/>
      <c r="F40" s="83"/>
      <c r="G40" s="951" t="str">
        <f>A30</f>
        <v>IV. čtvrtletí</v>
      </c>
      <c r="H40" s="951"/>
      <c r="I40" s="951"/>
      <c r="J40" s="951"/>
      <c r="K40" s="951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Říjen</v>
      </c>
      <c r="C45" s="260">
        <f>E15</f>
        <v>536488.49883389112</v>
      </c>
      <c r="D45" s="260">
        <f>I15</f>
        <v>508301.55030833959</v>
      </c>
      <c r="E45" s="71"/>
      <c r="F45" s="71"/>
      <c r="G45" s="71"/>
      <c r="H45" s="83" t="str">
        <f>A9</f>
        <v>Říjen</v>
      </c>
      <c r="I45" s="261">
        <f>E15/E36</f>
        <v>0.25938608215076225</v>
      </c>
      <c r="J45" s="261">
        <f>I15/I36</f>
        <v>0.24113259617696023</v>
      </c>
      <c r="K45" s="83"/>
      <c r="L45" s="71"/>
    </row>
    <row r="46" spans="1:21" ht="15" customHeight="1" x14ac:dyDescent="0.2">
      <c r="A46" s="83"/>
      <c r="B46" s="83" t="str">
        <f>A16</f>
        <v>Listopad</v>
      </c>
      <c r="C46" s="260">
        <f>E22</f>
        <v>696349.76366753597</v>
      </c>
      <c r="D46" s="260">
        <f>I22</f>
        <v>721212.54691577319</v>
      </c>
      <c r="E46" s="71"/>
      <c r="F46" s="71"/>
      <c r="G46" s="71"/>
      <c r="H46" s="83" t="str">
        <f>A16</f>
        <v>Listopad</v>
      </c>
      <c r="I46" s="261">
        <f>E22/E36</f>
        <v>0.33667718394137736</v>
      </c>
      <c r="J46" s="261">
        <f>I22/I36</f>
        <v>0.34213520247519269</v>
      </c>
      <c r="K46" s="83"/>
      <c r="L46" s="71"/>
    </row>
    <row r="47" spans="1:21" ht="15" customHeight="1" x14ac:dyDescent="0.2">
      <c r="A47" s="83"/>
      <c r="B47" s="83" t="str">
        <f>A23</f>
        <v>Prosinec</v>
      </c>
      <c r="C47" s="260">
        <f>E29</f>
        <v>835462.75960996468</v>
      </c>
      <c r="D47" s="260">
        <f>I29</f>
        <v>878461.17599573766</v>
      </c>
      <c r="E47" s="71"/>
      <c r="F47" s="71"/>
      <c r="G47" s="71"/>
      <c r="H47" s="83" t="str">
        <f>A23</f>
        <v>Prosinec</v>
      </c>
      <c r="I47" s="261">
        <f>E29/E36</f>
        <v>0.40393673390786022</v>
      </c>
      <c r="J47" s="261">
        <f>I29/I36</f>
        <v>0.41673220134784711</v>
      </c>
      <c r="K47" s="83"/>
      <c r="L47" s="71"/>
    </row>
    <row r="48" spans="1:21" ht="15" customHeight="1" x14ac:dyDescent="0.2">
      <c r="A48" s="83"/>
      <c r="B48" s="83"/>
      <c r="C48" s="260">
        <f>SUM(C45:C47)</f>
        <v>2068301.0221113916</v>
      </c>
      <c r="D48" s="260">
        <f>SUM(D45:D47)</f>
        <v>2107975.2732198504</v>
      </c>
      <c r="E48" s="83"/>
      <c r="F48" s="83"/>
      <c r="G48" s="83"/>
      <c r="H48" s="83"/>
      <c r="I48" s="181">
        <f>SUM(I45:I47)</f>
        <v>0.99999999999999989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66" t="s">
        <v>229</v>
      </c>
      <c r="L1" s="966"/>
    </row>
    <row r="2" spans="1:22" s="495" customFormat="1" ht="15.75" customHeight="1" x14ac:dyDescent="0.2">
      <c r="A2" s="976" t="s">
        <v>197</v>
      </c>
      <c r="B2" s="976"/>
      <c r="C2" s="976"/>
      <c r="D2" s="976"/>
      <c r="E2" s="976"/>
      <c r="F2" s="976"/>
      <c r="G2" s="976"/>
      <c r="H2" s="976"/>
      <c r="I2" s="976"/>
      <c r="J2" s="976"/>
      <c r="K2" s="976"/>
      <c r="L2" s="976"/>
    </row>
    <row r="3" spans="1:22" ht="18.75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22" ht="12.95" customHeight="1" x14ac:dyDescent="0.2">
      <c r="A4" s="967" t="s">
        <v>44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22" ht="24.95" customHeight="1" x14ac:dyDescent="0.25">
      <c r="A6" s="74"/>
      <c r="B6" s="75"/>
      <c r="C6" s="76"/>
      <c r="D6" s="76"/>
      <c r="E6" s="979" t="s">
        <v>39</v>
      </c>
      <c r="F6" s="980"/>
      <c r="G6" s="420"/>
      <c r="H6" s="946" t="s">
        <v>108</v>
      </c>
      <c r="I6" s="977" t="s">
        <v>39</v>
      </c>
      <c r="J6" s="978"/>
      <c r="K6" s="399"/>
      <c r="L6" s="87"/>
    </row>
    <row r="7" spans="1:22" ht="24.95" customHeight="1" x14ac:dyDescent="0.25">
      <c r="A7" s="74"/>
      <c r="B7" s="94"/>
      <c r="C7" s="94"/>
      <c r="D7" s="974" t="s">
        <v>0</v>
      </c>
      <c r="E7" s="945"/>
      <c r="F7" s="946"/>
      <c r="G7" s="465" t="s">
        <v>107</v>
      </c>
      <c r="H7" s="946"/>
      <c r="I7" s="945"/>
      <c r="J7" s="946"/>
      <c r="K7" s="114" t="s">
        <v>107</v>
      </c>
      <c r="L7" s="87"/>
    </row>
    <row r="8" spans="1:22" ht="15" customHeight="1" x14ac:dyDescent="0.25">
      <c r="A8" s="973" t="s">
        <v>140</v>
      </c>
      <c r="B8" s="973"/>
      <c r="C8" s="96" t="s">
        <v>45</v>
      </c>
      <c r="D8" s="975"/>
      <c r="E8" s="660" t="s">
        <v>336</v>
      </c>
      <c r="F8" s="655" t="s">
        <v>1</v>
      </c>
      <c r="G8" s="466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52" t="str">
        <f>T!J20</f>
        <v>Říjen</v>
      </c>
      <c r="B9" s="953"/>
      <c r="C9" s="92" t="s">
        <v>6</v>
      </c>
      <c r="D9" s="77">
        <v>110</v>
      </c>
      <c r="E9" s="90">
        <v>9914.0212900000006</v>
      </c>
      <c r="F9" s="78">
        <v>105906.53983000001</v>
      </c>
      <c r="G9" s="421">
        <f t="shared" ref="G9:G14" si="0">E9/$E$15</f>
        <v>0.40092448142146292</v>
      </c>
      <c r="H9" s="141">
        <f>(E9-I9)/I9</f>
        <v>-5.8410307468482636E-2</v>
      </c>
      <c r="I9" s="401">
        <v>10529.024870000001</v>
      </c>
      <c r="J9" s="113">
        <v>112367.83322</v>
      </c>
      <c r="K9" s="116">
        <f>I9/$I$15</f>
        <v>0.41907080340004105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954"/>
      <c r="B10" s="955"/>
      <c r="C10" s="93" t="s">
        <v>7</v>
      </c>
      <c r="D10" s="77">
        <v>363</v>
      </c>
      <c r="E10" s="90">
        <v>3398.2455199999999</v>
      </c>
      <c r="F10" s="78">
        <v>36301.75778</v>
      </c>
      <c r="G10" s="422">
        <f t="shared" si="0"/>
        <v>0.13742554943099275</v>
      </c>
      <c r="H10" s="141">
        <f t="shared" ref="H10:H13" si="1">(E10-I10)/I10</f>
        <v>0.1600846128751493</v>
      </c>
      <c r="I10" s="402">
        <v>2929.3083299999998</v>
      </c>
      <c r="J10" s="112">
        <v>31262.164370000002</v>
      </c>
      <c r="K10" s="117">
        <f t="shared" ref="K10:K14" si="2">I10/$I$15</f>
        <v>0.11659081542843125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954"/>
      <c r="B11" s="955"/>
      <c r="C11" s="93" t="s">
        <v>8</v>
      </c>
      <c r="D11" s="77">
        <v>10417</v>
      </c>
      <c r="E11" s="90">
        <v>4161.9507699999995</v>
      </c>
      <c r="F11" s="78">
        <v>44460.039100000002</v>
      </c>
      <c r="G11" s="422">
        <f t="shared" si="0"/>
        <v>0.16830990224390652</v>
      </c>
      <c r="H11" s="141">
        <f t="shared" si="1"/>
        <v>-1.6152292141227671E-2</v>
      </c>
      <c r="I11" s="402">
        <v>4230.2794800000001</v>
      </c>
      <c r="J11" s="112">
        <v>45146.388619999998</v>
      </c>
      <c r="K11" s="117">
        <f t="shared" si="2"/>
        <v>0.16837139641881269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954"/>
      <c r="B12" s="955"/>
      <c r="C12" s="93" t="s">
        <v>9</v>
      </c>
      <c r="D12" s="77">
        <v>103160</v>
      </c>
      <c r="E12" s="90">
        <v>6321.5524299999997</v>
      </c>
      <c r="F12" s="78">
        <v>67529.36881</v>
      </c>
      <c r="G12" s="422">
        <f t="shared" si="0"/>
        <v>0.25564451150945011</v>
      </c>
      <c r="H12" s="141">
        <f t="shared" si="1"/>
        <v>-1.6152292192691816E-2</v>
      </c>
      <c r="I12" s="402">
        <v>6425.3363400000007</v>
      </c>
      <c r="J12" s="112">
        <v>68572.866410000002</v>
      </c>
      <c r="K12" s="117">
        <f t="shared" si="2"/>
        <v>0.25573791451394673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954"/>
      <c r="B13" s="955"/>
      <c r="C13" s="290" t="s">
        <v>302</v>
      </c>
      <c r="D13" s="85">
        <v>16</v>
      </c>
      <c r="E13" s="102">
        <v>454.92900000000003</v>
      </c>
      <c r="F13" s="86">
        <v>4860.6930000000002</v>
      </c>
      <c r="G13" s="103">
        <f t="shared" si="0"/>
        <v>1.8397395776480596E-2</v>
      </c>
      <c r="H13" s="141">
        <f t="shared" si="1"/>
        <v>7.8728656215988208E-2</v>
      </c>
      <c r="I13" s="405">
        <v>421.72699999999998</v>
      </c>
      <c r="J13" s="118">
        <v>4500.933</v>
      </c>
      <c r="K13" s="117">
        <f t="shared" si="2"/>
        <v>1.6785359982295214E-2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954"/>
      <c r="B14" s="955"/>
      <c r="C14" s="93" t="s">
        <v>310</v>
      </c>
      <c r="D14" s="407"/>
      <c r="E14" s="90">
        <v>477.20299999999997</v>
      </c>
      <c r="F14" s="78">
        <v>5097.7567970999999</v>
      </c>
      <c r="G14" s="422">
        <f t="shared" si="0"/>
        <v>1.9298159617707089E-2</v>
      </c>
      <c r="H14" s="141">
        <f>(E14-I14)/I14</f>
        <v>-0.18983015741507869</v>
      </c>
      <c r="I14" s="402">
        <v>589.01599999999996</v>
      </c>
      <c r="J14" s="112">
        <v>6286.5495999999994</v>
      </c>
      <c r="K14" s="117">
        <f t="shared" si="2"/>
        <v>2.3443710256473023E-2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956"/>
      <c r="B15" s="957"/>
      <c r="C15" s="523" t="s">
        <v>2</v>
      </c>
      <c r="D15" s="524">
        <v>114066</v>
      </c>
      <c r="E15" s="525">
        <v>24727.902010000002</v>
      </c>
      <c r="F15" s="526">
        <v>264156.1553171</v>
      </c>
      <c r="G15" s="527">
        <f>SUM(G9:G14)</f>
        <v>1</v>
      </c>
      <c r="H15" s="528">
        <f>(E15-I15)/I15</f>
        <v>-1.5792830801036047E-2</v>
      </c>
      <c r="I15" s="529">
        <v>25124.692020000002</v>
      </c>
      <c r="J15" s="530">
        <v>268136.73522000003</v>
      </c>
      <c r="K15" s="538">
        <f>SUM(K9:K14)</f>
        <v>1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958" t="str">
        <f>T!J21</f>
        <v>Listopad</v>
      </c>
      <c r="B16" s="959"/>
      <c r="C16" s="92" t="s">
        <v>6</v>
      </c>
      <c r="D16" s="77">
        <v>111</v>
      </c>
      <c r="E16" s="90">
        <v>10413.801469999999</v>
      </c>
      <c r="F16" s="78">
        <v>111540.22715999999</v>
      </c>
      <c r="G16" s="421">
        <f>E16/$E$22</f>
        <v>0.30025985543772199</v>
      </c>
      <c r="H16" s="141">
        <f>(E16-I16)/I16</f>
        <v>-0.13062992615875299</v>
      </c>
      <c r="I16" s="401">
        <v>11978.559860000001</v>
      </c>
      <c r="J16" s="113">
        <v>127687.86927</v>
      </c>
      <c r="K16" s="116">
        <f>I16/$I$22</f>
        <v>0.32920225153295396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958"/>
      <c r="B17" s="959"/>
      <c r="C17" s="93" t="s">
        <v>7</v>
      </c>
      <c r="D17" s="77">
        <v>361</v>
      </c>
      <c r="E17" s="90">
        <v>4722.35797</v>
      </c>
      <c r="F17" s="78">
        <v>50580.231749999999</v>
      </c>
      <c r="G17" s="422">
        <f t="shared" ref="G17:G21" si="3">E17/$E$22</f>
        <v>0.13615916584180612</v>
      </c>
      <c r="H17" s="141">
        <f t="shared" ref="H17:H19" si="4">(E17-I17)/I17</f>
        <v>6.083288734143124E-2</v>
      </c>
      <c r="I17" s="402">
        <v>4451.5569100000002</v>
      </c>
      <c r="J17" s="112">
        <v>47452.261259999999</v>
      </c>
      <c r="K17" s="117">
        <f t="shared" ref="K17:K21" si="5">I17/$I$22</f>
        <v>0.12234046285419484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958"/>
      <c r="B18" s="959"/>
      <c r="C18" s="93" t="s">
        <v>8</v>
      </c>
      <c r="D18" s="77">
        <v>10418</v>
      </c>
      <c r="E18" s="90">
        <v>7309.9048499999999</v>
      </c>
      <c r="F18" s="78">
        <v>78294.928849999997</v>
      </c>
      <c r="G18" s="422">
        <f t="shared" si="3"/>
        <v>0.21076558640449125</v>
      </c>
      <c r="H18" s="141">
        <f t="shared" si="4"/>
        <v>-2.0225903462660497E-2</v>
      </c>
      <c r="I18" s="402">
        <v>7460.8063999999995</v>
      </c>
      <c r="J18" s="112">
        <v>79529.957980000007</v>
      </c>
      <c r="K18" s="117">
        <f>I18/$I$22</f>
        <v>0.20504253381353243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958"/>
      <c r="B19" s="959"/>
      <c r="C19" s="93" t="s">
        <v>9</v>
      </c>
      <c r="D19" s="77">
        <v>103160</v>
      </c>
      <c r="E19" s="90">
        <v>11102.95371</v>
      </c>
      <c r="F19" s="78">
        <v>118919.72762999999</v>
      </c>
      <c r="G19" s="422">
        <f t="shared" si="3"/>
        <v>0.32013009711201257</v>
      </c>
      <c r="H19" s="141">
        <f t="shared" si="4"/>
        <v>-2.0225903474569141E-2</v>
      </c>
      <c r="I19" s="402">
        <v>11332.15682</v>
      </c>
      <c r="J19" s="112">
        <v>120796.53909000001</v>
      </c>
      <c r="K19" s="117">
        <f>I19/$I$22</f>
        <v>0.31143740011067739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958"/>
      <c r="B20" s="959"/>
      <c r="C20" s="290" t="s">
        <v>302</v>
      </c>
      <c r="D20" s="85">
        <v>16</v>
      </c>
      <c r="E20" s="102">
        <v>439.89400000000001</v>
      </c>
      <c r="F20" s="86">
        <v>4712.3550000000005</v>
      </c>
      <c r="G20" s="103">
        <f t="shared" si="3"/>
        <v>1.2683409533821398E-2</v>
      </c>
      <c r="H20" s="141">
        <f>(E20-I20)/I20</f>
        <v>-6.4573249644836669E-3</v>
      </c>
      <c r="I20" s="405">
        <v>442.75300000000004</v>
      </c>
      <c r="J20" s="118">
        <v>4719.2510000000002</v>
      </c>
      <c r="K20" s="117">
        <f>I20/$I$22</f>
        <v>1.2168014033113491E-2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958"/>
      <c r="B21" s="959"/>
      <c r="C21" s="93" t="s">
        <v>310</v>
      </c>
      <c r="D21" s="407"/>
      <c r="E21" s="90">
        <v>693.71799999999996</v>
      </c>
      <c r="F21" s="78">
        <v>7430.2013999999999</v>
      </c>
      <c r="G21" s="422">
        <f t="shared" si="3"/>
        <v>2.0001885670146699E-2</v>
      </c>
      <c r="H21" s="141">
        <f t="shared" ref="H21" si="6">(E21-I21)/I21</f>
        <v>-3.7565465909169739E-2</v>
      </c>
      <c r="I21" s="402">
        <v>720.79499999999996</v>
      </c>
      <c r="J21" s="112">
        <v>7683.1359999999995</v>
      </c>
      <c r="K21" s="117">
        <f t="shared" si="5"/>
        <v>1.9809337655528111E-2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958"/>
      <c r="B22" s="959"/>
      <c r="C22" s="523" t="s">
        <v>2</v>
      </c>
      <c r="D22" s="524">
        <v>114066</v>
      </c>
      <c r="E22" s="525">
        <v>34682.629999999997</v>
      </c>
      <c r="F22" s="526">
        <v>371477.67178999999</v>
      </c>
      <c r="G22" s="527">
        <f>SUM(G16:G21)</f>
        <v>1</v>
      </c>
      <c r="H22" s="528">
        <f>(E22-I22)/I22</f>
        <v>-4.6830335321764352E-2</v>
      </c>
      <c r="I22" s="529">
        <v>36386.627989999994</v>
      </c>
      <c r="J22" s="530">
        <v>387869.01459999999</v>
      </c>
      <c r="K22" s="538">
        <f>SUM(K16:K21)</f>
        <v>1.0000000000000002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958" t="str">
        <f>T!J22</f>
        <v>Prosinec</v>
      </c>
      <c r="B23" s="959"/>
      <c r="C23" s="92" t="s">
        <v>6</v>
      </c>
      <c r="D23" s="77">
        <v>112</v>
      </c>
      <c r="E23" s="90">
        <v>10192.619699999999</v>
      </c>
      <c r="F23" s="78">
        <v>109240.39981</v>
      </c>
      <c r="G23" s="421">
        <f>E23/$E$29</f>
        <v>0.2499874474296736</v>
      </c>
      <c r="H23" s="141">
        <f>(E23-I23)/I23</f>
        <v>-2.4783600658927811E-2</v>
      </c>
      <c r="I23" s="401">
        <v>10451.649200000002</v>
      </c>
      <c r="J23" s="113">
        <v>111508.64146</v>
      </c>
      <c r="K23" s="116">
        <f>I23/$I$29</f>
        <v>0.24895089584862812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958"/>
      <c r="B24" s="959"/>
      <c r="C24" s="93" t="s">
        <v>7</v>
      </c>
      <c r="D24" s="77">
        <v>361</v>
      </c>
      <c r="E24" s="90">
        <v>5153.9070599999995</v>
      </c>
      <c r="F24" s="78">
        <v>55237.514330000005</v>
      </c>
      <c r="G24" s="422">
        <f t="shared" ref="G24:G28" si="7">E24/$E$29</f>
        <v>0.12640637129031446</v>
      </c>
      <c r="H24" s="141">
        <f t="shared" ref="H24:H28" si="8">(E24-I24)/I24</f>
        <v>9.4480940412140182E-2</v>
      </c>
      <c r="I24" s="402">
        <v>4708.9966300000006</v>
      </c>
      <c r="J24" s="112">
        <v>50240.285080000001</v>
      </c>
      <c r="K24" s="117">
        <f t="shared" ref="K24:K28" si="9">I24/$I$29</f>
        <v>0.11216497101593026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958"/>
      <c r="B25" s="959"/>
      <c r="C25" s="93" t="s">
        <v>8</v>
      </c>
      <c r="D25" s="77">
        <v>10418</v>
      </c>
      <c r="E25" s="90">
        <v>9609.3108599999996</v>
      </c>
      <c r="F25" s="78">
        <v>102988.75005</v>
      </c>
      <c r="G25" s="422">
        <f t="shared" si="7"/>
        <v>0.23568102844547822</v>
      </c>
      <c r="H25" s="141">
        <f t="shared" si="8"/>
        <v>-5.4233788137614238E-2</v>
      </c>
      <c r="I25" s="402">
        <v>10160.344849999999</v>
      </c>
      <c r="J25" s="112">
        <v>108400.71914</v>
      </c>
      <c r="K25" s="117">
        <f t="shared" si="9"/>
        <v>0.24201223214978307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958"/>
      <c r="B26" s="959"/>
      <c r="C26" s="93" t="s">
        <v>9</v>
      </c>
      <c r="D26" s="77">
        <v>103160</v>
      </c>
      <c r="E26" s="90">
        <v>14595.50238</v>
      </c>
      <c r="F26" s="78">
        <v>156429.69837</v>
      </c>
      <c r="G26" s="422">
        <f t="shared" si="7"/>
        <v>0.35797395481457295</v>
      </c>
      <c r="H26" s="141">
        <f t="shared" si="8"/>
        <v>-5.4233788352698382E-2</v>
      </c>
      <c r="I26" s="402">
        <v>15432.463329999999</v>
      </c>
      <c r="J26" s="112">
        <v>164648.06223000001</v>
      </c>
      <c r="K26" s="117">
        <f t="shared" si="9"/>
        <v>0.36759036757133046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958"/>
      <c r="B27" s="959"/>
      <c r="C27" s="290" t="s">
        <v>302</v>
      </c>
      <c r="D27" s="85">
        <v>16</v>
      </c>
      <c r="E27" s="102">
        <v>406.52499999999998</v>
      </c>
      <c r="F27" s="86">
        <v>4356.33</v>
      </c>
      <c r="G27" s="103">
        <f t="shared" si="7"/>
        <v>9.9705620397421545E-3</v>
      </c>
      <c r="H27" s="141">
        <f t="shared" si="8"/>
        <v>6.4764613748631406E-2</v>
      </c>
      <c r="I27" s="405">
        <v>381.798</v>
      </c>
      <c r="J27" s="118">
        <v>4073.5140000000001</v>
      </c>
      <c r="K27" s="117">
        <f t="shared" si="9"/>
        <v>9.0941584734028861E-3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958"/>
      <c r="B28" s="959"/>
      <c r="C28" s="93" t="s">
        <v>310</v>
      </c>
      <c r="D28" s="407"/>
      <c r="E28" s="90">
        <v>814.66099999999994</v>
      </c>
      <c r="F28" s="78">
        <v>8731.2960000000003</v>
      </c>
      <c r="G28" s="422">
        <f t="shared" si="7"/>
        <v>1.9980635980218639E-2</v>
      </c>
      <c r="H28" s="141">
        <f t="shared" si="8"/>
        <v>-3.877303480027669E-2</v>
      </c>
      <c r="I28" s="402">
        <v>847.52200000000005</v>
      </c>
      <c r="J28" s="112">
        <v>9042.1769999999997</v>
      </c>
      <c r="K28" s="117">
        <f t="shared" si="9"/>
        <v>2.0187374940925207E-2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960"/>
      <c r="B29" s="961"/>
      <c r="C29" s="531" t="s">
        <v>2</v>
      </c>
      <c r="D29" s="532">
        <v>114067</v>
      </c>
      <c r="E29" s="533">
        <v>40772.525999999998</v>
      </c>
      <c r="F29" s="534">
        <v>436983.98856000003</v>
      </c>
      <c r="G29" s="527">
        <f>SUM(G23:G28)</f>
        <v>0.99999999999999989</v>
      </c>
      <c r="H29" s="535">
        <f>(E29-I29)/I29</f>
        <v>-2.8827252094197741E-2</v>
      </c>
      <c r="I29" s="536">
        <v>41982.774010000001</v>
      </c>
      <c r="J29" s="537">
        <v>447913.39891000005</v>
      </c>
      <c r="K29" s="538">
        <f>SUM(K23:K28)</f>
        <v>1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962" t="str">
        <f>T!E17</f>
        <v>IV. čtvrtletí</v>
      </c>
      <c r="B30" s="963"/>
      <c r="C30" s="108" t="s">
        <v>6</v>
      </c>
      <c r="D30" s="109">
        <f>D23</f>
        <v>112</v>
      </c>
      <c r="E30" s="423">
        <f>E9+E16+E23</f>
        <v>30520.442459999998</v>
      </c>
      <c r="F30" s="110">
        <f>F9+F16+F23</f>
        <v>326687.16680000001</v>
      </c>
      <c r="G30" s="424">
        <f>E30/$E$36</f>
        <v>0.30464674433229555</v>
      </c>
      <c r="H30" s="419">
        <f>(E30-I30)/I30</f>
        <v>-7.3994179451488354E-2</v>
      </c>
      <c r="I30" s="403">
        <f>I9+I16+I23</f>
        <v>32959.233930000002</v>
      </c>
      <c r="J30" s="125">
        <f>J9+J16+J23</f>
        <v>351564.34395000001</v>
      </c>
      <c r="K30" s="539">
        <f>I30/$I$36</f>
        <v>0.31846487707434495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964"/>
      <c r="B31" s="965"/>
      <c r="C31" s="93" t="s">
        <v>7</v>
      </c>
      <c r="D31" s="77">
        <f t="shared" ref="D31:D34" si="10">D24</f>
        <v>361</v>
      </c>
      <c r="E31" s="90">
        <f>E10+E17+E24</f>
        <v>13274.510549999999</v>
      </c>
      <c r="F31" s="78">
        <f t="shared" ref="F31" si="11">F10+F17+F24</f>
        <v>142119.50386</v>
      </c>
      <c r="G31" s="422">
        <f t="shared" ref="G31:G35" si="12">E31/$E$36</f>
        <v>0.13250254897065505</v>
      </c>
      <c r="H31" s="141">
        <f t="shared" ref="H31:H33" si="13">(E31-I31)/I31</f>
        <v>9.7986949126325981E-2</v>
      </c>
      <c r="I31" s="402">
        <f>I10+I17+I24</f>
        <v>12089.861870000001</v>
      </c>
      <c r="J31" s="112">
        <f t="shared" ref="J31" si="14">J10+J17+J24</f>
        <v>128954.71071</v>
      </c>
      <c r="K31" s="117">
        <f t="shared" ref="K31:K35" si="15">I31/$I$36</f>
        <v>0.11681692549203496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964"/>
      <c r="B32" s="965"/>
      <c r="C32" s="93" t="s">
        <v>8</v>
      </c>
      <c r="D32" s="77">
        <f t="shared" si="10"/>
        <v>10418</v>
      </c>
      <c r="E32" s="90">
        <f t="shared" ref="E32:F35" si="16">E11+E18+E25</f>
        <v>21081.16648</v>
      </c>
      <c r="F32" s="78">
        <f t="shared" si="16"/>
        <v>225743.71799999999</v>
      </c>
      <c r="G32" s="422">
        <f t="shared" si="12"/>
        <v>0.21042646230559003</v>
      </c>
      <c r="H32" s="141">
        <f t="shared" si="13"/>
        <v>-3.5250060260013018E-2</v>
      </c>
      <c r="I32" s="402">
        <f t="shared" ref="I32:J34" si="17">I11+I18+I25</f>
        <v>21851.43073</v>
      </c>
      <c r="J32" s="112">
        <f t="shared" si="17"/>
        <v>233077.06573999999</v>
      </c>
      <c r="K32" s="117">
        <f>I32/$I$36</f>
        <v>0.21113698261639219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964"/>
      <c r="B33" s="965"/>
      <c r="C33" s="93" t="s">
        <v>9</v>
      </c>
      <c r="D33" s="77">
        <f t="shared" si="10"/>
        <v>103160</v>
      </c>
      <c r="E33" s="90">
        <f>E12+E19+E26</f>
        <v>32020.008519999996</v>
      </c>
      <c r="F33" s="78">
        <f t="shared" si="16"/>
        <v>342878.79480999999</v>
      </c>
      <c r="G33" s="422">
        <f t="shared" si="12"/>
        <v>0.31961500433340589</v>
      </c>
      <c r="H33" s="141">
        <f t="shared" si="13"/>
        <v>-3.5250060371501295E-2</v>
      </c>
      <c r="I33" s="402">
        <f>I12+I19+I26</f>
        <v>33189.956489999997</v>
      </c>
      <c r="J33" s="112">
        <f t="shared" si="17"/>
        <v>354017.46773000003</v>
      </c>
      <c r="K33" s="117">
        <f t="shared" si="15"/>
        <v>0.32069420776403057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964"/>
      <c r="B34" s="965"/>
      <c r="C34" s="290" t="s">
        <v>302</v>
      </c>
      <c r="D34" s="77">
        <f t="shared" si="10"/>
        <v>16</v>
      </c>
      <c r="E34" s="90">
        <f>E13+E20+E27</f>
        <v>1301.348</v>
      </c>
      <c r="F34" s="78">
        <f t="shared" si="16"/>
        <v>13929.378000000001</v>
      </c>
      <c r="G34" s="103">
        <f t="shared" si="12"/>
        <v>1.2989701311274639E-2</v>
      </c>
      <c r="H34" s="141">
        <f>(E34-I34)/I34</f>
        <v>4.4187572917117959E-2</v>
      </c>
      <c r="I34" s="402">
        <f>I13+I20+I27</f>
        <v>1246.278</v>
      </c>
      <c r="J34" s="112">
        <f t="shared" si="17"/>
        <v>13293.698</v>
      </c>
      <c r="K34" s="117">
        <f t="shared" si="15"/>
        <v>1.2042020482436027E-2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964"/>
      <c r="B35" s="965"/>
      <c r="C35" s="93" t="s">
        <v>310</v>
      </c>
      <c r="D35" s="77"/>
      <c r="E35" s="90">
        <f t="shared" si="16"/>
        <v>1985.5819999999999</v>
      </c>
      <c r="F35" s="78">
        <f t="shared" si="16"/>
        <v>21259.254197100003</v>
      </c>
      <c r="G35" s="422">
        <f t="shared" si="12"/>
        <v>1.981953874677897E-2</v>
      </c>
      <c r="H35" s="141">
        <f t="shared" ref="H35" si="18">(E35-I35)/I35</f>
        <v>-7.961265136165821E-2</v>
      </c>
      <c r="I35" s="402">
        <f t="shared" ref="I35:J35" si="19">I14+I21+I28</f>
        <v>2157.3330000000001</v>
      </c>
      <c r="J35" s="112">
        <f t="shared" si="19"/>
        <v>23011.8626</v>
      </c>
      <c r="K35" s="117">
        <f t="shared" si="15"/>
        <v>2.0844986570761229E-2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964"/>
      <c r="B36" s="965"/>
      <c r="C36" s="557" t="s">
        <v>2</v>
      </c>
      <c r="D36" s="552">
        <f>SUM(D30:D35)</f>
        <v>114067</v>
      </c>
      <c r="E36" s="558">
        <f>SUM(E30:E35)</f>
        <v>100183.05800999998</v>
      </c>
      <c r="F36" s="559">
        <f>SUM(F30:F35)</f>
        <v>1072617.8156670998</v>
      </c>
      <c r="G36" s="560">
        <f>SUM(G30:G35)</f>
        <v>1</v>
      </c>
      <c r="H36" s="561">
        <f>(E36-I36)/I36</f>
        <v>-3.1992511663130989E-2</v>
      </c>
      <c r="I36" s="571">
        <f>SUM(I30:I35)</f>
        <v>103494.09402</v>
      </c>
      <c r="J36" s="572">
        <f>SUM(J30:J35)</f>
        <v>1103919.1487300002</v>
      </c>
      <c r="K36" s="573">
        <f>SUM(K30:K35)</f>
        <v>1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48" t="s">
        <v>160</v>
      </c>
      <c r="B39" s="948"/>
      <c r="C39" s="948"/>
      <c r="D39" s="948"/>
      <c r="E39" s="948"/>
      <c r="F39" s="83"/>
      <c r="G39" s="948" t="s">
        <v>161</v>
      </c>
      <c r="H39" s="948"/>
      <c r="I39" s="948"/>
      <c r="J39" s="948"/>
      <c r="K39" s="948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49" t="str">
        <f>A30</f>
        <v>IV. čtvrtletí</v>
      </c>
      <c r="B40" s="950"/>
      <c r="C40" s="950"/>
      <c r="D40" s="950"/>
      <c r="E40" s="950"/>
      <c r="F40" s="83"/>
      <c r="G40" s="951" t="str">
        <f>A30</f>
        <v>IV. čtvrtletí</v>
      </c>
      <c r="H40" s="951"/>
      <c r="I40" s="951"/>
      <c r="J40" s="951"/>
      <c r="K40" s="951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Říjen</v>
      </c>
      <c r="C45" s="260">
        <f>E15</f>
        <v>24727.902010000002</v>
      </c>
      <c r="D45" s="260">
        <f>I15</f>
        <v>25124.692020000002</v>
      </c>
      <c r="E45" s="71"/>
      <c r="F45" s="71"/>
      <c r="G45" s="71"/>
      <c r="H45" s="83" t="str">
        <f>A9</f>
        <v>Říjen</v>
      </c>
      <c r="I45" s="261">
        <f>E15/E36</f>
        <v>0.24682718317034938</v>
      </c>
      <c r="J45" s="261">
        <f>I15/I36</f>
        <v>0.2427645003119184</v>
      </c>
      <c r="K45" s="83"/>
      <c r="L45" s="71"/>
    </row>
    <row r="46" spans="1:21" ht="15" customHeight="1" x14ac:dyDescent="0.2">
      <c r="A46" s="83"/>
      <c r="B46" s="83" t="str">
        <f>A16</f>
        <v>Listopad</v>
      </c>
      <c r="C46" s="260">
        <f>E22</f>
        <v>34682.629999999997</v>
      </c>
      <c r="D46" s="260">
        <f>I22</f>
        <v>36386.627989999994</v>
      </c>
      <c r="E46" s="71"/>
      <c r="F46" s="71"/>
      <c r="G46" s="71"/>
      <c r="H46" s="83" t="str">
        <f>A16</f>
        <v>Listopad</v>
      </c>
      <c r="I46" s="261">
        <f>E22/E36</f>
        <v>0.34619256677649107</v>
      </c>
      <c r="J46" s="261">
        <f>I22/I36</f>
        <v>0.3515816852599179</v>
      </c>
      <c r="K46" s="83"/>
      <c r="L46" s="71"/>
    </row>
    <row r="47" spans="1:21" ht="15" customHeight="1" x14ac:dyDescent="0.2">
      <c r="A47" s="83"/>
      <c r="B47" s="83" t="str">
        <f>A23</f>
        <v>Prosinec</v>
      </c>
      <c r="C47" s="260">
        <f>E29</f>
        <v>40772.525999999998</v>
      </c>
      <c r="D47" s="260">
        <f>I29</f>
        <v>41982.774010000001</v>
      </c>
      <c r="E47" s="71"/>
      <c r="F47" s="71"/>
      <c r="G47" s="71"/>
      <c r="H47" s="83" t="str">
        <f>A23</f>
        <v>Prosinec</v>
      </c>
      <c r="I47" s="261">
        <f>E29/E36</f>
        <v>0.40698025005315974</v>
      </c>
      <c r="J47" s="261">
        <f>I29/I36</f>
        <v>0.40565381442816362</v>
      </c>
      <c r="K47" s="83"/>
      <c r="L47" s="71"/>
    </row>
    <row r="48" spans="1:21" ht="15" customHeight="1" x14ac:dyDescent="0.2">
      <c r="A48" s="83"/>
      <c r="B48" s="83"/>
      <c r="C48" s="260">
        <f>SUM(C45:C47)</f>
        <v>100183.05800999999</v>
      </c>
      <c r="D48" s="260">
        <f>SUM(D45:D47)</f>
        <v>103494.09401999999</v>
      </c>
      <c r="E48" s="83"/>
      <c r="F48" s="83"/>
      <c r="G48" s="83"/>
      <c r="H48" s="83"/>
      <c r="I48" s="181">
        <f>SUM(I45:I47)</f>
        <v>1.0000000000000002</v>
      </c>
      <c r="J48" s="181">
        <f>SUM(J45:J47)</f>
        <v>0.99999999999999989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71"/>
    </row>
    <row r="56" spans="1:12" ht="15" customHeight="1" x14ac:dyDescent="0.2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71"/>
    </row>
    <row r="57" spans="1:12" ht="15" customHeight="1" x14ac:dyDescent="0.2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2" ht="15" customHeight="1" x14ac:dyDescent="0.2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2" ht="15" customHeight="1" x14ac:dyDescent="0.2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</sheetData>
  <mergeCells count="21">
    <mergeCell ref="A39:E39"/>
    <mergeCell ref="G39:K39"/>
    <mergeCell ref="A40:E40"/>
    <mergeCell ref="G40:K40"/>
    <mergeCell ref="I7:J7"/>
    <mergeCell ref="A8:B8"/>
    <mergeCell ref="A9:B15"/>
    <mergeCell ref="A16:B22"/>
    <mergeCell ref="A23:B29"/>
    <mergeCell ref="A30:B36"/>
    <mergeCell ref="K1:L1"/>
    <mergeCell ref="A2:L2"/>
    <mergeCell ref="A4:D4"/>
    <mergeCell ref="E5:G5"/>
    <mergeCell ref="I5:K5"/>
    <mergeCell ref="A3:C3"/>
    <mergeCell ref="E6:F6"/>
    <mergeCell ref="H6:H8"/>
    <mergeCell ref="I6:J6"/>
    <mergeCell ref="D7:D8"/>
    <mergeCell ref="E7:F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22" ht="13.5" x14ac:dyDescent="0.25">
      <c r="K1" s="966" t="s">
        <v>230</v>
      </c>
      <c r="L1" s="966"/>
    </row>
    <row r="2" spans="1:22" s="495" customFormat="1" ht="15.75" customHeight="1" x14ac:dyDescent="0.2">
      <c r="A2" s="976" t="s">
        <v>198</v>
      </c>
      <c r="B2" s="976"/>
      <c r="C2" s="976"/>
      <c r="D2" s="976"/>
      <c r="E2" s="976"/>
      <c r="F2" s="976"/>
      <c r="G2" s="976"/>
      <c r="H2" s="976"/>
      <c r="I2" s="976"/>
      <c r="J2" s="976"/>
      <c r="K2" s="976"/>
      <c r="L2" s="976"/>
    </row>
    <row r="3" spans="1:22" ht="18.75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22" ht="12.95" customHeight="1" x14ac:dyDescent="0.2">
      <c r="A4" s="967" t="s">
        <v>109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22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22" ht="24.95" customHeight="1" x14ac:dyDescent="0.25">
      <c r="A6" s="74"/>
      <c r="B6" s="75"/>
      <c r="C6" s="76"/>
      <c r="D6" s="76"/>
      <c r="E6" s="979" t="s">
        <v>39</v>
      </c>
      <c r="F6" s="980"/>
      <c r="G6" s="420"/>
      <c r="H6" s="946" t="s">
        <v>108</v>
      </c>
      <c r="I6" s="977" t="s">
        <v>39</v>
      </c>
      <c r="J6" s="978"/>
      <c r="K6" s="399"/>
      <c r="L6" s="87"/>
    </row>
    <row r="7" spans="1:22" ht="24.95" customHeight="1" x14ac:dyDescent="0.25">
      <c r="A7" s="74"/>
      <c r="B7" s="94"/>
      <c r="C7" s="94"/>
      <c r="D7" s="974" t="s">
        <v>0</v>
      </c>
      <c r="E7" s="945"/>
      <c r="F7" s="946"/>
      <c r="G7" s="465" t="s">
        <v>107</v>
      </c>
      <c r="H7" s="946"/>
      <c r="I7" s="945"/>
      <c r="J7" s="946"/>
      <c r="K7" s="114" t="s">
        <v>107</v>
      </c>
      <c r="L7" s="87"/>
    </row>
    <row r="8" spans="1:22" ht="15" customHeight="1" x14ac:dyDescent="0.25">
      <c r="A8" s="973" t="s">
        <v>140</v>
      </c>
      <c r="B8" s="973"/>
      <c r="C8" s="96" t="s">
        <v>45</v>
      </c>
      <c r="D8" s="975"/>
      <c r="E8" s="660" t="s">
        <v>336</v>
      </c>
      <c r="F8" s="655" t="s">
        <v>1</v>
      </c>
      <c r="G8" s="466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22" ht="12.95" customHeight="1" x14ac:dyDescent="0.2">
      <c r="A9" s="952" t="str">
        <f>T!J20</f>
        <v>Říjen</v>
      </c>
      <c r="B9" s="953"/>
      <c r="C9" s="92" t="s">
        <v>6</v>
      </c>
      <c r="D9" s="77">
        <v>91</v>
      </c>
      <c r="E9" s="90">
        <v>84460.309000000008</v>
      </c>
      <c r="F9" s="78">
        <v>897310.6034619998</v>
      </c>
      <c r="G9" s="421">
        <f t="shared" ref="G9:G14" si="0">E9/$E$15</f>
        <v>0.98627584549110037</v>
      </c>
      <c r="H9" s="761">
        <f>(E9-I9)/I9</f>
        <v>0.93748877965034061</v>
      </c>
      <c r="I9" s="401">
        <v>43592.67</v>
      </c>
      <c r="J9" s="113">
        <v>464703.70299999998</v>
      </c>
      <c r="K9" s="116">
        <f>I9/$I$15</f>
        <v>0.94446523808962057</v>
      </c>
      <c r="L9" s="87"/>
      <c r="N9" s="430"/>
      <c r="O9" s="430"/>
      <c r="P9" s="430"/>
      <c r="Q9" s="430"/>
      <c r="R9" s="430"/>
      <c r="S9" s="430"/>
      <c r="T9" s="430"/>
      <c r="U9" s="430"/>
      <c r="V9" s="430"/>
    </row>
    <row r="10" spans="1:22" ht="12.95" customHeight="1" x14ac:dyDescent="0.2">
      <c r="A10" s="954"/>
      <c r="B10" s="955"/>
      <c r="C10" s="93" t="s">
        <v>7</v>
      </c>
      <c r="D10" s="77">
        <v>121</v>
      </c>
      <c r="E10" s="90">
        <v>54.201000000000001</v>
      </c>
      <c r="F10" s="78">
        <v>571.32399999999996</v>
      </c>
      <c r="G10" s="422">
        <f t="shared" si="0"/>
        <v>6.3292613695579926E-4</v>
      </c>
      <c r="H10" s="761">
        <f t="shared" ref="H10:H13" si="1">(E10-I10)/I10</f>
        <v>-1.9004180919802431E-2</v>
      </c>
      <c r="I10" s="402">
        <v>55.251000000000005</v>
      </c>
      <c r="J10" s="112">
        <v>591.06400000000008</v>
      </c>
      <c r="K10" s="117">
        <f t="shared" ref="K10:K14" si="2">I10/$I$15</f>
        <v>1.1970509920518663E-3</v>
      </c>
      <c r="L10" s="88"/>
      <c r="M10" s="79"/>
      <c r="N10" s="430"/>
      <c r="O10" s="430"/>
      <c r="P10" s="430"/>
      <c r="Q10" s="430"/>
      <c r="R10" s="430"/>
      <c r="S10" s="430"/>
      <c r="T10" s="430"/>
    </row>
    <row r="11" spans="1:22" ht="12.95" customHeight="1" x14ac:dyDescent="0.2">
      <c r="A11" s="954"/>
      <c r="B11" s="955"/>
      <c r="C11" s="93" t="s">
        <v>8</v>
      </c>
      <c r="D11" s="77">
        <v>919</v>
      </c>
      <c r="E11" s="90">
        <v>69.406999999999996</v>
      </c>
      <c r="F11" s="78">
        <v>729.50199999999995</v>
      </c>
      <c r="G11" s="422">
        <f t="shared" si="0"/>
        <v>8.1049250729121522E-4</v>
      </c>
      <c r="H11" s="761">
        <f t="shared" si="1"/>
        <v>5.4384972170686456</v>
      </c>
      <c r="I11" s="402">
        <v>10.78</v>
      </c>
      <c r="J11" s="112">
        <v>114.05500000000001</v>
      </c>
      <c r="K11" s="117">
        <f t="shared" si="2"/>
        <v>2.335561291980076E-4</v>
      </c>
      <c r="L11" s="88"/>
      <c r="M11" s="79"/>
      <c r="N11" s="430"/>
      <c r="O11" s="430"/>
      <c r="P11" s="430"/>
      <c r="Q11" s="430"/>
      <c r="R11" s="430"/>
      <c r="S11" s="430"/>
      <c r="T11" s="430"/>
    </row>
    <row r="12" spans="1:22" ht="12.95" customHeight="1" x14ac:dyDescent="0.2">
      <c r="A12" s="954"/>
      <c r="B12" s="955"/>
      <c r="C12" s="93" t="s">
        <v>9</v>
      </c>
      <c r="D12" s="77">
        <v>6932</v>
      </c>
      <c r="E12" s="90">
        <v>0</v>
      </c>
      <c r="F12" s="78">
        <v>0</v>
      </c>
      <c r="G12" s="724">
        <f t="shared" si="0"/>
        <v>0</v>
      </c>
      <c r="H12" s="762"/>
      <c r="I12" s="402">
        <v>0</v>
      </c>
      <c r="J12" s="112">
        <v>0</v>
      </c>
      <c r="K12" s="117">
        <f t="shared" si="2"/>
        <v>0</v>
      </c>
      <c r="L12" s="88"/>
      <c r="M12" s="79"/>
      <c r="N12" s="430"/>
      <c r="O12" s="430"/>
      <c r="P12" s="430"/>
      <c r="Q12" s="430"/>
      <c r="R12" s="430"/>
      <c r="S12" s="430"/>
      <c r="T12" s="430"/>
    </row>
    <row r="13" spans="1:22" ht="12.95" customHeight="1" x14ac:dyDescent="0.2">
      <c r="A13" s="954"/>
      <c r="B13" s="955"/>
      <c r="C13" s="290" t="s">
        <v>302</v>
      </c>
      <c r="D13" s="85">
        <v>5</v>
      </c>
      <c r="E13" s="102">
        <v>32.691000000000003</v>
      </c>
      <c r="F13" s="86">
        <v>339.72500000000002</v>
      </c>
      <c r="G13" s="103">
        <f t="shared" si="0"/>
        <v>3.8174550918289394E-4</v>
      </c>
      <c r="H13" s="761">
        <f t="shared" si="1"/>
        <v>7.5786494668948295E-2</v>
      </c>
      <c r="I13" s="405">
        <v>30.388000000000002</v>
      </c>
      <c r="J13" s="118">
        <v>315.73099999999999</v>
      </c>
      <c r="K13" s="117">
        <f t="shared" si="2"/>
        <v>6.5837696234406827E-4</v>
      </c>
      <c r="L13" s="88"/>
      <c r="M13" s="79"/>
      <c r="N13" s="430"/>
      <c r="O13" s="430"/>
      <c r="P13" s="430"/>
      <c r="Q13" s="430"/>
      <c r="R13" s="430"/>
      <c r="S13" s="430"/>
      <c r="T13" s="430"/>
    </row>
    <row r="14" spans="1:22" ht="12.95" customHeight="1" x14ac:dyDescent="0.2">
      <c r="A14" s="954"/>
      <c r="B14" s="955"/>
      <c r="C14" s="93" t="s">
        <v>317</v>
      </c>
      <c r="D14" s="77">
        <v>0</v>
      </c>
      <c r="E14" s="90">
        <v>1018.9770000000003</v>
      </c>
      <c r="F14" s="78">
        <v>11026.427132999997</v>
      </c>
      <c r="G14" s="422">
        <f t="shared" si="0"/>
        <v>1.1898990355469635E-2</v>
      </c>
      <c r="H14" s="761">
        <f>(E14-I14)/I14</f>
        <v>-0.5869301590152094</v>
      </c>
      <c r="I14" s="402">
        <v>2466.8395</v>
      </c>
      <c r="J14" s="112">
        <v>26632.376041999982</v>
      </c>
      <c r="K14" s="117">
        <f t="shared" si="2"/>
        <v>5.3445777826785577E-2</v>
      </c>
      <c r="L14" s="88"/>
      <c r="M14" s="79"/>
      <c r="N14" s="430"/>
      <c r="O14" s="430"/>
      <c r="P14" s="430"/>
      <c r="Q14" s="430"/>
      <c r="R14" s="430"/>
      <c r="S14" s="430"/>
      <c r="T14" s="430"/>
    </row>
    <row r="15" spans="1:22" ht="12.95" customHeight="1" x14ac:dyDescent="0.2">
      <c r="A15" s="956"/>
      <c r="B15" s="957"/>
      <c r="C15" s="523" t="s">
        <v>2</v>
      </c>
      <c r="D15" s="524">
        <v>8068</v>
      </c>
      <c r="E15" s="525">
        <v>85635.585000000021</v>
      </c>
      <c r="F15" s="526">
        <v>909977.58159499976</v>
      </c>
      <c r="G15" s="527">
        <f>SUM(G9:G14)</f>
        <v>0.99999999999999989</v>
      </c>
      <c r="H15" s="763">
        <f>(E15-I15)/I15</f>
        <v>0.85535396606743663</v>
      </c>
      <c r="I15" s="529">
        <v>46155.928499999995</v>
      </c>
      <c r="J15" s="530">
        <v>492356.92904199997</v>
      </c>
      <c r="K15" s="538">
        <f>SUM(K9:K14)</f>
        <v>1</v>
      </c>
      <c r="L15" s="99"/>
      <c r="M15" s="79"/>
      <c r="N15" s="430"/>
      <c r="O15" s="430"/>
      <c r="P15" s="430"/>
      <c r="Q15" s="430"/>
      <c r="R15" s="430"/>
      <c r="S15" s="430"/>
      <c r="T15" s="430"/>
    </row>
    <row r="16" spans="1:22" ht="12.95" customHeight="1" x14ac:dyDescent="0.2">
      <c r="A16" s="958" t="str">
        <f>T!J21</f>
        <v>Listopad</v>
      </c>
      <c r="B16" s="959"/>
      <c r="C16" s="92" t="s">
        <v>6</v>
      </c>
      <c r="D16" s="77">
        <v>92</v>
      </c>
      <c r="E16" s="90">
        <v>66038.448999999993</v>
      </c>
      <c r="F16" s="78">
        <v>701992.04287500004</v>
      </c>
      <c r="G16" s="421">
        <f>E16/$E$22</f>
        <v>0.97019262889563007</v>
      </c>
      <c r="H16" s="761">
        <f>(E16-I16)/I16</f>
        <v>0.33362806182516919</v>
      </c>
      <c r="I16" s="401">
        <v>49517.891000000003</v>
      </c>
      <c r="J16" s="113">
        <v>527739.304</v>
      </c>
      <c r="K16" s="116">
        <f>I16/$I$22</f>
        <v>0.95667773171863513</v>
      </c>
      <c r="L16" s="88"/>
      <c r="M16" s="79"/>
      <c r="N16" s="430"/>
      <c r="O16" s="430"/>
      <c r="P16" s="430"/>
      <c r="Q16" s="430"/>
      <c r="R16" s="430"/>
      <c r="S16" s="430"/>
      <c r="T16" s="430"/>
    </row>
    <row r="17" spans="1:21" ht="12.95" customHeight="1" x14ac:dyDescent="0.2">
      <c r="A17" s="958"/>
      <c r="B17" s="959"/>
      <c r="C17" s="93" t="s">
        <v>7</v>
      </c>
      <c r="D17" s="77">
        <v>126</v>
      </c>
      <c r="E17" s="90">
        <v>68.346000000000004</v>
      </c>
      <c r="F17" s="78">
        <v>723.56299999999999</v>
      </c>
      <c r="G17" s="422">
        <f t="shared" ref="G17:G21" si="3">E17/$E$22</f>
        <v>1.0040936214976938E-3</v>
      </c>
      <c r="H17" s="761">
        <f t="shared" ref="H17:H19" si="4">(E17-I17)/I17</f>
        <v>-0.24719125875666381</v>
      </c>
      <c r="I17" s="402">
        <v>90.787999999999997</v>
      </c>
      <c r="J17" s="112">
        <v>971.14400000000001</v>
      </c>
      <c r="K17" s="117">
        <f t="shared" ref="K17:K21" si="5">I17/$I$22</f>
        <v>1.7540096347655727E-3</v>
      </c>
      <c r="L17" s="89"/>
      <c r="M17" s="82"/>
      <c r="N17" s="430"/>
      <c r="O17" s="430"/>
      <c r="P17" s="430"/>
      <c r="Q17" s="430"/>
      <c r="R17" s="430"/>
      <c r="S17" s="430"/>
      <c r="T17" s="430"/>
    </row>
    <row r="18" spans="1:21" ht="12.95" customHeight="1" x14ac:dyDescent="0.2">
      <c r="A18" s="958"/>
      <c r="B18" s="959"/>
      <c r="C18" s="93" t="s">
        <v>8</v>
      </c>
      <c r="D18" s="77">
        <v>930</v>
      </c>
      <c r="E18" s="90">
        <v>67.763999999999996</v>
      </c>
      <c r="F18" s="78">
        <v>746.81299999999999</v>
      </c>
      <c r="G18" s="422">
        <f t="shared" si="3"/>
        <v>9.9554326759678262E-4</v>
      </c>
      <c r="H18" s="761">
        <f t="shared" si="4"/>
        <v>2.4257115413780901</v>
      </c>
      <c r="I18" s="402">
        <v>19.780999999999999</v>
      </c>
      <c r="J18" s="112">
        <v>210.149</v>
      </c>
      <c r="K18" s="117">
        <f>I18/$I$22</f>
        <v>3.821657552242344E-4</v>
      </c>
      <c r="L18" s="88"/>
      <c r="M18" s="79"/>
      <c r="N18" s="430"/>
      <c r="O18" s="430"/>
      <c r="P18" s="430"/>
      <c r="Q18" s="430"/>
      <c r="R18" s="430"/>
      <c r="S18" s="430"/>
      <c r="T18" s="430"/>
    </row>
    <row r="19" spans="1:21" ht="12.95" customHeight="1" x14ac:dyDescent="0.2">
      <c r="A19" s="958"/>
      <c r="B19" s="959"/>
      <c r="C19" s="93" t="s">
        <v>9</v>
      </c>
      <c r="D19" s="77">
        <v>6951</v>
      </c>
      <c r="E19" s="90">
        <v>0</v>
      </c>
      <c r="F19" s="78">
        <v>0</v>
      </c>
      <c r="G19" s="724">
        <f t="shared" si="3"/>
        <v>0</v>
      </c>
      <c r="H19" s="762" t="e">
        <f t="shared" si="4"/>
        <v>#DIV/0!</v>
      </c>
      <c r="I19" s="402">
        <v>0</v>
      </c>
      <c r="J19" s="112">
        <v>0</v>
      </c>
      <c r="K19" s="117">
        <f>I19/$I$22</f>
        <v>0</v>
      </c>
      <c r="L19" s="88"/>
      <c r="M19" s="79"/>
      <c r="N19" s="430"/>
      <c r="O19" s="430"/>
      <c r="P19" s="430"/>
      <c r="Q19" s="430"/>
      <c r="R19" s="430"/>
      <c r="S19" s="430"/>
      <c r="T19" s="430"/>
    </row>
    <row r="20" spans="1:21" ht="12.95" customHeight="1" x14ac:dyDescent="0.2">
      <c r="A20" s="958"/>
      <c r="B20" s="959"/>
      <c r="C20" s="290" t="s">
        <v>302</v>
      </c>
      <c r="D20" s="85">
        <v>5</v>
      </c>
      <c r="E20" s="102">
        <v>32.084000000000003</v>
      </c>
      <c r="F20" s="86">
        <v>334.21899999999999</v>
      </c>
      <c r="G20" s="103">
        <f t="shared" si="3"/>
        <v>4.7135662294987276E-4</v>
      </c>
      <c r="H20" s="761">
        <f>(E20-I20)/I20</f>
        <v>0.13230986412563975</v>
      </c>
      <c r="I20" s="405">
        <v>28.335000000000001</v>
      </c>
      <c r="J20" s="118">
        <v>294.85399999999998</v>
      </c>
      <c r="K20" s="117">
        <f>I20/$I$22</f>
        <v>5.4742766666390384E-4</v>
      </c>
      <c r="L20" s="88"/>
      <c r="M20" s="79"/>
      <c r="N20" s="430"/>
      <c r="O20" s="430"/>
      <c r="P20" s="430"/>
      <c r="Q20" s="430"/>
      <c r="R20" s="430"/>
      <c r="S20" s="430"/>
      <c r="T20" s="430"/>
    </row>
    <row r="21" spans="1:21" ht="12.95" customHeight="1" x14ac:dyDescent="0.2">
      <c r="A21" s="958"/>
      <c r="B21" s="959"/>
      <c r="C21" s="93" t="s">
        <v>317</v>
      </c>
      <c r="D21" s="77">
        <v>0</v>
      </c>
      <c r="E21" s="90">
        <v>1860.7150000000001</v>
      </c>
      <c r="F21" s="78">
        <v>19953.549323000003</v>
      </c>
      <c r="G21" s="422">
        <f t="shared" si="3"/>
        <v>2.7336377592325538E-2</v>
      </c>
      <c r="H21" s="761">
        <f t="shared" ref="H21" si="6">(E21-I21)/I21</f>
        <v>-0.11540608176592186</v>
      </c>
      <c r="I21" s="402">
        <v>2103.4680000000003</v>
      </c>
      <c r="J21" s="112">
        <v>22731.527999700003</v>
      </c>
      <c r="K21" s="117">
        <f t="shared" si="5"/>
        <v>4.0638665224711087E-2</v>
      </c>
      <c r="L21" s="88"/>
      <c r="M21" s="79"/>
      <c r="N21" s="430"/>
      <c r="O21" s="430"/>
      <c r="P21" s="430"/>
      <c r="Q21" s="430"/>
      <c r="R21" s="430"/>
      <c r="S21" s="430"/>
      <c r="T21" s="430"/>
    </row>
    <row r="22" spans="1:21" ht="12.95" customHeight="1" x14ac:dyDescent="0.2">
      <c r="A22" s="958"/>
      <c r="B22" s="959"/>
      <c r="C22" s="523" t="s">
        <v>2</v>
      </c>
      <c r="D22" s="524">
        <v>8104</v>
      </c>
      <c r="E22" s="525">
        <v>68067.357999999993</v>
      </c>
      <c r="F22" s="526">
        <v>723750.18719800003</v>
      </c>
      <c r="G22" s="527">
        <f>SUM(G16:G21)</f>
        <v>0.99999999999999989</v>
      </c>
      <c r="H22" s="763">
        <f>(E22-I22)/I22</f>
        <v>0.31505046641667922</v>
      </c>
      <c r="I22" s="529">
        <v>51760.263000000006</v>
      </c>
      <c r="J22" s="530">
        <v>551946.97899970005</v>
      </c>
      <c r="K22" s="538">
        <f>SUM(K16:K21)</f>
        <v>0.99999999999999989</v>
      </c>
      <c r="L22" s="99"/>
      <c r="M22" s="79"/>
      <c r="N22" s="430"/>
      <c r="O22" s="430"/>
      <c r="P22" s="430"/>
      <c r="Q22" s="430"/>
      <c r="R22" s="430"/>
      <c r="S22" s="430"/>
      <c r="T22" s="430"/>
    </row>
    <row r="23" spans="1:21" ht="12.95" customHeight="1" x14ac:dyDescent="0.2">
      <c r="A23" s="958" t="str">
        <f>T!J22</f>
        <v>Prosinec</v>
      </c>
      <c r="B23" s="959"/>
      <c r="C23" s="92" t="s">
        <v>6</v>
      </c>
      <c r="D23" s="77">
        <v>94</v>
      </c>
      <c r="E23" s="90">
        <v>38184.944000000003</v>
      </c>
      <c r="F23" s="78">
        <v>406929.37428800005</v>
      </c>
      <c r="G23" s="421">
        <f>E23/$E$29</f>
        <v>0.94441922114694887</v>
      </c>
      <c r="H23" s="761">
        <f>(E23-I23)/I23</f>
        <v>-0.11505924557838342</v>
      </c>
      <c r="I23" s="401">
        <v>43149.717999999993</v>
      </c>
      <c r="J23" s="113">
        <v>460295.40500000003</v>
      </c>
      <c r="K23" s="116">
        <f>I23/$I$29</f>
        <v>0.96343549723699873</v>
      </c>
      <c r="L23" s="106"/>
      <c r="M23" s="78"/>
      <c r="N23" s="430"/>
      <c r="O23" s="430"/>
      <c r="P23" s="430"/>
      <c r="Q23" s="430"/>
      <c r="R23" s="430"/>
      <c r="S23" s="430"/>
      <c r="T23" s="430"/>
      <c r="U23" s="78"/>
    </row>
    <row r="24" spans="1:21" ht="12.95" customHeight="1" x14ac:dyDescent="0.2">
      <c r="A24" s="958"/>
      <c r="B24" s="959"/>
      <c r="C24" s="93" t="s">
        <v>7</v>
      </c>
      <c r="D24" s="77">
        <v>127</v>
      </c>
      <c r="E24" s="90">
        <v>112.166</v>
      </c>
      <c r="F24" s="78">
        <v>1175.6510000000001</v>
      </c>
      <c r="G24" s="422">
        <f t="shared" ref="G24:G28" si="7">E24/$E$29</f>
        <v>2.7741752445458257E-3</v>
      </c>
      <c r="H24" s="761">
        <f t="shared" ref="H24:H28" si="8">(E24-I24)/I24</f>
        <v>-0.10234166173151718</v>
      </c>
      <c r="I24" s="402">
        <v>124.95399999999999</v>
      </c>
      <c r="J24" s="112">
        <v>1320.425</v>
      </c>
      <c r="K24" s="117">
        <f t="shared" ref="K24:K28" si="9">I24/$I$29</f>
        <v>2.7899398814553535E-3</v>
      </c>
      <c r="L24" s="90"/>
      <c r="M24" s="78"/>
      <c r="N24" s="430"/>
      <c r="O24" s="430"/>
      <c r="P24" s="430"/>
      <c r="Q24" s="430"/>
      <c r="R24" s="430"/>
      <c r="S24" s="430"/>
      <c r="T24" s="430"/>
      <c r="U24" s="78"/>
    </row>
    <row r="25" spans="1:21" ht="12.95" customHeight="1" x14ac:dyDescent="0.2">
      <c r="A25" s="958"/>
      <c r="B25" s="959"/>
      <c r="C25" s="93" t="s">
        <v>8</v>
      </c>
      <c r="D25" s="77">
        <v>932</v>
      </c>
      <c r="E25" s="90">
        <v>76.241</v>
      </c>
      <c r="F25" s="78">
        <v>835.68399999999997</v>
      </c>
      <c r="G25" s="422">
        <f t="shared" si="7"/>
        <v>1.8856506857641202E-3</v>
      </c>
      <c r="H25" s="761">
        <f t="shared" si="8"/>
        <v>1.5243692470697305</v>
      </c>
      <c r="I25" s="402">
        <v>30.202000000000002</v>
      </c>
      <c r="J25" s="112">
        <v>318.26799999999997</v>
      </c>
      <c r="K25" s="117">
        <f t="shared" si="9"/>
        <v>6.7434227235394308E-4</v>
      </c>
      <c r="L25" s="90"/>
      <c r="M25" s="78"/>
      <c r="N25" s="430"/>
      <c r="O25" s="430"/>
      <c r="P25" s="430"/>
      <c r="Q25" s="430"/>
      <c r="R25" s="430"/>
      <c r="S25" s="430"/>
      <c r="T25" s="430"/>
      <c r="U25" s="78"/>
    </row>
    <row r="26" spans="1:21" ht="12.95" customHeight="1" x14ac:dyDescent="0.2">
      <c r="A26" s="958"/>
      <c r="B26" s="959"/>
      <c r="C26" s="93" t="s">
        <v>9</v>
      </c>
      <c r="D26" s="77">
        <v>6995</v>
      </c>
      <c r="E26" s="90">
        <v>214.90600000000001</v>
      </c>
      <c r="F26" s="78">
        <v>2284.297</v>
      </c>
      <c r="G26" s="724">
        <f t="shared" si="7"/>
        <v>5.3152194524576542E-3</v>
      </c>
      <c r="H26" s="762">
        <f t="shared" si="8"/>
        <v>-5.2697466730729323E-2</v>
      </c>
      <c r="I26" s="402">
        <v>226.86099999999999</v>
      </c>
      <c r="J26" s="112">
        <v>2410.6010000000001</v>
      </c>
      <c r="K26" s="117">
        <f t="shared" si="9"/>
        <v>5.0652924391923673E-3</v>
      </c>
      <c r="L26" s="90"/>
      <c r="M26" s="78"/>
      <c r="N26" s="430"/>
      <c r="O26" s="430"/>
      <c r="P26" s="430"/>
      <c r="Q26" s="430"/>
      <c r="R26" s="430"/>
      <c r="S26" s="430"/>
      <c r="T26" s="430"/>
      <c r="U26" s="78"/>
    </row>
    <row r="27" spans="1:21" ht="12.95" customHeight="1" x14ac:dyDescent="0.2">
      <c r="A27" s="958"/>
      <c r="B27" s="959"/>
      <c r="C27" s="290" t="s">
        <v>302</v>
      </c>
      <c r="D27" s="85">
        <v>5</v>
      </c>
      <c r="E27" s="102">
        <v>28.7</v>
      </c>
      <c r="F27" s="86">
        <v>296.67200000000003</v>
      </c>
      <c r="G27" s="103">
        <f t="shared" si="7"/>
        <v>7.0983033645191228E-4</v>
      </c>
      <c r="H27" s="761">
        <f t="shared" si="8"/>
        <v>0.14694481077408783</v>
      </c>
      <c r="I27" s="405">
        <v>25.023</v>
      </c>
      <c r="J27" s="118">
        <v>259.51400000000001</v>
      </c>
      <c r="K27" s="117">
        <f t="shared" si="9"/>
        <v>5.5870692937927012E-4</v>
      </c>
      <c r="L27" s="90"/>
      <c r="M27" s="78"/>
      <c r="N27" s="430"/>
      <c r="O27" s="430"/>
      <c r="P27" s="430"/>
      <c r="Q27" s="430"/>
      <c r="R27" s="430"/>
      <c r="S27" s="430"/>
      <c r="T27" s="430"/>
      <c r="U27" s="78"/>
    </row>
    <row r="28" spans="1:21" ht="12.95" customHeight="1" x14ac:dyDescent="0.2">
      <c r="A28" s="958"/>
      <c r="B28" s="959"/>
      <c r="C28" s="93" t="s">
        <v>317</v>
      </c>
      <c r="D28" s="77">
        <v>0</v>
      </c>
      <c r="E28" s="90">
        <v>1815.2399999999993</v>
      </c>
      <c r="F28" s="78">
        <v>19547.295318999997</v>
      </c>
      <c r="G28" s="422">
        <f t="shared" si="7"/>
        <v>4.4895903133831669E-2</v>
      </c>
      <c r="H28" s="761">
        <f t="shared" si="8"/>
        <v>0.47510090712806141</v>
      </c>
      <c r="I28" s="402">
        <v>1230.5869999999998</v>
      </c>
      <c r="J28" s="112">
        <v>13327.720391999967</v>
      </c>
      <c r="K28" s="117">
        <f t="shared" si="9"/>
        <v>2.7476221240620539E-2</v>
      </c>
      <c r="L28" s="90"/>
      <c r="M28" s="78"/>
      <c r="N28" s="430"/>
      <c r="O28" s="430"/>
      <c r="P28" s="430"/>
      <c r="Q28" s="430"/>
      <c r="R28" s="430"/>
      <c r="S28" s="430"/>
      <c r="T28" s="430"/>
      <c r="U28" s="78"/>
    </row>
    <row r="29" spans="1:21" ht="12.95" customHeight="1" thickBot="1" x14ac:dyDescent="0.25">
      <c r="A29" s="960"/>
      <c r="B29" s="961"/>
      <c r="C29" s="531" t="s">
        <v>2</v>
      </c>
      <c r="D29" s="532">
        <v>8153</v>
      </c>
      <c r="E29" s="533">
        <v>40432.197</v>
      </c>
      <c r="F29" s="534">
        <v>431068.97360700008</v>
      </c>
      <c r="G29" s="527">
        <f>SUM(G23:G28)</f>
        <v>0.99999999999999989</v>
      </c>
      <c r="H29" s="764">
        <f>(E29-I29)/I29</f>
        <v>-9.7240593297057185E-2</v>
      </c>
      <c r="I29" s="536">
        <v>44787.344999999987</v>
      </c>
      <c r="J29" s="537">
        <v>477931.93339200004</v>
      </c>
      <c r="K29" s="538">
        <f>SUM(K23:K28)</f>
        <v>1.0000000000000002</v>
      </c>
      <c r="L29" s="107"/>
      <c r="N29" s="430"/>
      <c r="O29" s="430"/>
      <c r="P29" s="430"/>
      <c r="Q29" s="430"/>
      <c r="R29" s="430"/>
      <c r="S29" s="430"/>
      <c r="T29" s="430"/>
    </row>
    <row r="30" spans="1:21" ht="12.95" customHeight="1" thickTop="1" x14ac:dyDescent="0.2">
      <c r="A30" s="962" t="str">
        <f>T!E17</f>
        <v>IV. čtvrtletí</v>
      </c>
      <c r="B30" s="963"/>
      <c r="C30" s="108" t="s">
        <v>6</v>
      </c>
      <c r="D30" s="109">
        <f>D23</f>
        <v>94</v>
      </c>
      <c r="E30" s="423">
        <f>E9+E16+E23</f>
        <v>188683.70199999999</v>
      </c>
      <c r="F30" s="110">
        <f>F9+F16+F23</f>
        <v>2006232.0206249999</v>
      </c>
      <c r="G30" s="424">
        <f>E30/$E$36</f>
        <v>0.97191936503612897</v>
      </c>
      <c r="H30" s="765">
        <f>(E30-I30)/I30</f>
        <v>0.38473004300835179</v>
      </c>
      <c r="I30" s="403">
        <f>I9+I16+I23</f>
        <v>136260.27899999998</v>
      </c>
      <c r="J30" s="125">
        <f>J9+J16+J23</f>
        <v>1452738.412</v>
      </c>
      <c r="K30" s="539">
        <f>I30/$I$36</f>
        <v>0.95484864875790931</v>
      </c>
      <c r="L30" s="87"/>
      <c r="N30" s="430"/>
      <c r="O30" s="430"/>
      <c r="P30" s="430"/>
      <c r="Q30" s="430"/>
      <c r="R30" s="430"/>
      <c r="S30" s="430"/>
      <c r="T30" s="430"/>
    </row>
    <row r="31" spans="1:21" ht="12.95" customHeight="1" x14ac:dyDescent="0.2">
      <c r="A31" s="964"/>
      <c r="B31" s="965"/>
      <c r="C31" s="93" t="s">
        <v>7</v>
      </c>
      <c r="D31" s="77">
        <f t="shared" ref="D31:D34" si="10">D24</f>
        <v>127</v>
      </c>
      <c r="E31" s="90">
        <f>E10+E17+E24</f>
        <v>234.71299999999999</v>
      </c>
      <c r="F31" s="78">
        <f t="shared" ref="F31" si="11">F10+F17+F24</f>
        <v>2470.538</v>
      </c>
      <c r="G31" s="422">
        <f t="shared" ref="G31:G35" si="12">E31/$E$36</f>
        <v>1.2090186248610117E-3</v>
      </c>
      <c r="H31" s="761">
        <f t="shared" ref="H31:H33" si="13">(E31-I31)/I31</f>
        <v>-0.13387799684862708</v>
      </c>
      <c r="I31" s="402">
        <f>I10+I17+I24</f>
        <v>270.99299999999999</v>
      </c>
      <c r="J31" s="112">
        <f t="shared" ref="J31" si="14">J10+J17+J24</f>
        <v>2882.6329999999998</v>
      </c>
      <c r="K31" s="117">
        <f t="shared" ref="K31:K35" si="15">I31/$I$36</f>
        <v>1.8989928816515352E-3</v>
      </c>
      <c r="L31" s="87"/>
      <c r="N31" s="430"/>
      <c r="O31" s="430"/>
      <c r="P31" s="430"/>
      <c r="Q31" s="430"/>
      <c r="R31" s="430"/>
      <c r="S31" s="430"/>
      <c r="T31" s="430"/>
    </row>
    <row r="32" spans="1:21" ht="12.95" customHeight="1" x14ac:dyDescent="0.2">
      <c r="A32" s="964"/>
      <c r="B32" s="965"/>
      <c r="C32" s="93" t="s">
        <v>8</v>
      </c>
      <c r="D32" s="77">
        <f t="shared" si="10"/>
        <v>932</v>
      </c>
      <c r="E32" s="90">
        <f t="shared" ref="E32:F35" si="16">E11+E18+E25</f>
        <v>213.41199999999998</v>
      </c>
      <c r="F32" s="78">
        <f t="shared" si="16"/>
        <v>2311.9989999999998</v>
      </c>
      <c r="G32" s="422">
        <f t="shared" si="12"/>
        <v>1.099296088281596E-3</v>
      </c>
      <c r="H32" s="761">
        <f t="shared" si="13"/>
        <v>2.5122031499432214</v>
      </c>
      <c r="I32" s="402">
        <f t="shared" ref="I32:J34" si="17">I11+I18+I25</f>
        <v>60.763000000000005</v>
      </c>
      <c r="J32" s="112">
        <f t="shared" si="17"/>
        <v>642.47199999999998</v>
      </c>
      <c r="K32" s="117">
        <f t="shared" si="15"/>
        <v>4.2579883785851382E-4</v>
      </c>
      <c r="L32" s="87"/>
      <c r="N32" s="430"/>
      <c r="O32" s="430"/>
      <c r="P32" s="430"/>
      <c r="Q32" s="430"/>
      <c r="R32" s="430"/>
      <c r="S32" s="430"/>
      <c r="T32" s="430"/>
    </row>
    <row r="33" spans="1:21" ht="12.95" customHeight="1" x14ac:dyDescent="0.2">
      <c r="A33" s="964"/>
      <c r="B33" s="965"/>
      <c r="C33" s="93" t="s">
        <v>9</v>
      </c>
      <c r="D33" s="77">
        <f t="shared" si="10"/>
        <v>6995</v>
      </c>
      <c r="E33" s="722">
        <f>E12+E19+E26</f>
        <v>214.90600000000001</v>
      </c>
      <c r="F33" s="723">
        <f t="shared" si="16"/>
        <v>2284.297</v>
      </c>
      <c r="G33" s="724">
        <f t="shared" si="12"/>
        <v>1.1069917584214791E-3</v>
      </c>
      <c r="H33" s="762">
        <f t="shared" si="13"/>
        <v>-5.2697466730729323E-2</v>
      </c>
      <c r="I33" s="402">
        <f>I12+I19+I26</f>
        <v>226.86099999999999</v>
      </c>
      <c r="J33" s="112">
        <f t="shared" si="17"/>
        <v>2410.6010000000001</v>
      </c>
      <c r="K33" s="117">
        <f t="shared" si="15"/>
        <v>1.5897363552724569E-3</v>
      </c>
      <c r="L33" s="87"/>
      <c r="N33" s="430"/>
      <c r="O33" s="430"/>
      <c r="P33" s="430"/>
      <c r="Q33" s="430"/>
      <c r="R33" s="430"/>
      <c r="S33" s="430"/>
      <c r="T33" s="430"/>
    </row>
    <row r="34" spans="1:21" ht="12.95" customHeight="1" x14ac:dyDescent="0.2">
      <c r="A34" s="964"/>
      <c r="B34" s="965"/>
      <c r="C34" s="290" t="s">
        <v>302</v>
      </c>
      <c r="D34" s="77">
        <f t="shared" si="10"/>
        <v>5</v>
      </c>
      <c r="E34" s="90">
        <f>E13+E20+E27</f>
        <v>93.475000000000009</v>
      </c>
      <c r="F34" s="78">
        <f t="shared" si="16"/>
        <v>970.61599999999999</v>
      </c>
      <c r="G34" s="103">
        <f t="shared" si="12"/>
        <v>4.8149448883906342E-4</v>
      </c>
      <c r="H34" s="761">
        <f>(E34-I34)/I34</f>
        <v>0.11617271272657816</v>
      </c>
      <c r="I34" s="402">
        <f>I13+I20+I27</f>
        <v>83.745999999999995</v>
      </c>
      <c r="J34" s="112">
        <f t="shared" si="17"/>
        <v>870.09900000000005</v>
      </c>
      <c r="K34" s="117">
        <f t="shared" si="15"/>
        <v>5.8685301047181832E-4</v>
      </c>
      <c r="L34" s="87"/>
      <c r="N34" s="430"/>
      <c r="O34" s="430"/>
      <c r="P34" s="430"/>
      <c r="Q34" s="430"/>
      <c r="R34" s="430"/>
      <c r="S34" s="430"/>
      <c r="T34" s="430"/>
    </row>
    <row r="35" spans="1:21" ht="12.95" customHeight="1" x14ac:dyDescent="0.2">
      <c r="A35" s="964"/>
      <c r="B35" s="965"/>
      <c r="C35" s="93" t="s">
        <v>317</v>
      </c>
      <c r="D35" s="77"/>
      <c r="E35" s="90">
        <f t="shared" si="16"/>
        <v>4694.9319999999998</v>
      </c>
      <c r="F35" s="78">
        <f t="shared" si="16"/>
        <v>50527.271775000001</v>
      </c>
      <c r="G35" s="422">
        <f t="shared" si="12"/>
        <v>2.4183834003467894E-2</v>
      </c>
      <c r="H35" s="761">
        <f t="shared" ref="H35" si="18">(E35-I35)/I35</f>
        <v>-0.19065378623934645</v>
      </c>
      <c r="I35" s="402">
        <f t="shared" ref="I35:J35" si="19">I14+I21+I28</f>
        <v>5800.8945000000003</v>
      </c>
      <c r="J35" s="112">
        <f t="shared" si="19"/>
        <v>62691.624433699952</v>
      </c>
      <c r="K35" s="117">
        <f t="shared" si="15"/>
        <v>4.0649970156836308E-2</v>
      </c>
      <c r="L35" s="87"/>
      <c r="N35" s="430"/>
      <c r="O35" s="430"/>
      <c r="P35" s="430"/>
      <c r="Q35" s="430"/>
      <c r="R35" s="430"/>
      <c r="S35" s="430"/>
      <c r="T35" s="430"/>
    </row>
    <row r="36" spans="1:21" ht="12.95" customHeight="1" x14ac:dyDescent="0.2">
      <c r="A36" s="964"/>
      <c r="B36" s="965"/>
      <c r="C36" s="557" t="s">
        <v>2</v>
      </c>
      <c r="D36" s="552">
        <f>SUM(D30:D35)</f>
        <v>8153</v>
      </c>
      <c r="E36" s="558">
        <f>SUM(E30:E35)</f>
        <v>194135.13999999998</v>
      </c>
      <c r="F36" s="559">
        <f>SUM(F30:F35)</f>
        <v>2064796.7423999999</v>
      </c>
      <c r="G36" s="560">
        <f>SUM(G30:G35)</f>
        <v>1</v>
      </c>
      <c r="H36" s="766">
        <f>(E36-I36)/I36</f>
        <v>0.36040875202837036</v>
      </c>
      <c r="I36" s="758">
        <f>SUM(I30:I35)</f>
        <v>142703.53649999999</v>
      </c>
      <c r="J36" s="759">
        <f>SUM(J30:J35)</f>
        <v>1522235.8414336999</v>
      </c>
      <c r="K36" s="760">
        <f>SUM(K30:K35)</f>
        <v>1</v>
      </c>
      <c r="L36" s="91"/>
      <c r="N36" s="430"/>
      <c r="O36" s="430"/>
      <c r="P36" s="430"/>
      <c r="Q36" s="430"/>
      <c r="R36" s="430"/>
      <c r="S36" s="430"/>
      <c r="T36" s="430"/>
    </row>
    <row r="37" spans="1:21" ht="5.0999999999999996" customHeight="1" x14ac:dyDescent="0.2">
      <c r="A37" s="80"/>
      <c r="B37" s="81"/>
      <c r="C37" s="97"/>
      <c r="D37" s="85"/>
      <c r="E37" s="102"/>
      <c r="F37" s="86"/>
      <c r="G37" s="103"/>
      <c r="H37" s="98"/>
      <c r="I37" s="404"/>
      <c r="J37" s="118"/>
      <c r="K37" s="121"/>
      <c r="L37" s="87"/>
    </row>
    <row r="38" spans="1:21" ht="20.100000000000001" customHeight="1" x14ac:dyDescent="0.2">
      <c r="A38" s="80"/>
      <c r="B38" s="81"/>
      <c r="C38" s="84"/>
      <c r="D38" s="86"/>
      <c r="E38" s="86"/>
      <c r="F38" s="86"/>
      <c r="G38" s="98"/>
      <c r="H38" s="70"/>
      <c r="I38" s="118"/>
      <c r="J38" s="118"/>
      <c r="K38" s="120"/>
      <c r="L38" s="71"/>
    </row>
    <row r="39" spans="1:21" ht="15" customHeight="1" x14ac:dyDescent="0.25">
      <c r="A39" s="948" t="s">
        <v>160</v>
      </c>
      <c r="B39" s="948"/>
      <c r="C39" s="948"/>
      <c r="D39" s="948"/>
      <c r="E39" s="948"/>
      <c r="F39" s="83"/>
      <c r="G39" s="948" t="s">
        <v>161</v>
      </c>
      <c r="H39" s="948"/>
      <c r="I39" s="948"/>
      <c r="J39" s="948"/>
      <c r="K39" s="948"/>
      <c r="L39" s="71"/>
      <c r="N39" s="79"/>
      <c r="O39" s="79"/>
      <c r="P39" s="79"/>
      <c r="Q39" s="79"/>
      <c r="R39" s="79"/>
      <c r="S39" s="79"/>
      <c r="T39" s="79"/>
    </row>
    <row r="40" spans="1:21" ht="15" customHeight="1" x14ac:dyDescent="0.2">
      <c r="A40" s="949" t="str">
        <f>A30</f>
        <v>IV. čtvrtletí</v>
      </c>
      <c r="B40" s="950"/>
      <c r="C40" s="950"/>
      <c r="D40" s="950"/>
      <c r="E40" s="950"/>
      <c r="F40" s="83"/>
      <c r="G40" s="951" t="str">
        <f>A30</f>
        <v>IV. čtvrtletí</v>
      </c>
      <c r="H40" s="951"/>
      <c r="I40" s="951"/>
      <c r="J40" s="951"/>
      <c r="K40" s="951"/>
      <c r="L40" s="71"/>
      <c r="N40" s="79"/>
      <c r="O40" s="79"/>
      <c r="P40" s="79"/>
      <c r="Q40" s="79"/>
      <c r="R40" s="79"/>
      <c r="S40" s="79"/>
      <c r="T40" s="79"/>
    </row>
    <row r="41" spans="1:21" ht="15" customHeight="1" x14ac:dyDescent="0.2">
      <c r="A41" s="83"/>
      <c r="B41" s="83"/>
      <c r="C41" s="83"/>
      <c r="D41" s="71"/>
      <c r="E41" s="71"/>
      <c r="F41" s="71"/>
      <c r="G41" s="83"/>
      <c r="H41" s="83"/>
      <c r="I41" s="83"/>
      <c r="J41" s="83"/>
      <c r="K41" s="83"/>
      <c r="L41" s="71"/>
      <c r="N41" s="79"/>
      <c r="O41" s="79"/>
      <c r="P41" s="79"/>
      <c r="Q41" s="79"/>
      <c r="R41" s="79"/>
      <c r="S41" s="79"/>
      <c r="T41" s="79"/>
      <c r="U41" s="79"/>
    </row>
    <row r="42" spans="1:21" ht="15" customHeight="1" x14ac:dyDescent="0.2">
      <c r="A42" s="83"/>
      <c r="B42" s="83"/>
      <c r="C42" s="83"/>
      <c r="D42" s="71"/>
      <c r="E42" s="71"/>
      <c r="F42" s="71"/>
      <c r="G42" s="83"/>
      <c r="H42" s="83"/>
      <c r="I42" s="83"/>
      <c r="J42" s="83"/>
      <c r="K42" s="83"/>
      <c r="L42" s="71"/>
    </row>
    <row r="43" spans="1:21" ht="15" customHeight="1" x14ac:dyDescent="0.2">
      <c r="A43" s="83"/>
      <c r="B43" s="83"/>
      <c r="C43" s="83"/>
      <c r="D43" s="71"/>
      <c r="E43" s="71"/>
      <c r="F43" s="71"/>
      <c r="G43" s="83"/>
      <c r="H43" s="83"/>
      <c r="I43" s="83"/>
      <c r="J43" s="83"/>
      <c r="K43" s="83"/>
      <c r="L43" s="71"/>
    </row>
    <row r="44" spans="1:21" ht="15" customHeight="1" x14ac:dyDescent="0.2">
      <c r="A44" s="83"/>
      <c r="B44" s="83"/>
      <c r="C44" s="83">
        <f>E5</f>
        <v>2019</v>
      </c>
      <c r="D44" s="83">
        <f>I5</f>
        <v>2018</v>
      </c>
      <c r="E44" s="71"/>
      <c r="F44" s="71"/>
      <c r="G44" s="71"/>
      <c r="H44" s="83"/>
      <c r="I44" s="83">
        <f>E5</f>
        <v>2019</v>
      </c>
      <c r="J44" s="83">
        <f>I5</f>
        <v>2018</v>
      </c>
      <c r="K44" s="83"/>
      <c r="L44" s="71"/>
    </row>
    <row r="45" spans="1:21" ht="15" customHeight="1" x14ac:dyDescent="0.2">
      <c r="A45" s="83"/>
      <c r="B45" s="83" t="str">
        <f>A9</f>
        <v>Říjen</v>
      </c>
      <c r="C45" s="260">
        <f>E15</f>
        <v>85635.585000000021</v>
      </c>
      <c r="D45" s="260">
        <f>I15</f>
        <v>46155.928499999995</v>
      </c>
      <c r="E45" s="71"/>
      <c r="F45" s="71"/>
      <c r="G45" s="71"/>
      <c r="H45" s="83" t="str">
        <f>A9</f>
        <v>Říjen</v>
      </c>
      <c r="I45" s="261">
        <f>E15/E36</f>
        <v>0.44111326264786493</v>
      </c>
      <c r="J45" s="261">
        <f>I15/I36</f>
        <v>0.32343927580239051</v>
      </c>
      <c r="K45" s="83"/>
      <c r="L45" s="71"/>
    </row>
    <row r="46" spans="1:21" ht="15" customHeight="1" x14ac:dyDescent="0.2">
      <c r="A46" s="83"/>
      <c r="B46" s="83" t="str">
        <f>A16</f>
        <v>Listopad</v>
      </c>
      <c r="C46" s="260">
        <f>E22</f>
        <v>68067.357999999993</v>
      </c>
      <c r="D46" s="260">
        <f>I22</f>
        <v>51760.263000000006</v>
      </c>
      <c r="E46" s="71"/>
      <c r="F46" s="71"/>
      <c r="G46" s="71"/>
      <c r="H46" s="83" t="str">
        <f>A16</f>
        <v>Listopad</v>
      </c>
      <c r="I46" s="261">
        <f>E22/E36</f>
        <v>0.35061843002766008</v>
      </c>
      <c r="J46" s="261">
        <f>I22/I36</f>
        <v>0.36271184491633124</v>
      </c>
      <c r="K46" s="83"/>
      <c r="L46" s="71"/>
    </row>
    <row r="47" spans="1:21" ht="15" customHeight="1" x14ac:dyDescent="0.2">
      <c r="A47" s="83"/>
      <c r="B47" s="83" t="str">
        <f>A23</f>
        <v>Prosinec</v>
      </c>
      <c r="C47" s="260">
        <f>E29</f>
        <v>40432.197</v>
      </c>
      <c r="D47" s="260">
        <f>I29</f>
        <v>44787.344999999987</v>
      </c>
      <c r="E47" s="71"/>
      <c r="F47" s="71"/>
      <c r="G47" s="71"/>
      <c r="H47" s="83" t="str">
        <f>A23</f>
        <v>Prosinec</v>
      </c>
      <c r="I47" s="261">
        <f>E29/E36</f>
        <v>0.20826830732447513</v>
      </c>
      <c r="J47" s="261">
        <f>I29/I36</f>
        <v>0.3138488792812783</v>
      </c>
      <c r="K47" s="83"/>
      <c r="L47" s="71"/>
    </row>
    <row r="48" spans="1:21" ht="15" customHeight="1" x14ac:dyDescent="0.2">
      <c r="A48" s="83"/>
      <c r="B48" s="83"/>
      <c r="C48" s="260">
        <f>SUM(C45:C47)</f>
        <v>194135.14</v>
      </c>
      <c r="D48" s="260">
        <f>SUM(D45:D47)</f>
        <v>142703.53649999999</v>
      </c>
      <c r="E48" s="83"/>
      <c r="F48" s="83"/>
      <c r="G48" s="83"/>
      <c r="H48" s="83"/>
      <c r="I48" s="181">
        <f>SUM(I45:I47)</f>
        <v>1.0000000000000002</v>
      </c>
      <c r="J48" s="181">
        <f>SUM(J45:J47)</f>
        <v>1</v>
      </c>
      <c r="K48" s="83"/>
      <c r="L48" s="71"/>
    </row>
    <row r="49" spans="1:12" ht="15" customHeight="1" x14ac:dyDescent="0.2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71"/>
    </row>
    <row r="50" spans="1:12" ht="15" customHeight="1" x14ac:dyDescent="0.2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71"/>
    </row>
    <row r="51" spans="1:12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71"/>
    </row>
    <row r="52" spans="1:12" ht="15" customHeight="1" x14ac:dyDescent="0.2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71"/>
    </row>
    <row r="53" spans="1:12" ht="15" customHeight="1" x14ac:dyDescent="0.2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71"/>
    </row>
    <row r="54" spans="1:12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71"/>
    </row>
    <row r="55" spans="1:12" ht="15" customHeight="1" x14ac:dyDescent="0.2">
      <c r="A55" s="982" t="s">
        <v>340</v>
      </c>
      <c r="B55" s="982"/>
      <c r="C55" s="982"/>
      <c r="D55" s="982"/>
      <c r="E55" s="982"/>
      <c r="F55" s="982"/>
      <c r="G55" s="982"/>
      <c r="H55" s="982"/>
      <c r="I55" s="982"/>
      <c r="J55" s="982"/>
      <c r="K55" s="982"/>
      <c r="L55" s="71"/>
    </row>
    <row r="56" spans="1:12" ht="15" customHeight="1" x14ac:dyDescent="0.2">
      <c r="A56" s="982"/>
      <c r="B56" s="982"/>
      <c r="C56" s="982"/>
      <c r="D56" s="982"/>
      <c r="E56" s="982"/>
      <c r="F56" s="982"/>
      <c r="G56" s="982"/>
      <c r="H56" s="982"/>
      <c r="I56" s="982"/>
      <c r="J56" s="982"/>
      <c r="K56" s="982"/>
      <c r="L56" s="71"/>
    </row>
    <row r="57" spans="1:12" ht="15" customHeight="1" x14ac:dyDescent="0.2">
      <c r="A57" s="982"/>
      <c r="B57" s="982"/>
      <c r="C57" s="982"/>
      <c r="D57" s="982"/>
      <c r="E57" s="982"/>
      <c r="F57" s="982"/>
      <c r="G57" s="982"/>
      <c r="H57" s="982"/>
      <c r="I57" s="982"/>
      <c r="J57" s="982"/>
      <c r="K57" s="982"/>
      <c r="L57" s="71"/>
    </row>
    <row r="58" spans="1:12" ht="15" customHeight="1" x14ac:dyDescent="0.2">
      <c r="A58" s="541"/>
      <c r="B58" s="541"/>
      <c r="C58" s="541"/>
      <c r="D58" s="541"/>
      <c r="E58" s="541"/>
      <c r="F58" s="541"/>
      <c r="G58" s="541"/>
      <c r="H58" s="541"/>
      <c r="I58" s="541"/>
      <c r="J58" s="541"/>
      <c r="K58" s="541"/>
      <c r="L58" s="71"/>
    </row>
    <row r="59" spans="1:12" ht="15" customHeight="1" x14ac:dyDescent="0.2">
      <c r="A59" s="540"/>
      <c r="B59" s="540"/>
      <c r="C59" s="540"/>
      <c r="D59" s="540"/>
      <c r="E59" s="540"/>
      <c r="F59" s="540"/>
      <c r="G59" s="540"/>
      <c r="H59" s="540"/>
      <c r="I59" s="540"/>
      <c r="J59" s="540"/>
      <c r="K59" s="540"/>
      <c r="L59" s="71"/>
    </row>
    <row r="60" spans="1:12" ht="1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71"/>
    </row>
    <row r="61" spans="1:12" ht="15" customHeight="1" x14ac:dyDescent="0.2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2" ht="15" customHeight="1" x14ac:dyDescent="0.2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2" ht="15" customHeight="1" x14ac:dyDescent="0.2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2" ht="15" customHeight="1" x14ac:dyDescent="0.2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/>
    <row r="79" spans="1:11" ht="15" customHeight="1" x14ac:dyDescent="0.2"/>
    <row r="80" spans="1:1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</sheetData>
  <mergeCells count="22">
    <mergeCell ref="A3:C3"/>
    <mergeCell ref="A39:E39"/>
    <mergeCell ref="G39:K39"/>
    <mergeCell ref="A40:E40"/>
    <mergeCell ref="G40:K40"/>
    <mergeCell ref="A23:B29"/>
    <mergeCell ref="A55:K57"/>
    <mergeCell ref="A30:B36"/>
    <mergeCell ref="K1:L1"/>
    <mergeCell ref="A2:L2"/>
    <mergeCell ref="A4:D4"/>
    <mergeCell ref="E5:G5"/>
    <mergeCell ref="I5:K5"/>
    <mergeCell ref="E6:F6"/>
    <mergeCell ref="H6:H8"/>
    <mergeCell ref="I6:J6"/>
    <mergeCell ref="D7:D8"/>
    <mergeCell ref="E7:F7"/>
    <mergeCell ref="I7:J7"/>
    <mergeCell ref="A8:B8"/>
    <mergeCell ref="A9:B15"/>
    <mergeCell ref="A16:B2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6" t="s">
        <v>231</v>
      </c>
      <c r="L1" s="966"/>
      <c r="M1" s="966"/>
    </row>
    <row r="2" spans="1:13" ht="24" customHeight="1" x14ac:dyDescent="0.25">
      <c r="A2" s="868" t="s">
        <v>157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13" ht="17.25" customHeight="1" x14ac:dyDescent="0.2">
      <c r="A3" s="986" t="str">
        <f>T!J20&amp;" "&amp;T!G17</f>
        <v>Říjen 2019</v>
      </c>
      <c r="B3" s="986"/>
      <c r="C3" s="986"/>
      <c r="D3" s="101"/>
      <c r="E3" s="69"/>
      <c r="F3" s="67"/>
      <c r="G3" s="67"/>
      <c r="H3" s="67"/>
      <c r="I3" s="67"/>
    </row>
    <row r="4" spans="1:13" ht="18.75" customHeight="1" x14ac:dyDescent="0.2">
      <c r="B4" s="967"/>
      <c r="C4" s="967"/>
      <c r="D4" s="542"/>
      <c r="E4" s="542"/>
      <c r="F4" s="71"/>
      <c r="G4" s="543"/>
      <c r="H4" s="544"/>
      <c r="I4" s="71"/>
      <c r="J4" s="542"/>
      <c r="K4" s="542"/>
      <c r="L4" s="542"/>
      <c r="M4" s="71"/>
    </row>
    <row r="5" spans="1:13" ht="24.95" customHeight="1" x14ac:dyDescent="0.2">
      <c r="D5" s="985" t="s">
        <v>39</v>
      </c>
      <c r="E5" s="983"/>
      <c r="F5" s="983"/>
      <c r="G5" s="984"/>
      <c r="H5" s="985" t="s">
        <v>143</v>
      </c>
      <c r="I5" s="983"/>
      <c r="J5" s="983"/>
      <c r="K5" s="983"/>
      <c r="L5" s="984"/>
      <c r="M5" s="71"/>
    </row>
    <row r="6" spans="1:13" ht="24.95" customHeight="1" x14ac:dyDescent="0.25">
      <c r="B6" s="76"/>
      <c r="C6" s="76"/>
      <c r="D6" s="546"/>
      <c r="E6" s="547"/>
      <c r="F6" s="546"/>
      <c r="G6" s="548"/>
      <c r="H6" s="983"/>
      <c r="I6" s="983"/>
      <c r="J6" s="983"/>
      <c r="K6" s="983"/>
      <c r="L6" s="984"/>
      <c r="M6" s="87"/>
    </row>
    <row r="7" spans="1:13" ht="14.1" customHeight="1" x14ac:dyDescent="0.25">
      <c r="B7" s="94"/>
      <c r="C7" s="974" t="s">
        <v>144</v>
      </c>
      <c r="D7" s="152"/>
      <c r="E7" s="545"/>
      <c r="F7" s="186" t="s">
        <v>146</v>
      </c>
      <c r="G7" s="974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75"/>
      <c r="D8" s="662" t="s">
        <v>336</v>
      </c>
      <c r="E8" s="661" t="s">
        <v>1</v>
      </c>
      <c r="F8" s="185" t="s">
        <v>66</v>
      </c>
      <c r="G8" s="975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'10'!D15</f>
        <v>420350</v>
      </c>
      <c r="D9" s="105">
        <f>'10'!E15</f>
        <v>65042.040793706088</v>
      </c>
      <c r="E9" s="104">
        <f>'10'!F15</f>
        <v>691151.91883299965</v>
      </c>
      <c r="F9" s="383">
        <f>E9/$E$13</f>
        <v>9.1184395816000671E-2</v>
      </c>
      <c r="G9" s="767">
        <f>'10'!H15</f>
        <v>1.4925176278186603E-4</v>
      </c>
      <c r="H9" s="159">
        <v>10.629032258064512</v>
      </c>
      <c r="I9" s="369">
        <v>16.8</v>
      </c>
      <c r="J9" s="369">
        <v>1.1000000000000001</v>
      </c>
      <c r="K9" s="369">
        <v>9</v>
      </c>
      <c r="L9" s="161">
        <v>1.6290322580645125</v>
      </c>
      <c r="M9" s="71"/>
    </row>
    <row r="10" spans="1:13" ht="14.1" customHeight="1" x14ac:dyDescent="0.2">
      <c r="A10" s="100"/>
      <c r="B10" s="84" t="s">
        <v>291</v>
      </c>
      <c r="C10" s="77">
        <f>'11'!D15</f>
        <v>2290257</v>
      </c>
      <c r="D10" s="78">
        <f>'11'!E15</f>
        <v>536488.49883389112</v>
      </c>
      <c r="E10" s="77">
        <f>'11'!F15</f>
        <v>5714431.3851800002</v>
      </c>
      <c r="F10" s="141">
        <f>E10/$E$13</f>
        <v>0.75391091175648395</v>
      </c>
      <c r="G10" s="761">
        <f>'11'!H15</f>
        <v>5.5453201959453233E-2</v>
      </c>
      <c r="H10" s="165">
        <v>9.6602150537634426</v>
      </c>
      <c r="I10" s="166">
        <v>14.299999999999999</v>
      </c>
      <c r="J10" s="166">
        <v>0.16666666666666666</v>
      </c>
      <c r="K10" s="166">
        <v>8.1500000000000039</v>
      </c>
      <c r="L10" s="167">
        <v>1.5102150537634387</v>
      </c>
      <c r="M10" s="71"/>
    </row>
    <row r="11" spans="1:13" ht="14.1" customHeight="1" x14ac:dyDescent="0.2">
      <c r="A11" s="100"/>
      <c r="B11" s="84" t="s">
        <v>41</v>
      </c>
      <c r="C11" s="77">
        <f>'12'!D15</f>
        <v>114066</v>
      </c>
      <c r="D11" s="78">
        <f>'12'!E15</f>
        <v>24727.902010000002</v>
      </c>
      <c r="E11" s="77">
        <f>'12'!F15</f>
        <v>264156.1553171</v>
      </c>
      <c r="F11" s="141">
        <f>E11/$E$13</f>
        <v>3.4850397962198854E-2</v>
      </c>
      <c r="G11" s="761">
        <f>'12'!H15</f>
        <v>-1.5792830801036047E-2</v>
      </c>
      <c r="H11" s="165">
        <v>9.1612903225806477</v>
      </c>
      <c r="I11" s="166">
        <v>14.1</v>
      </c>
      <c r="J11" s="166">
        <v>1.4</v>
      </c>
      <c r="K11" s="166">
        <v>7.5</v>
      </c>
      <c r="L11" s="167">
        <v>1.6612903225806477</v>
      </c>
      <c r="M11" s="71"/>
    </row>
    <row r="12" spans="1:13" ht="14.1" customHeight="1" x14ac:dyDescent="0.2">
      <c r="A12" s="100"/>
      <c r="B12" s="84" t="s">
        <v>94</v>
      </c>
      <c r="C12" s="77">
        <f>'13'!D15</f>
        <v>8068</v>
      </c>
      <c r="D12" s="78">
        <f>'13'!E15</f>
        <v>85635.585000000021</v>
      </c>
      <c r="E12" s="77">
        <f>'13'!F15</f>
        <v>909977.58159499976</v>
      </c>
      <c r="F12" s="141">
        <f>E12/$E$13</f>
        <v>0.12005429446531656</v>
      </c>
      <c r="G12" s="761">
        <f>'13'!$H$15</f>
        <v>0.85535396606743663</v>
      </c>
      <c r="H12" s="165">
        <v>9.6258064516129043</v>
      </c>
      <c r="I12" s="166">
        <v>14.3</v>
      </c>
      <c r="J12" s="166">
        <v>0.4</v>
      </c>
      <c r="K12" s="166">
        <v>7.9935483870967738</v>
      </c>
      <c r="L12" s="167">
        <v>1.6322580645161304</v>
      </c>
      <c r="M12" s="71"/>
    </row>
    <row r="13" spans="1:13" ht="14.1" customHeight="1" x14ac:dyDescent="0.2">
      <c r="A13" s="158"/>
      <c r="B13" s="549" t="s">
        <v>5</v>
      </c>
      <c r="C13" s="550">
        <f>SUM(C9:C12)</f>
        <v>2832741</v>
      </c>
      <c r="D13" s="551">
        <f t="shared" ref="D13:E13" si="0">SUM(D9:D12)</f>
        <v>711894.02663759724</v>
      </c>
      <c r="E13" s="552">
        <f t="shared" si="0"/>
        <v>7579717.0409250995</v>
      </c>
      <c r="F13" s="553">
        <f>SUM(F9:F12)</f>
        <v>1</v>
      </c>
      <c r="G13" s="768">
        <f>'9'!$H$15</f>
        <v>0.1043717146282578</v>
      </c>
      <c r="H13" s="554">
        <v>9.6258064516129043</v>
      </c>
      <c r="I13" s="555">
        <v>14.3</v>
      </c>
      <c r="J13" s="555">
        <v>0.4</v>
      </c>
      <c r="K13" s="555">
        <v>7.9935483870967738</v>
      </c>
      <c r="L13" s="556">
        <v>1.6322580645161304</v>
      </c>
      <c r="M13" s="91"/>
    </row>
    <row r="14" spans="1:13" ht="15" customHeight="1" x14ac:dyDescent="0.2">
      <c r="A14" s="100"/>
      <c r="B14" s="84"/>
      <c r="C14" s="157"/>
      <c r="D14" s="987" t="s">
        <v>341</v>
      </c>
      <c r="E14" s="988"/>
      <c r="F14" s="988"/>
      <c r="G14" s="989"/>
      <c r="H14" s="995" t="s">
        <v>149</v>
      </c>
      <c r="I14" s="996"/>
      <c r="J14" s="996"/>
      <c r="K14" s="996"/>
      <c r="L14" s="997"/>
      <c r="M14" s="71"/>
    </row>
    <row r="15" spans="1:13" ht="15" customHeight="1" x14ac:dyDescent="0.2">
      <c r="A15" s="71"/>
      <c r="B15" s="156"/>
      <c r="C15" s="83"/>
      <c r="D15" s="990"/>
      <c r="E15" s="991"/>
      <c r="F15" s="991"/>
      <c r="G15" s="992"/>
      <c r="H15" s="998" t="s">
        <v>342</v>
      </c>
      <c r="I15" s="999"/>
      <c r="J15" s="999"/>
      <c r="K15" s="999"/>
      <c r="L15" s="1000"/>
      <c r="M15" s="71"/>
    </row>
    <row r="16" spans="1:13" ht="15" customHeight="1" x14ac:dyDescent="0.2">
      <c r="A16" s="71"/>
      <c r="B16" s="83"/>
      <c r="C16" s="83"/>
      <c r="D16" s="494"/>
      <c r="E16" s="494"/>
      <c r="F16" s="494"/>
      <c r="G16" s="494"/>
      <c r="H16" s="493"/>
      <c r="I16" s="493"/>
      <c r="J16" s="493"/>
      <c r="K16" s="493"/>
      <c r="L16" s="493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493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48" t="s">
        <v>168</v>
      </c>
      <c r="C19" s="948"/>
      <c r="D19" s="948"/>
      <c r="E19" s="948"/>
      <c r="F19" s="948"/>
      <c r="G19" s="948" t="s">
        <v>158</v>
      </c>
      <c r="H19" s="948"/>
      <c r="I19" s="948"/>
      <c r="J19" s="948"/>
      <c r="K19" s="948"/>
      <c r="L19" s="948"/>
      <c r="M19" s="71"/>
    </row>
    <row r="20" spans="1:13" ht="15" customHeight="1" x14ac:dyDescent="0.2">
      <c r="A20" s="71"/>
      <c r="B20" s="71"/>
      <c r="C20" s="937" t="str">
        <f>A3</f>
        <v>Říjen 2019</v>
      </c>
      <c r="D20" s="937"/>
      <c r="E20" s="71"/>
      <c r="F20" s="71"/>
      <c r="G20" s="71"/>
      <c r="H20" s="71"/>
      <c r="I20" s="937" t="str">
        <f>A3</f>
        <v>Říjen 2019</v>
      </c>
      <c r="J20" s="937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48" t="s">
        <v>204</v>
      </c>
      <c r="C36" s="948"/>
      <c r="D36" s="948"/>
      <c r="E36" s="948"/>
      <c r="F36" s="948"/>
      <c r="G36" s="994" t="s">
        <v>208</v>
      </c>
      <c r="H36" s="994"/>
      <c r="I36" s="994"/>
      <c r="J36" s="994"/>
      <c r="K36" s="994"/>
      <c r="L36" s="994"/>
      <c r="M36" s="71"/>
    </row>
    <row r="37" spans="1:13" ht="15" customHeight="1" x14ac:dyDescent="0.25">
      <c r="A37" s="71"/>
      <c r="B37" s="71"/>
      <c r="C37" s="937" t="str">
        <f>A3</f>
        <v>Říjen 2019</v>
      </c>
      <c r="D37" s="937"/>
      <c r="E37" s="71"/>
      <c r="F37" s="385"/>
      <c r="G37" s="994"/>
      <c r="H37" s="994"/>
      <c r="I37" s="994"/>
      <c r="J37" s="994"/>
      <c r="K37" s="994"/>
      <c r="L37" s="994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993" t="str">
        <f>A3</f>
        <v>Říjen 2019</v>
      </c>
      <c r="J38" s="993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D14:G15"/>
    <mergeCell ref="G19:L19"/>
    <mergeCell ref="C20:D20"/>
    <mergeCell ref="I20:J20"/>
    <mergeCell ref="I38:J38"/>
    <mergeCell ref="C37:D37"/>
    <mergeCell ref="G36:L37"/>
    <mergeCell ref="B19:F19"/>
    <mergeCell ref="B36:F36"/>
    <mergeCell ref="H14:L14"/>
    <mergeCell ref="H15:L15"/>
    <mergeCell ref="K1:M1"/>
    <mergeCell ref="B4:C4"/>
    <mergeCell ref="H6:L6"/>
    <mergeCell ref="C7:C8"/>
    <mergeCell ref="A2:M2"/>
    <mergeCell ref="H5:L5"/>
    <mergeCell ref="D5:G5"/>
    <mergeCell ref="A3:C3"/>
    <mergeCell ref="G7:G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A2" sqref="A2:M2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6" t="s">
        <v>232</v>
      </c>
      <c r="L1" s="966"/>
      <c r="M1" s="966"/>
    </row>
    <row r="2" spans="1:13" ht="24" customHeight="1" x14ac:dyDescent="0.25">
      <c r="A2" s="868" t="s">
        <v>157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13" ht="17.100000000000001" customHeight="1" x14ac:dyDescent="0.2">
      <c r="A3" s="986" t="str">
        <f>T!J21&amp;" "&amp;T!G17</f>
        <v>Listopad 2019</v>
      </c>
      <c r="B3" s="986"/>
      <c r="C3" s="986"/>
      <c r="D3" s="101"/>
      <c r="E3" s="69"/>
      <c r="F3" s="67"/>
      <c r="G3" s="67"/>
      <c r="H3" s="67"/>
      <c r="I3" s="67"/>
    </row>
    <row r="4" spans="1:13" ht="18.75" customHeight="1" x14ac:dyDescent="0.2">
      <c r="B4" s="967"/>
      <c r="C4" s="967"/>
      <c r="D4" s="542"/>
      <c r="E4" s="542"/>
      <c r="F4" s="71"/>
      <c r="G4" s="543"/>
      <c r="H4" s="544"/>
      <c r="I4" s="71"/>
      <c r="J4" s="542"/>
      <c r="K4" s="542"/>
      <c r="L4" s="542"/>
      <c r="M4" s="71"/>
    </row>
    <row r="5" spans="1:13" ht="24.95" customHeight="1" x14ac:dyDescent="0.2">
      <c r="D5" s="985" t="s">
        <v>39</v>
      </c>
      <c r="E5" s="983"/>
      <c r="F5" s="983"/>
      <c r="G5" s="984"/>
      <c r="H5" s="985" t="s">
        <v>143</v>
      </c>
      <c r="I5" s="983"/>
      <c r="J5" s="983"/>
      <c r="K5" s="983"/>
      <c r="L5" s="984"/>
      <c r="M5" s="71"/>
    </row>
    <row r="6" spans="1:13" ht="24.95" customHeight="1" x14ac:dyDescent="0.25">
      <c r="B6" s="76"/>
      <c r="C6" s="76"/>
      <c r="D6" s="546"/>
      <c r="E6" s="547"/>
      <c r="F6" s="546"/>
      <c r="G6" s="548"/>
      <c r="H6" s="983"/>
      <c r="I6" s="983"/>
      <c r="J6" s="983"/>
      <c r="K6" s="983"/>
      <c r="L6" s="984"/>
      <c r="M6" s="87"/>
    </row>
    <row r="7" spans="1:13" ht="14.1" customHeight="1" x14ac:dyDescent="0.25">
      <c r="B7" s="94"/>
      <c r="C7" s="974" t="s">
        <v>144</v>
      </c>
      <c r="D7" s="152"/>
      <c r="E7" s="545"/>
      <c r="F7" s="463" t="s">
        <v>146</v>
      </c>
      <c r="G7" s="974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75"/>
      <c r="D8" s="662" t="s">
        <v>336</v>
      </c>
      <c r="E8" s="661" t="s">
        <v>1</v>
      </c>
      <c r="F8" s="464" t="s">
        <v>66</v>
      </c>
      <c r="G8" s="975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'10'!D22</f>
        <v>420406</v>
      </c>
      <c r="D9" s="105">
        <f>'10'!E22</f>
        <v>99298.167550255806</v>
      </c>
      <c r="E9" s="104">
        <f>'10'!F22</f>
        <v>1056035.9841669705</v>
      </c>
      <c r="F9" s="383">
        <f>E9/$E$13</f>
        <v>0.11028706985672053</v>
      </c>
      <c r="G9" s="383">
        <f>'10'!H22</f>
        <v>-5.2234398932794746E-2</v>
      </c>
      <c r="H9" s="159">
        <v>6.4933333333333332</v>
      </c>
      <c r="I9" s="369">
        <v>11.6</v>
      </c>
      <c r="J9" s="369">
        <v>1.4</v>
      </c>
      <c r="K9" s="369">
        <v>3.700000000000002</v>
      </c>
      <c r="L9" s="161">
        <v>2.7933333333333312</v>
      </c>
      <c r="M9" s="71"/>
    </row>
    <row r="10" spans="1:13" ht="14.1" customHeight="1" x14ac:dyDescent="0.2">
      <c r="A10" s="100"/>
      <c r="B10" s="84" t="s">
        <v>291</v>
      </c>
      <c r="C10" s="77">
        <f>'11'!D22</f>
        <v>2291305</v>
      </c>
      <c r="D10" s="78">
        <f>'11'!E22</f>
        <v>696349.76366753597</v>
      </c>
      <c r="E10" s="77">
        <f>'11'!F22</f>
        <v>7424074.2770700008</v>
      </c>
      <c r="F10" s="141">
        <f>E10/$E$13</f>
        <v>0.77533285862657064</v>
      </c>
      <c r="G10" s="141">
        <f>'11'!H22</f>
        <v>-3.4473586676440363E-2</v>
      </c>
      <c r="H10" s="165">
        <v>5.9027777777777777</v>
      </c>
      <c r="I10" s="166">
        <v>10.933333333333335</v>
      </c>
      <c r="J10" s="166">
        <v>0.11666666666666668</v>
      </c>
      <c r="K10" s="166">
        <v>2.833333333333333</v>
      </c>
      <c r="L10" s="167">
        <v>3.0694444444444446</v>
      </c>
      <c r="M10" s="71"/>
    </row>
    <row r="11" spans="1:13" ht="14.1" customHeight="1" x14ac:dyDescent="0.2">
      <c r="A11" s="100"/>
      <c r="B11" s="84" t="s">
        <v>41</v>
      </c>
      <c r="C11" s="77">
        <f>'12'!D22</f>
        <v>114066</v>
      </c>
      <c r="D11" s="78">
        <f>'12'!E22</f>
        <v>34682.629999999997</v>
      </c>
      <c r="E11" s="77">
        <f>'12'!F22</f>
        <v>371477.67178999999</v>
      </c>
      <c r="F11" s="141">
        <f>E11/$E$13</f>
        <v>3.8795253715935847E-2</v>
      </c>
      <c r="G11" s="141">
        <f>'12'!H22</f>
        <v>-4.6830335321764352E-2</v>
      </c>
      <c r="H11" s="165">
        <v>4.7699999999999996</v>
      </c>
      <c r="I11" s="166">
        <v>10.4</v>
      </c>
      <c r="J11" s="166">
        <v>-0.4</v>
      </c>
      <c r="K11" s="166">
        <v>2.2000000000000011</v>
      </c>
      <c r="L11" s="167">
        <v>2.5699999999999985</v>
      </c>
      <c r="M11" s="71"/>
    </row>
    <row r="12" spans="1:13" ht="14.1" customHeight="1" x14ac:dyDescent="0.2">
      <c r="A12" s="100"/>
      <c r="B12" s="84" t="s">
        <v>94</v>
      </c>
      <c r="C12" s="77">
        <f>'13'!D22</f>
        <v>8104</v>
      </c>
      <c r="D12" s="78">
        <f>'13'!E22</f>
        <v>68067.357999999993</v>
      </c>
      <c r="E12" s="77">
        <f>'13'!F22</f>
        <v>723750.18719800003</v>
      </c>
      <c r="F12" s="141">
        <f>E12/$E$13</f>
        <v>7.5584817800772933E-2</v>
      </c>
      <c r="G12" s="141">
        <f>'13'!H22</f>
        <v>0.31505046641667922</v>
      </c>
      <c r="H12" s="165">
        <v>5.8366666666666669</v>
      </c>
      <c r="I12" s="166">
        <v>11</v>
      </c>
      <c r="J12" s="166">
        <v>0</v>
      </c>
      <c r="K12" s="166">
        <v>2.6366666666666658</v>
      </c>
      <c r="L12" s="167">
        <v>3.2000000000000011</v>
      </c>
      <c r="M12" s="71"/>
    </row>
    <row r="13" spans="1:13" ht="14.1" customHeight="1" x14ac:dyDescent="0.2">
      <c r="A13" s="158"/>
      <c r="B13" s="549" t="s">
        <v>5</v>
      </c>
      <c r="C13" s="550">
        <f>SUM(C9:C12)</f>
        <v>2833881</v>
      </c>
      <c r="D13" s="551">
        <f t="shared" ref="D13:E13" si="0">SUM(D9:D12)</f>
        <v>898397.91921779176</v>
      </c>
      <c r="E13" s="552">
        <f t="shared" si="0"/>
        <v>9575338.1202249713</v>
      </c>
      <c r="F13" s="553">
        <f>SUM(F9:F12)</f>
        <v>1</v>
      </c>
      <c r="G13" s="553">
        <f>'9'!H22</f>
        <v>-1.7210158487122602E-2</v>
      </c>
      <c r="H13" s="554">
        <v>5.8366666666666669</v>
      </c>
      <c r="I13" s="555">
        <v>11</v>
      </c>
      <c r="J13" s="555">
        <v>0</v>
      </c>
      <c r="K13" s="555">
        <v>2.6366666666666658</v>
      </c>
      <c r="L13" s="556">
        <v>3.2000000000000011</v>
      </c>
      <c r="M13" s="91"/>
    </row>
    <row r="14" spans="1:13" ht="15" customHeight="1" x14ac:dyDescent="0.2">
      <c r="A14" s="100"/>
      <c r="B14" s="84"/>
      <c r="C14" s="157"/>
      <c r="D14" s="987" t="s">
        <v>341</v>
      </c>
      <c r="E14" s="988"/>
      <c r="F14" s="988"/>
      <c r="G14" s="989"/>
      <c r="H14" s="995" t="s">
        <v>149</v>
      </c>
      <c r="I14" s="996"/>
      <c r="J14" s="996"/>
      <c r="K14" s="996"/>
      <c r="L14" s="997"/>
      <c r="M14" s="71"/>
    </row>
    <row r="15" spans="1:13" ht="15" customHeight="1" x14ac:dyDescent="0.2">
      <c r="A15" s="71"/>
      <c r="B15" s="156"/>
      <c r="C15" s="83"/>
      <c r="D15" s="990"/>
      <c r="E15" s="991"/>
      <c r="F15" s="991"/>
      <c r="G15" s="992"/>
      <c r="H15" s="998" t="s">
        <v>342</v>
      </c>
      <c r="I15" s="999"/>
      <c r="J15" s="999"/>
      <c r="K15" s="999"/>
      <c r="L15" s="1000"/>
      <c r="M15" s="71"/>
    </row>
    <row r="16" spans="1:13" ht="15" customHeight="1" x14ac:dyDescent="0.2">
      <c r="A16" s="71"/>
      <c r="B16" s="83"/>
      <c r="C16" s="83"/>
      <c r="D16" s="494"/>
      <c r="E16" s="494"/>
      <c r="F16" s="494"/>
      <c r="G16" s="494"/>
      <c r="H16" s="493"/>
      <c r="I16" s="493"/>
      <c r="J16" s="493"/>
      <c r="K16" s="493"/>
      <c r="L16" s="493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493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48" t="s">
        <v>168</v>
      </c>
      <c r="C19" s="948"/>
      <c r="D19" s="948"/>
      <c r="E19" s="948"/>
      <c r="F19" s="948"/>
      <c r="G19" s="948" t="s">
        <v>158</v>
      </c>
      <c r="H19" s="948"/>
      <c r="I19" s="948"/>
      <c r="J19" s="948"/>
      <c r="K19" s="948"/>
      <c r="L19" s="948"/>
      <c r="M19" s="71"/>
    </row>
    <row r="20" spans="1:13" ht="15" customHeight="1" x14ac:dyDescent="0.2">
      <c r="A20" s="71"/>
      <c r="B20" s="71"/>
      <c r="C20" s="937" t="str">
        <f>A3</f>
        <v>Listopad 2019</v>
      </c>
      <c r="D20" s="937"/>
      <c r="E20" s="71"/>
      <c r="F20" s="71"/>
      <c r="G20" s="71"/>
      <c r="H20" s="937" t="str">
        <f>A3</f>
        <v>Listopad 2019</v>
      </c>
      <c r="I20" s="937"/>
      <c r="J20" s="937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48" t="s">
        <v>204</v>
      </c>
      <c r="C36" s="948"/>
      <c r="D36" s="948"/>
      <c r="E36" s="948"/>
      <c r="F36" s="948"/>
      <c r="G36" s="994" t="s">
        <v>208</v>
      </c>
      <c r="H36" s="994"/>
      <c r="I36" s="994"/>
      <c r="J36" s="994"/>
      <c r="K36" s="994"/>
      <c r="L36" s="994"/>
      <c r="M36" s="71"/>
    </row>
    <row r="37" spans="1:13" ht="15" customHeight="1" x14ac:dyDescent="0.25">
      <c r="A37" s="71"/>
      <c r="B37" s="71"/>
      <c r="C37" s="937" t="str">
        <f>A3</f>
        <v>Listopad 2019</v>
      </c>
      <c r="D37" s="937"/>
      <c r="E37" s="71"/>
      <c r="F37" s="385"/>
      <c r="G37" s="994"/>
      <c r="H37" s="994"/>
      <c r="I37" s="994"/>
      <c r="J37" s="994"/>
      <c r="K37" s="994"/>
      <c r="L37" s="994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993" t="str">
        <f>A3</f>
        <v>Listopad 2019</v>
      </c>
      <c r="J38" s="993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G19:L19"/>
    <mergeCell ref="C20:D20"/>
    <mergeCell ref="H20:J20"/>
    <mergeCell ref="C37:D37"/>
    <mergeCell ref="I38:J38"/>
    <mergeCell ref="B36:F36"/>
    <mergeCell ref="G36:L37"/>
    <mergeCell ref="B19:F19"/>
    <mergeCell ref="H6:L6"/>
    <mergeCell ref="K1:M1"/>
    <mergeCell ref="A2:M2"/>
    <mergeCell ref="B4:C4"/>
    <mergeCell ref="D5:G5"/>
    <mergeCell ref="H5:L5"/>
    <mergeCell ref="A3:C3"/>
    <mergeCell ref="C7:C8"/>
    <mergeCell ref="G7:G8"/>
    <mergeCell ref="D14:G15"/>
    <mergeCell ref="H14:L14"/>
    <mergeCell ref="H15:L1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6" t="s">
        <v>334</v>
      </c>
      <c r="L1" s="966"/>
      <c r="M1" s="966"/>
    </row>
    <row r="2" spans="1:13" ht="24" customHeight="1" x14ac:dyDescent="0.25">
      <c r="A2" s="868" t="s">
        <v>157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13" ht="17.100000000000001" customHeight="1" x14ac:dyDescent="0.2">
      <c r="A3" s="986" t="str">
        <f>T!J22&amp;" "&amp;T!G17</f>
        <v>Prosinec 2019</v>
      </c>
      <c r="B3" s="986"/>
      <c r="C3" s="986"/>
      <c r="D3" s="101"/>
      <c r="E3" s="69"/>
      <c r="F3" s="67"/>
      <c r="G3" s="67"/>
      <c r="H3" s="67"/>
      <c r="I3" s="67"/>
    </row>
    <row r="4" spans="1:13" ht="18.75" customHeight="1" x14ac:dyDescent="0.2">
      <c r="B4" s="967"/>
      <c r="C4" s="967"/>
      <c r="D4" s="542"/>
      <c r="E4" s="542"/>
      <c r="F4" s="71"/>
      <c r="G4" s="543"/>
      <c r="H4" s="544"/>
      <c r="I4" s="71"/>
      <c r="J4" s="542"/>
      <c r="K4" s="542"/>
      <c r="L4" s="542"/>
      <c r="M4" s="71"/>
    </row>
    <row r="5" spans="1:13" ht="24.95" customHeight="1" x14ac:dyDescent="0.2">
      <c r="D5" s="985" t="s">
        <v>39</v>
      </c>
      <c r="E5" s="983"/>
      <c r="F5" s="983"/>
      <c r="G5" s="984"/>
      <c r="H5" s="985" t="s">
        <v>143</v>
      </c>
      <c r="I5" s="983"/>
      <c r="J5" s="983"/>
      <c r="K5" s="983"/>
      <c r="L5" s="984"/>
      <c r="M5" s="71"/>
    </row>
    <row r="6" spans="1:13" ht="24.95" customHeight="1" x14ac:dyDescent="0.25">
      <c r="B6" s="76"/>
      <c r="C6" s="76"/>
      <c r="D6" s="546"/>
      <c r="E6" s="547"/>
      <c r="F6" s="546"/>
      <c r="G6" s="548"/>
      <c r="H6" s="983"/>
      <c r="I6" s="983"/>
      <c r="J6" s="983"/>
      <c r="K6" s="983"/>
      <c r="L6" s="984"/>
      <c r="M6" s="87"/>
    </row>
    <row r="7" spans="1:13" ht="14.1" customHeight="1" x14ac:dyDescent="0.25">
      <c r="B7" s="94"/>
      <c r="C7" s="974" t="s">
        <v>144</v>
      </c>
      <c r="D7" s="152"/>
      <c r="E7" s="545"/>
      <c r="F7" s="489" t="s">
        <v>146</v>
      </c>
      <c r="G7" s="974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75"/>
      <c r="D8" s="662" t="s">
        <v>336</v>
      </c>
      <c r="E8" s="661" t="s">
        <v>1</v>
      </c>
      <c r="F8" s="490" t="s">
        <v>66</v>
      </c>
      <c r="G8" s="975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'10'!D29</f>
        <v>420202</v>
      </c>
      <c r="D9" s="105">
        <f>'10'!E29</f>
        <v>123526.23750294109</v>
      </c>
      <c r="E9" s="104">
        <f>'10'!F29</f>
        <v>1316996.277388081</v>
      </c>
      <c r="F9" s="383">
        <f>E9/$E$13</f>
        <v>0.11846861677314098</v>
      </c>
      <c r="G9" s="383">
        <f>'10'!H29</f>
        <v>-4.725850297643984E-2</v>
      </c>
      <c r="H9" s="159">
        <v>3.403225806451613</v>
      </c>
      <c r="I9" s="369">
        <v>8.6999999999999993</v>
      </c>
      <c r="J9" s="369">
        <v>-1.3</v>
      </c>
      <c r="K9" s="369">
        <v>1.1000000000000005</v>
      </c>
      <c r="L9" s="161">
        <v>2.3032258064516125</v>
      </c>
      <c r="M9" s="71"/>
    </row>
    <row r="10" spans="1:13" ht="14.1" customHeight="1" x14ac:dyDescent="0.2">
      <c r="A10" s="100"/>
      <c r="B10" s="84" t="s">
        <v>291</v>
      </c>
      <c r="C10" s="77">
        <f>'11'!D29</f>
        <v>2292087</v>
      </c>
      <c r="D10" s="78">
        <f>'11'!E29</f>
        <v>835462.75960996468</v>
      </c>
      <c r="E10" s="77">
        <f>'11'!F29</f>
        <v>8931787.5503099989</v>
      </c>
      <c r="F10" s="141">
        <f>E10/$E$13</f>
        <v>0.80344685445529507</v>
      </c>
      <c r="G10" s="141">
        <f>'11'!H29</f>
        <v>-4.8947429392123321E-2</v>
      </c>
      <c r="H10" s="165">
        <v>2.1247311827956987</v>
      </c>
      <c r="I10" s="166">
        <v>7.2333333333333334</v>
      </c>
      <c r="J10" s="166">
        <v>-2.8833333333333333</v>
      </c>
      <c r="K10" s="166">
        <v>-0.10000000000000005</v>
      </c>
      <c r="L10" s="167">
        <v>2.2247311827956988</v>
      </c>
      <c r="M10" s="71"/>
    </row>
    <row r="11" spans="1:13" ht="14.1" customHeight="1" x14ac:dyDescent="0.2">
      <c r="A11" s="100"/>
      <c r="B11" s="84" t="s">
        <v>41</v>
      </c>
      <c r="C11" s="77">
        <f>'12'!D29</f>
        <v>114067</v>
      </c>
      <c r="D11" s="78">
        <f>'12'!E29</f>
        <v>40772.525999999998</v>
      </c>
      <c r="E11" s="77">
        <f>'12'!F29</f>
        <v>436983.98856000003</v>
      </c>
      <c r="F11" s="141">
        <f>E11/$E$13</f>
        <v>3.9308302966036754E-2</v>
      </c>
      <c r="G11" s="141">
        <f>'12'!H29</f>
        <v>-2.8827252094197741E-2</v>
      </c>
      <c r="H11" s="165">
        <v>1.7677419354838713</v>
      </c>
      <c r="I11" s="166">
        <v>7.3</v>
      </c>
      <c r="J11" s="166">
        <v>-4</v>
      </c>
      <c r="K11" s="166">
        <v>-0.69999999999999962</v>
      </c>
      <c r="L11" s="167">
        <v>2.467741935483871</v>
      </c>
      <c r="M11" s="71"/>
    </row>
    <row r="12" spans="1:13" ht="14.1" customHeight="1" x14ac:dyDescent="0.2">
      <c r="A12" s="100"/>
      <c r="B12" s="84" t="s">
        <v>94</v>
      </c>
      <c r="C12" s="77">
        <f>'13'!D29</f>
        <v>8153</v>
      </c>
      <c r="D12" s="78">
        <f>'13'!E29</f>
        <v>40432.197</v>
      </c>
      <c r="E12" s="77">
        <f>'13'!F29</f>
        <v>431068.97360700008</v>
      </c>
      <c r="F12" s="141">
        <f>E12/$E$13</f>
        <v>3.8776225805527163E-2</v>
      </c>
      <c r="G12" s="141">
        <f>'13'!H29</f>
        <v>-9.7240593297057185E-2</v>
      </c>
      <c r="H12" s="165">
        <v>2.0612903225806449</v>
      </c>
      <c r="I12" s="166">
        <v>7.3</v>
      </c>
      <c r="J12" s="166">
        <v>-3</v>
      </c>
      <c r="K12" s="166">
        <v>-0.43548387096774194</v>
      </c>
      <c r="L12" s="167">
        <v>2.4967741935483869</v>
      </c>
      <c r="M12" s="71"/>
    </row>
    <row r="13" spans="1:13" ht="14.1" customHeight="1" x14ac:dyDescent="0.2">
      <c r="A13" s="158"/>
      <c r="B13" s="549" t="s">
        <v>5</v>
      </c>
      <c r="C13" s="550">
        <f>SUM(C9:C12)</f>
        <v>2834509</v>
      </c>
      <c r="D13" s="551">
        <f t="shared" ref="D13:E13" si="0">SUM(D9:D12)</f>
        <v>1040193.7201129057</v>
      </c>
      <c r="E13" s="552">
        <f t="shared" si="0"/>
        <v>11116836.78986508</v>
      </c>
      <c r="F13" s="553">
        <f>SUM(F9:F12)</f>
        <v>1</v>
      </c>
      <c r="G13" s="553">
        <f>'9'!H29</f>
        <v>-4.9951413200603041E-2</v>
      </c>
      <c r="H13" s="554">
        <v>2.0612903225806449</v>
      </c>
      <c r="I13" s="555">
        <v>7.3</v>
      </c>
      <c r="J13" s="555">
        <v>-3</v>
      </c>
      <c r="K13" s="555">
        <v>-0.43548387096774194</v>
      </c>
      <c r="L13" s="556">
        <v>2.4967741935483869</v>
      </c>
      <c r="M13" s="91"/>
    </row>
    <row r="14" spans="1:13" ht="15" customHeight="1" x14ac:dyDescent="0.2">
      <c r="A14" s="100"/>
      <c r="B14" s="84"/>
      <c r="C14" s="157"/>
      <c r="D14" s="987" t="s">
        <v>341</v>
      </c>
      <c r="E14" s="988"/>
      <c r="F14" s="988"/>
      <c r="G14" s="989"/>
      <c r="H14" s="995" t="s">
        <v>149</v>
      </c>
      <c r="I14" s="996"/>
      <c r="J14" s="996"/>
      <c r="K14" s="996"/>
      <c r="L14" s="997"/>
      <c r="M14" s="71"/>
    </row>
    <row r="15" spans="1:13" ht="15" customHeight="1" x14ac:dyDescent="0.2">
      <c r="A15" s="71"/>
      <c r="B15" s="156"/>
      <c r="C15" s="83"/>
      <c r="D15" s="990"/>
      <c r="E15" s="991"/>
      <c r="F15" s="991"/>
      <c r="G15" s="992"/>
      <c r="H15" s="998" t="s">
        <v>342</v>
      </c>
      <c r="I15" s="999"/>
      <c r="J15" s="999"/>
      <c r="K15" s="999"/>
      <c r="L15" s="1000"/>
      <c r="M15" s="71"/>
    </row>
    <row r="16" spans="1:13" ht="15" customHeight="1" x14ac:dyDescent="0.2">
      <c r="A16" s="71"/>
      <c r="B16" s="83"/>
      <c r="C16" s="83"/>
      <c r="D16" s="494"/>
      <c r="E16" s="494"/>
      <c r="F16" s="494"/>
      <c r="G16" s="494"/>
      <c r="H16" s="493"/>
      <c r="I16" s="493"/>
      <c r="J16" s="493"/>
      <c r="K16" s="493"/>
      <c r="L16" s="493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493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48" t="s">
        <v>168</v>
      </c>
      <c r="C19" s="948"/>
      <c r="D19" s="948"/>
      <c r="E19" s="948"/>
      <c r="F19" s="948"/>
      <c r="G19" s="948" t="s">
        <v>158</v>
      </c>
      <c r="H19" s="948"/>
      <c r="I19" s="948"/>
      <c r="J19" s="948"/>
      <c r="K19" s="948"/>
      <c r="L19" s="948"/>
      <c r="M19" s="71"/>
    </row>
    <row r="20" spans="1:13" ht="15" customHeight="1" x14ac:dyDescent="0.2">
      <c r="A20" s="71"/>
      <c r="B20" s="71"/>
      <c r="C20" s="937" t="str">
        <f>A3</f>
        <v>Prosinec 2019</v>
      </c>
      <c r="D20" s="937"/>
      <c r="E20" s="71"/>
      <c r="F20" s="71"/>
      <c r="G20" s="71"/>
      <c r="H20" s="71"/>
      <c r="I20" s="937" t="str">
        <f>A3</f>
        <v>Prosinec 2019</v>
      </c>
      <c r="J20" s="937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48" t="s">
        <v>204</v>
      </c>
      <c r="C36" s="948"/>
      <c r="D36" s="948"/>
      <c r="E36" s="948"/>
      <c r="F36" s="948"/>
      <c r="G36" s="994" t="s">
        <v>208</v>
      </c>
      <c r="H36" s="994"/>
      <c r="I36" s="994"/>
      <c r="J36" s="994"/>
      <c r="K36" s="994"/>
      <c r="L36" s="994"/>
      <c r="M36" s="71"/>
    </row>
    <row r="37" spans="1:13" ht="15" customHeight="1" x14ac:dyDescent="0.25">
      <c r="A37" s="71"/>
      <c r="B37" s="71"/>
      <c r="C37" s="937" t="str">
        <f>A3</f>
        <v>Prosinec 2019</v>
      </c>
      <c r="D37" s="937"/>
      <c r="E37" s="71"/>
      <c r="F37" s="385"/>
      <c r="G37" s="994"/>
      <c r="H37" s="994"/>
      <c r="I37" s="994"/>
      <c r="J37" s="994"/>
      <c r="K37" s="994"/>
      <c r="L37" s="994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993" t="str">
        <f>A3</f>
        <v>Prosinec 2019</v>
      </c>
      <c r="J38" s="993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0">
    <mergeCell ref="H6:L6"/>
    <mergeCell ref="A3:C3"/>
    <mergeCell ref="K1:M1"/>
    <mergeCell ref="A2:M2"/>
    <mergeCell ref="B4:C4"/>
    <mergeCell ref="D5:G5"/>
    <mergeCell ref="H5:L5"/>
    <mergeCell ref="I38:J38"/>
    <mergeCell ref="B36:F36"/>
    <mergeCell ref="G36:L37"/>
    <mergeCell ref="C7:C8"/>
    <mergeCell ref="G7:G8"/>
    <mergeCell ref="D14:G15"/>
    <mergeCell ref="H14:L14"/>
    <mergeCell ref="H15:L15"/>
    <mergeCell ref="B19:F19"/>
    <mergeCell ref="G19:L19"/>
    <mergeCell ref="C20:D20"/>
    <mergeCell ref="I20:J20"/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6" t="s">
        <v>335</v>
      </c>
      <c r="L1" s="966"/>
      <c r="M1" s="966"/>
    </row>
    <row r="2" spans="1:13" ht="24" customHeight="1" x14ac:dyDescent="0.25">
      <c r="A2" s="868" t="s">
        <v>157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13" ht="17.100000000000001" customHeight="1" x14ac:dyDescent="0.2">
      <c r="A3" s="981" t="str">
        <f>T!E17&amp;" "&amp;T!G17</f>
        <v>IV. čtvrtletí 2019</v>
      </c>
      <c r="B3" s="981"/>
      <c r="C3" s="981"/>
      <c r="D3" s="101"/>
      <c r="E3" s="69"/>
      <c r="F3" s="67"/>
      <c r="G3" s="67"/>
      <c r="H3" s="67"/>
      <c r="I3" s="67"/>
    </row>
    <row r="4" spans="1:13" ht="18.75" customHeight="1" x14ac:dyDescent="0.25">
      <c r="B4" s="967"/>
      <c r="C4" s="967"/>
      <c r="D4" s="542"/>
      <c r="E4" s="542"/>
      <c r="F4" s="1002"/>
      <c r="G4" s="1002"/>
      <c r="H4" s="564"/>
      <c r="I4" s="71"/>
      <c r="J4" s="542"/>
      <c r="K4" s="542"/>
      <c r="L4" s="542"/>
      <c r="M4" s="71"/>
    </row>
    <row r="5" spans="1:13" ht="24.95" customHeight="1" x14ac:dyDescent="0.2">
      <c r="D5" s="985" t="s">
        <v>39</v>
      </c>
      <c r="E5" s="983"/>
      <c r="F5" s="983"/>
      <c r="G5" s="984"/>
      <c r="H5" s="985" t="s">
        <v>143</v>
      </c>
      <c r="I5" s="983"/>
      <c r="J5" s="983"/>
      <c r="K5" s="983"/>
      <c r="L5" s="984"/>
      <c r="M5" s="71"/>
    </row>
    <row r="6" spans="1:13" ht="24.95" customHeight="1" x14ac:dyDescent="0.25">
      <c r="B6" s="76"/>
      <c r="C6" s="76"/>
      <c r="D6" s="546"/>
      <c r="E6" s="547"/>
      <c r="F6" s="546"/>
      <c r="G6" s="548"/>
      <c r="H6" s="983"/>
      <c r="I6" s="983"/>
      <c r="J6" s="983"/>
      <c r="K6" s="983"/>
      <c r="L6" s="984"/>
      <c r="M6" s="87"/>
    </row>
    <row r="7" spans="1:13" ht="14.1" customHeight="1" x14ac:dyDescent="0.25">
      <c r="B7" s="94"/>
      <c r="C7" s="974" t="s">
        <v>144</v>
      </c>
      <c r="D7" s="152"/>
      <c r="E7" s="545"/>
      <c r="F7" s="489" t="s">
        <v>146</v>
      </c>
      <c r="G7" s="974" t="s">
        <v>205</v>
      </c>
      <c r="H7" s="147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4.1" customHeight="1" x14ac:dyDescent="0.25">
      <c r="A8" s="158"/>
      <c r="B8" s="234" t="s">
        <v>47</v>
      </c>
      <c r="C8" s="975"/>
      <c r="D8" s="662" t="s">
        <v>336</v>
      </c>
      <c r="E8" s="661" t="s">
        <v>1</v>
      </c>
      <c r="F8" s="490" t="s">
        <v>66</v>
      </c>
      <c r="G8" s="975"/>
      <c r="H8" s="150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40</v>
      </c>
      <c r="C9" s="104">
        <f>'10'!D36</f>
        <v>420202</v>
      </c>
      <c r="D9" s="105">
        <f>'10'!E36</f>
        <v>287866.44584690302</v>
      </c>
      <c r="E9" s="104">
        <f>'10'!F36</f>
        <v>3064184.1803880511</v>
      </c>
      <c r="F9" s="383">
        <f>E9/$E$13</f>
        <v>0.10838270695492054</v>
      </c>
      <c r="G9" s="383">
        <f>'10'!H36</f>
        <v>-3.8703980359660634E-2</v>
      </c>
      <c r="H9" s="159">
        <f>AVERAGE('14'!H9,'15'!H9,'16'!H9)</f>
        <v>6.8418637992831526</v>
      </c>
      <c r="I9" s="369">
        <f>MAX('14'!I9,'15'!I9,'16'!I9)</f>
        <v>16.8</v>
      </c>
      <c r="J9" s="369">
        <f>MIN('14'!J9,'15'!J9,'16'!J9)</f>
        <v>-1.3</v>
      </c>
      <c r="K9" s="369">
        <f>AVERAGE('14'!K9,'15'!K9,'16'!K9)</f>
        <v>4.6000000000000014</v>
      </c>
      <c r="L9" s="161">
        <f>H9-K9</f>
        <v>2.2418637992831512</v>
      </c>
      <c r="M9" s="71"/>
    </row>
    <row r="10" spans="1:13" ht="14.1" customHeight="1" x14ac:dyDescent="0.2">
      <c r="A10" s="100"/>
      <c r="B10" s="84" t="s">
        <v>291</v>
      </c>
      <c r="C10" s="77">
        <f>'11'!D36</f>
        <v>2292087</v>
      </c>
      <c r="D10" s="78">
        <f>'11'!E36</f>
        <v>2068301.0221113921</v>
      </c>
      <c r="E10" s="77">
        <f>'11'!F36</f>
        <v>22070293.212559994</v>
      </c>
      <c r="F10" s="141">
        <f>E10/$E$13</f>
        <v>0.78064436758600186</v>
      </c>
      <c r="G10" s="141">
        <f>'11'!H36</f>
        <v>-1.8821023003679445E-2</v>
      </c>
      <c r="H10" s="165">
        <f>AVERAGE('14'!H10,'15'!H10,'16'!H10)</f>
        <v>5.8959080047789731</v>
      </c>
      <c r="I10" s="370">
        <f>MAX('14'!I10,'15'!I10,'16'!I10)</f>
        <v>14.299999999999999</v>
      </c>
      <c r="J10" s="370">
        <f>MIN('14'!J10,'15'!J10,'16'!J10)</f>
        <v>-2.8833333333333333</v>
      </c>
      <c r="K10" s="370">
        <f>AVERAGE('14'!K10,'15'!K10,'16'!K10)</f>
        <v>3.6277777777777795</v>
      </c>
      <c r="L10" s="167">
        <f t="shared" ref="L10:L13" si="0">H10-K10</f>
        <v>2.2681302270011936</v>
      </c>
      <c r="M10" s="71"/>
    </row>
    <row r="11" spans="1:13" ht="14.1" customHeight="1" x14ac:dyDescent="0.2">
      <c r="A11" s="100"/>
      <c r="B11" s="84" t="s">
        <v>41</v>
      </c>
      <c r="C11" s="77">
        <f>'12'!D36</f>
        <v>114067</v>
      </c>
      <c r="D11" s="78">
        <f>'12'!E36</f>
        <v>100183.05800999998</v>
      </c>
      <c r="E11" s="77">
        <f>'12'!F36</f>
        <v>1072617.8156670998</v>
      </c>
      <c r="F11" s="141">
        <f>E11/$E$13</f>
        <v>3.7939371638995877E-2</v>
      </c>
      <c r="G11" s="141">
        <f>'12'!H36</f>
        <v>-3.1992511663130989E-2</v>
      </c>
      <c r="H11" s="165">
        <f>AVERAGE('14'!H11,'15'!H11,'16'!H11)</f>
        <v>5.2330107526881724</v>
      </c>
      <c r="I11" s="370">
        <f>MAX('14'!I11,'15'!I11,'16'!I11)</f>
        <v>14.1</v>
      </c>
      <c r="J11" s="370">
        <f>MIN('14'!J11,'15'!J11,'16'!J11)</f>
        <v>-4</v>
      </c>
      <c r="K11" s="370">
        <f>AVERAGE('14'!K11,'15'!K11,'16'!K11)</f>
        <v>3.0000000000000004</v>
      </c>
      <c r="L11" s="167">
        <f t="shared" si="0"/>
        <v>2.233010752688172</v>
      </c>
      <c r="M11" s="71"/>
    </row>
    <row r="12" spans="1:13" ht="14.1" customHeight="1" x14ac:dyDescent="0.2">
      <c r="A12" s="100"/>
      <c r="B12" s="84" t="s">
        <v>94</v>
      </c>
      <c r="C12" s="77">
        <f>'13'!D36</f>
        <v>8153</v>
      </c>
      <c r="D12" s="78">
        <f>'13'!E36</f>
        <v>194135.13999999998</v>
      </c>
      <c r="E12" s="77">
        <f>'13'!F36</f>
        <v>2064796.7423999999</v>
      </c>
      <c r="F12" s="141">
        <f>E12/$E$13</f>
        <v>7.3033553820081726E-2</v>
      </c>
      <c r="G12" s="141">
        <f>'13'!H36</f>
        <v>0.36040875202837036</v>
      </c>
      <c r="H12" s="165">
        <f>AVERAGE('14'!H12,'15'!H12,'16'!H12)</f>
        <v>5.8412544802867394</v>
      </c>
      <c r="I12" s="370">
        <f>MAX('14'!I12,'15'!I12,'16'!I12)</f>
        <v>14.3</v>
      </c>
      <c r="J12" s="370">
        <f>MIN('14'!J12,'15'!J12,'16'!J12)</f>
        <v>-3</v>
      </c>
      <c r="K12" s="370">
        <f>AVERAGE('14'!K12,'15'!K12,'16'!K12)</f>
        <v>3.3982437275985657</v>
      </c>
      <c r="L12" s="167">
        <f t="shared" si="0"/>
        <v>2.4430107526881737</v>
      </c>
      <c r="M12" s="71"/>
    </row>
    <row r="13" spans="1:13" ht="14.1" customHeight="1" x14ac:dyDescent="0.2">
      <c r="A13" s="158"/>
      <c r="B13" s="549" t="s">
        <v>5</v>
      </c>
      <c r="C13" s="550">
        <f>SUM(C9:C12)</f>
        <v>2834509</v>
      </c>
      <c r="D13" s="551">
        <f t="shared" ref="D13:E13" si="1">SUM(D9:D12)</f>
        <v>2650485.6659682952</v>
      </c>
      <c r="E13" s="552">
        <f t="shared" si="1"/>
        <v>28271891.951015145</v>
      </c>
      <c r="F13" s="553">
        <f>SUM(F9:F12)</f>
        <v>1</v>
      </c>
      <c r="G13" s="553">
        <f>'9'!H36</f>
        <v>-1.1847344550201065E-3</v>
      </c>
      <c r="H13" s="568">
        <f>AVERAGE('14'!H13,'15'!H13,'16'!H13)</f>
        <v>5.8412544802867394</v>
      </c>
      <c r="I13" s="569">
        <f>MAX('14'!I13,'15'!I13,'16'!I13)</f>
        <v>14.3</v>
      </c>
      <c r="J13" s="569">
        <f>MIN('14'!J13,'15'!J13,'16'!J13)</f>
        <v>-3</v>
      </c>
      <c r="K13" s="569">
        <f>AVERAGE('14'!K13,'15'!K13,'16'!K13)</f>
        <v>3.3982437275985657</v>
      </c>
      <c r="L13" s="570">
        <f t="shared" si="0"/>
        <v>2.4430107526881737</v>
      </c>
      <c r="M13" s="91"/>
    </row>
    <row r="14" spans="1:13" ht="15" customHeight="1" x14ac:dyDescent="0.2">
      <c r="A14" s="100"/>
      <c r="B14" s="84"/>
      <c r="C14" s="157"/>
      <c r="D14" s="987" t="s">
        <v>341</v>
      </c>
      <c r="E14" s="988"/>
      <c r="F14" s="988"/>
      <c r="G14" s="989"/>
      <c r="H14" s="995" t="s">
        <v>149</v>
      </c>
      <c r="I14" s="996"/>
      <c r="J14" s="996"/>
      <c r="K14" s="996"/>
      <c r="L14" s="997"/>
      <c r="M14" s="71"/>
    </row>
    <row r="15" spans="1:13" ht="15" customHeight="1" x14ac:dyDescent="0.2">
      <c r="A15" s="71"/>
      <c r="B15" s="156"/>
      <c r="C15" s="83"/>
      <c r="D15" s="990"/>
      <c r="E15" s="991"/>
      <c r="F15" s="991"/>
      <c r="G15" s="992"/>
      <c r="H15" s="998" t="s">
        <v>342</v>
      </c>
      <c r="I15" s="999"/>
      <c r="J15" s="999"/>
      <c r="K15" s="999"/>
      <c r="L15" s="1000"/>
      <c r="M15" s="71"/>
    </row>
    <row r="16" spans="1:13" ht="15" customHeight="1" x14ac:dyDescent="0.2">
      <c r="A16" s="71"/>
      <c r="B16" s="83"/>
      <c r="C16" s="83"/>
      <c r="D16" s="494"/>
      <c r="E16" s="494"/>
      <c r="F16" s="494"/>
      <c r="G16" s="494"/>
      <c r="H16" s="493"/>
      <c r="I16" s="493"/>
      <c r="J16" s="493"/>
      <c r="K16" s="493"/>
      <c r="L16" s="493"/>
      <c r="M16" s="71"/>
    </row>
    <row r="17" spans="1:13" ht="15" customHeight="1" x14ac:dyDescent="0.2">
      <c r="A17" s="71"/>
      <c r="B17" s="83"/>
      <c r="C17" s="83"/>
      <c r="D17" s="83"/>
      <c r="E17" s="284"/>
      <c r="F17" s="285"/>
      <c r="G17" s="285"/>
      <c r="H17" s="83"/>
      <c r="I17" s="84"/>
      <c r="J17" s="493"/>
      <c r="K17" s="83"/>
      <c r="L17" s="83"/>
      <c r="M17" s="71"/>
    </row>
    <row r="18" spans="1:13" ht="18" customHeight="1" x14ac:dyDescent="0.2">
      <c r="A18" s="71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71"/>
    </row>
    <row r="19" spans="1:13" ht="15" customHeight="1" x14ac:dyDescent="0.25">
      <c r="A19" s="71"/>
      <c r="B19" s="948" t="s">
        <v>168</v>
      </c>
      <c r="C19" s="948"/>
      <c r="D19" s="948"/>
      <c r="E19" s="948"/>
      <c r="F19" s="948"/>
      <c r="G19" s="948" t="s">
        <v>158</v>
      </c>
      <c r="H19" s="948"/>
      <c r="I19" s="948"/>
      <c r="J19" s="948"/>
      <c r="K19" s="948"/>
      <c r="L19" s="948"/>
      <c r="M19" s="71"/>
    </row>
    <row r="20" spans="1:13" ht="15" customHeight="1" x14ac:dyDescent="0.2">
      <c r="A20" s="71"/>
      <c r="B20" s="71"/>
      <c r="C20" s="1003" t="str">
        <f>A3</f>
        <v>IV. čtvrtletí 2019</v>
      </c>
      <c r="D20" s="1003"/>
      <c r="E20" s="71"/>
      <c r="F20" s="71"/>
      <c r="G20" s="71"/>
      <c r="H20" s="71"/>
      <c r="I20" s="1003" t="str">
        <f>A3</f>
        <v>IV. čtvrtletí 2019</v>
      </c>
      <c r="J20" s="1003"/>
      <c r="K20" s="71"/>
      <c r="L20" s="71"/>
      <c r="M20" s="83"/>
    </row>
    <row r="21" spans="1:13" ht="15" customHeight="1" x14ac:dyDescent="0.2">
      <c r="A21" s="7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71"/>
    </row>
    <row r="22" spans="1:13" ht="15" customHeight="1" x14ac:dyDescent="0.2">
      <c r="A22" s="71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71"/>
    </row>
    <row r="23" spans="1:13" ht="15" customHeight="1" x14ac:dyDescent="0.2">
      <c r="A23" s="71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71"/>
    </row>
    <row r="24" spans="1:13" ht="15" customHeight="1" x14ac:dyDescent="0.2">
      <c r="A24" s="71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71"/>
    </row>
    <row r="25" spans="1:13" ht="15" customHeight="1" x14ac:dyDescent="0.2">
      <c r="A25" s="71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71"/>
    </row>
    <row r="26" spans="1:13" ht="15" customHeight="1" x14ac:dyDescent="0.2">
      <c r="A26" s="71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71"/>
    </row>
    <row r="27" spans="1:13" ht="15" customHeight="1" x14ac:dyDescent="0.2">
      <c r="A27" s="71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71"/>
    </row>
    <row r="28" spans="1:13" ht="15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3" ht="15" customHeight="1" x14ac:dyDescent="0.2">
      <c r="A29" s="71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71"/>
    </row>
    <row r="30" spans="1:13" ht="15" customHeight="1" x14ac:dyDescent="0.2">
      <c r="A30" s="71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71"/>
    </row>
    <row r="31" spans="1:13" ht="15" customHeight="1" x14ac:dyDescent="0.2">
      <c r="A31" s="71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71"/>
    </row>
    <row r="32" spans="1:13" ht="15" customHeight="1" x14ac:dyDescent="0.2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5" customHeight="1" x14ac:dyDescent="0.2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  <row r="34" spans="1:13" ht="15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</row>
    <row r="35" spans="1:13" ht="15" customHeight="1" x14ac:dyDescent="0.2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15" customHeight="1" x14ac:dyDescent="0.25">
      <c r="A36" s="71"/>
      <c r="B36" s="948" t="s">
        <v>204</v>
      </c>
      <c r="C36" s="948"/>
      <c r="D36" s="948"/>
      <c r="E36" s="948"/>
      <c r="F36" s="948"/>
      <c r="G36" s="994" t="s">
        <v>208</v>
      </c>
      <c r="H36" s="994"/>
      <c r="I36" s="994"/>
      <c r="J36" s="994"/>
      <c r="K36" s="994"/>
      <c r="L36" s="994"/>
      <c r="M36" s="71"/>
    </row>
    <row r="37" spans="1:13" ht="15" customHeight="1" x14ac:dyDescent="0.25">
      <c r="A37" s="71"/>
      <c r="B37" s="71"/>
      <c r="C37" s="1003" t="str">
        <f>A3</f>
        <v>IV. čtvrtletí 2019</v>
      </c>
      <c r="D37" s="1003"/>
      <c r="E37" s="71"/>
      <c r="F37" s="385"/>
      <c r="G37" s="994"/>
      <c r="H37" s="994"/>
      <c r="I37" s="994"/>
      <c r="J37" s="994"/>
      <c r="K37" s="994"/>
      <c r="L37" s="994"/>
      <c r="M37" s="71"/>
    </row>
    <row r="38" spans="1:13" ht="15" customHeight="1" x14ac:dyDescent="0.2">
      <c r="A38" s="71"/>
      <c r="B38" s="71"/>
      <c r="C38" s="71"/>
      <c r="D38" s="71"/>
      <c r="E38" s="71"/>
      <c r="F38" s="289"/>
      <c r="G38" s="289"/>
      <c r="H38" s="289"/>
      <c r="I38" s="1001" t="str">
        <f>A3</f>
        <v>IV. čtvrtletí 2019</v>
      </c>
      <c r="J38" s="1001"/>
      <c r="K38" s="289"/>
      <c r="L38" s="289"/>
      <c r="M38" s="71"/>
    </row>
    <row r="39" spans="1:13" ht="1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</row>
    <row r="40" spans="1:13" ht="1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1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ht="1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21">
    <mergeCell ref="K1:M1"/>
    <mergeCell ref="A2:M2"/>
    <mergeCell ref="B4:C4"/>
    <mergeCell ref="D5:G5"/>
    <mergeCell ref="H5:L5"/>
    <mergeCell ref="A3:C3"/>
    <mergeCell ref="I38:J38"/>
    <mergeCell ref="B36:F36"/>
    <mergeCell ref="G36:L37"/>
    <mergeCell ref="F4:G4"/>
    <mergeCell ref="C7:C8"/>
    <mergeCell ref="G7:G8"/>
    <mergeCell ref="D14:G15"/>
    <mergeCell ref="H14:L14"/>
    <mergeCell ref="H15:L15"/>
    <mergeCell ref="B19:F19"/>
    <mergeCell ref="G19:L19"/>
    <mergeCell ref="H6:L6"/>
    <mergeCell ref="C20:D20"/>
    <mergeCell ref="I20:J20"/>
    <mergeCell ref="C37:D3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view="pageBreakPreview" zoomScaleNormal="100" zoomScaleSheetLayoutView="100" workbookViewId="0"/>
  </sheetViews>
  <sheetFormatPr defaultRowHeight="12.75" x14ac:dyDescent="0.25"/>
  <cols>
    <col min="1" max="1" width="10.7109375" style="187" customWidth="1"/>
    <col min="2" max="11" width="8.85546875" style="187" customWidth="1"/>
    <col min="12" max="12" width="1.7109375" style="187" customWidth="1"/>
    <col min="13" max="13" width="9.28515625" style="187" bestFit="1" customWidth="1"/>
    <col min="14" max="14" width="11.42578125" style="187" bestFit="1" customWidth="1"/>
    <col min="15" max="253" width="9.140625" style="187"/>
    <col min="254" max="266" width="10.7109375" style="187" customWidth="1"/>
    <col min="267" max="509" width="9.140625" style="187"/>
    <col min="510" max="522" width="10.7109375" style="187" customWidth="1"/>
    <col min="523" max="765" width="9.140625" style="187"/>
    <col min="766" max="778" width="10.7109375" style="187" customWidth="1"/>
    <col min="779" max="1021" width="9.140625" style="187"/>
    <col min="1022" max="1034" width="10.7109375" style="187" customWidth="1"/>
    <col min="1035" max="1277" width="9.140625" style="187"/>
    <col min="1278" max="1290" width="10.7109375" style="187" customWidth="1"/>
    <col min="1291" max="1533" width="9.140625" style="187"/>
    <col min="1534" max="1546" width="10.7109375" style="187" customWidth="1"/>
    <col min="1547" max="1789" width="9.140625" style="187"/>
    <col min="1790" max="1802" width="10.7109375" style="187" customWidth="1"/>
    <col min="1803" max="2045" width="9.140625" style="187"/>
    <col min="2046" max="2058" width="10.7109375" style="187" customWidth="1"/>
    <col min="2059" max="2301" width="9.140625" style="187"/>
    <col min="2302" max="2314" width="10.7109375" style="187" customWidth="1"/>
    <col min="2315" max="2557" width="9.140625" style="187"/>
    <col min="2558" max="2570" width="10.7109375" style="187" customWidth="1"/>
    <col min="2571" max="2813" width="9.140625" style="187"/>
    <col min="2814" max="2826" width="10.7109375" style="187" customWidth="1"/>
    <col min="2827" max="3069" width="9.140625" style="187"/>
    <col min="3070" max="3082" width="10.7109375" style="187" customWidth="1"/>
    <col min="3083" max="3325" width="9.140625" style="187"/>
    <col min="3326" max="3338" width="10.7109375" style="187" customWidth="1"/>
    <col min="3339" max="3581" width="9.140625" style="187"/>
    <col min="3582" max="3594" width="10.7109375" style="187" customWidth="1"/>
    <col min="3595" max="3837" width="9.140625" style="187"/>
    <col min="3838" max="3850" width="10.7109375" style="187" customWidth="1"/>
    <col min="3851" max="4093" width="9.140625" style="187"/>
    <col min="4094" max="4106" width="10.7109375" style="187" customWidth="1"/>
    <col min="4107" max="4349" width="9.140625" style="187"/>
    <col min="4350" max="4362" width="10.7109375" style="187" customWidth="1"/>
    <col min="4363" max="4605" width="9.140625" style="187"/>
    <col min="4606" max="4618" width="10.7109375" style="187" customWidth="1"/>
    <col min="4619" max="4861" width="9.140625" style="187"/>
    <col min="4862" max="4874" width="10.7109375" style="187" customWidth="1"/>
    <col min="4875" max="5117" width="9.140625" style="187"/>
    <col min="5118" max="5130" width="10.7109375" style="187" customWidth="1"/>
    <col min="5131" max="5373" width="9.140625" style="187"/>
    <col min="5374" max="5386" width="10.7109375" style="187" customWidth="1"/>
    <col min="5387" max="5629" width="9.140625" style="187"/>
    <col min="5630" max="5642" width="10.7109375" style="187" customWidth="1"/>
    <col min="5643" max="5885" width="9.140625" style="187"/>
    <col min="5886" max="5898" width="10.7109375" style="187" customWidth="1"/>
    <col min="5899" max="6141" width="9.140625" style="187"/>
    <col min="6142" max="6154" width="10.7109375" style="187" customWidth="1"/>
    <col min="6155" max="6397" width="9.140625" style="187"/>
    <col min="6398" max="6410" width="10.7109375" style="187" customWidth="1"/>
    <col min="6411" max="6653" width="9.140625" style="187"/>
    <col min="6654" max="6666" width="10.7109375" style="187" customWidth="1"/>
    <col min="6667" max="6909" width="9.140625" style="187"/>
    <col min="6910" max="6922" width="10.7109375" style="187" customWidth="1"/>
    <col min="6923" max="7165" width="9.140625" style="187"/>
    <col min="7166" max="7178" width="10.7109375" style="187" customWidth="1"/>
    <col min="7179" max="7421" width="9.140625" style="187"/>
    <col min="7422" max="7434" width="10.7109375" style="187" customWidth="1"/>
    <col min="7435" max="7677" width="9.140625" style="187"/>
    <col min="7678" max="7690" width="10.7109375" style="187" customWidth="1"/>
    <col min="7691" max="7933" width="9.140625" style="187"/>
    <col min="7934" max="7946" width="10.7109375" style="187" customWidth="1"/>
    <col min="7947" max="8189" width="9.140625" style="187"/>
    <col min="8190" max="8202" width="10.7109375" style="187" customWidth="1"/>
    <col min="8203" max="8445" width="9.140625" style="187"/>
    <col min="8446" max="8458" width="10.7109375" style="187" customWidth="1"/>
    <col min="8459" max="8701" width="9.140625" style="187"/>
    <col min="8702" max="8714" width="10.7109375" style="187" customWidth="1"/>
    <col min="8715" max="8957" width="9.140625" style="187"/>
    <col min="8958" max="8970" width="10.7109375" style="187" customWidth="1"/>
    <col min="8971" max="9213" width="9.140625" style="187"/>
    <col min="9214" max="9226" width="10.7109375" style="187" customWidth="1"/>
    <col min="9227" max="9469" width="9.140625" style="187"/>
    <col min="9470" max="9482" width="10.7109375" style="187" customWidth="1"/>
    <col min="9483" max="9725" width="9.140625" style="187"/>
    <col min="9726" max="9738" width="10.7109375" style="187" customWidth="1"/>
    <col min="9739" max="9981" width="9.140625" style="187"/>
    <col min="9982" max="9994" width="10.7109375" style="187" customWidth="1"/>
    <col min="9995" max="10237" width="9.140625" style="187"/>
    <col min="10238" max="10250" width="10.7109375" style="187" customWidth="1"/>
    <col min="10251" max="10493" width="9.140625" style="187"/>
    <col min="10494" max="10506" width="10.7109375" style="187" customWidth="1"/>
    <col min="10507" max="10749" width="9.140625" style="187"/>
    <col min="10750" max="10762" width="10.7109375" style="187" customWidth="1"/>
    <col min="10763" max="11005" width="9.140625" style="187"/>
    <col min="11006" max="11018" width="10.7109375" style="187" customWidth="1"/>
    <col min="11019" max="11261" width="9.140625" style="187"/>
    <col min="11262" max="11274" width="10.7109375" style="187" customWidth="1"/>
    <col min="11275" max="11517" width="9.140625" style="187"/>
    <col min="11518" max="11530" width="10.7109375" style="187" customWidth="1"/>
    <col min="11531" max="11773" width="9.140625" style="187"/>
    <col min="11774" max="11786" width="10.7109375" style="187" customWidth="1"/>
    <col min="11787" max="12029" width="9.140625" style="187"/>
    <col min="12030" max="12042" width="10.7109375" style="187" customWidth="1"/>
    <col min="12043" max="12285" width="9.140625" style="187"/>
    <col min="12286" max="12298" width="10.7109375" style="187" customWidth="1"/>
    <col min="12299" max="12541" width="9.140625" style="187"/>
    <col min="12542" max="12554" width="10.7109375" style="187" customWidth="1"/>
    <col min="12555" max="12797" width="9.140625" style="187"/>
    <col min="12798" max="12810" width="10.7109375" style="187" customWidth="1"/>
    <col min="12811" max="13053" width="9.140625" style="187"/>
    <col min="13054" max="13066" width="10.7109375" style="187" customWidth="1"/>
    <col min="13067" max="13309" width="9.140625" style="187"/>
    <col min="13310" max="13322" width="10.7109375" style="187" customWidth="1"/>
    <col min="13323" max="13565" width="9.140625" style="187"/>
    <col min="13566" max="13578" width="10.7109375" style="187" customWidth="1"/>
    <col min="13579" max="13821" width="9.140625" style="187"/>
    <col min="13822" max="13834" width="10.7109375" style="187" customWidth="1"/>
    <col min="13835" max="14077" width="9.140625" style="187"/>
    <col min="14078" max="14090" width="10.7109375" style="187" customWidth="1"/>
    <col min="14091" max="14333" width="9.140625" style="187"/>
    <col min="14334" max="14346" width="10.7109375" style="187" customWidth="1"/>
    <col min="14347" max="14589" width="9.140625" style="187"/>
    <col min="14590" max="14602" width="10.7109375" style="187" customWidth="1"/>
    <col min="14603" max="14845" width="9.140625" style="187"/>
    <col min="14846" max="14858" width="10.7109375" style="187" customWidth="1"/>
    <col min="14859" max="15101" width="9.140625" style="187"/>
    <col min="15102" max="15114" width="10.7109375" style="187" customWidth="1"/>
    <col min="15115" max="15357" width="9.140625" style="187"/>
    <col min="15358" max="15370" width="10.7109375" style="187" customWidth="1"/>
    <col min="15371" max="15613" width="9.140625" style="187"/>
    <col min="15614" max="15626" width="10.7109375" style="187" customWidth="1"/>
    <col min="15627" max="15869" width="9.140625" style="187"/>
    <col min="15870" max="15882" width="10.7109375" style="187" customWidth="1"/>
    <col min="15883" max="16125" width="9.140625" style="187"/>
    <col min="16126" max="16138" width="10.7109375" style="187" customWidth="1"/>
    <col min="16139" max="16384" width="9.140625" style="187"/>
  </cols>
  <sheetData>
    <row r="1" spans="1:16" x14ac:dyDescent="0.25">
      <c r="K1" s="966" t="s">
        <v>233</v>
      </c>
      <c r="L1" s="966"/>
    </row>
    <row r="2" spans="1:16" ht="20.100000000000001" customHeight="1" x14ac:dyDescent="0.25">
      <c r="A2" s="897" t="s">
        <v>159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</row>
    <row r="3" spans="1:16" ht="20.100000000000001" customHeight="1" x14ac:dyDescent="0.25">
      <c r="A3" s="1004">
        <f>T!G17</f>
        <v>2019</v>
      </c>
      <c r="B3" s="1005"/>
      <c r="C3" s="1005"/>
      <c r="D3" s="1005"/>
      <c r="E3" s="1005"/>
      <c r="F3" s="1005"/>
      <c r="G3" s="1005"/>
      <c r="H3" s="1005"/>
      <c r="I3" s="1005"/>
      <c r="J3" s="211"/>
      <c r="K3" s="212"/>
    </row>
    <row r="4" spans="1:16" ht="17.25" customHeight="1" x14ac:dyDescent="0.25">
      <c r="A4" s="233"/>
      <c r="B4" s="895"/>
      <c r="C4" s="896"/>
      <c r="D4" s="896"/>
      <c r="E4" s="896"/>
      <c r="F4" s="896"/>
      <c r="G4" s="896"/>
      <c r="H4" s="896"/>
      <c r="I4" s="896"/>
      <c r="J4" s="896"/>
      <c r="K4" s="896"/>
    </row>
    <row r="5" spans="1:16" ht="50.25" customHeight="1" x14ac:dyDescent="0.25">
      <c r="A5" s="233"/>
      <c r="B5" s="1006" t="s">
        <v>338</v>
      </c>
      <c r="C5" s="1007"/>
      <c r="D5" s="1007"/>
      <c r="E5" s="1007"/>
      <c r="F5" s="1008"/>
      <c r="G5" s="1009" t="s">
        <v>283</v>
      </c>
      <c r="H5" s="1010"/>
      <c r="I5" s="1010"/>
      <c r="J5" s="1010"/>
      <c r="K5" s="1011"/>
      <c r="L5" s="208"/>
    </row>
    <row r="6" spans="1:16" ht="67.5" customHeight="1" x14ac:dyDescent="0.25">
      <c r="A6" s="189" t="s">
        <v>140</v>
      </c>
      <c r="B6" s="257" t="s">
        <v>271</v>
      </c>
      <c r="C6" s="258" t="s">
        <v>297</v>
      </c>
      <c r="D6" s="258" t="s">
        <v>272</v>
      </c>
      <c r="E6" s="258" t="s">
        <v>273</v>
      </c>
      <c r="F6" s="287" t="s">
        <v>263</v>
      </c>
      <c r="G6" s="258" t="s">
        <v>271</v>
      </c>
      <c r="H6" s="258" t="s">
        <v>297</v>
      </c>
      <c r="I6" s="258" t="s">
        <v>272</v>
      </c>
      <c r="J6" s="258" t="s">
        <v>273</v>
      </c>
      <c r="K6" s="288" t="s">
        <v>263</v>
      </c>
      <c r="L6" s="223"/>
    </row>
    <row r="7" spans="1:16" ht="15" customHeight="1" x14ac:dyDescent="0.25">
      <c r="A7" s="190" t="s">
        <v>25</v>
      </c>
      <c r="B7" s="241">
        <v>154094.52315426135</v>
      </c>
      <c r="C7" s="245">
        <v>1013499.4820676899</v>
      </c>
      <c r="D7" s="243">
        <v>49663.691989999999</v>
      </c>
      <c r="E7" s="243">
        <v>66561.02900000001</v>
      </c>
      <c r="F7" s="254">
        <v>1283818.7262119513</v>
      </c>
      <c r="G7" s="243">
        <v>1646854.7085899999</v>
      </c>
      <c r="H7" s="243">
        <v>10835741.121770002</v>
      </c>
      <c r="I7" s="243">
        <v>531559.99604799994</v>
      </c>
      <c r="J7" s="243">
        <v>710970.69844099996</v>
      </c>
      <c r="K7" s="254">
        <v>13725126.524849003</v>
      </c>
      <c r="L7" s="238"/>
      <c r="M7" s="195"/>
      <c r="N7" s="196"/>
      <c r="O7" s="196"/>
      <c r="P7" s="196"/>
    </row>
    <row r="8" spans="1:16" ht="15" customHeight="1" x14ac:dyDescent="0.25">
      <c r="A8" s="190" t="s">
        <v>26</v>
      </c>
      <c r="B8" s="241">
        <v>116113.14782683644</v>
      </c>
      <c r="C8" s="243">
        <v>800854.11531301204</v>
      </c>
      <c r="D8" s="243">
        <v>39184.232000000004</v>
      </c>
      <c r="E8" s="243">
        <v>47291.51400000001</v>
      </c>
      <c r="F8" s="254">
        <v>1003443.0091398484</v>
      </c>
      <c r="G8" s="243">
        <v>1238806.7103228001</v>
      </c>
      <c r="H8" s="243">
        <v>8556018.74168</v>
      </c>
      <c r="I8" s="243">
        <v>419306.54641000007</v>
      </c>
      <c r="J8" s="243">
        <v>504872.72939299996</v>
      </c>
      <c r="K8" s="254">
        <v>10719004.727805801</v>
      </c>
      <c r="L8" s="239"/>
      <c r="M8" s="197"/>
      <c r="N8" s="196"/>
      <c r="O8" s="196"/>
      <c r="P8" s="196"/>
    </row>
    <row r="9" spans="1:16" ht="15" customHeight="1" x14ac:dyDescent="0.25">
      <c r="A9" s="190" t="s">
        <v>27</v>
      </c>
      <c r="B9" s="246">
        <v>96717.76400000001</v>
      </c>
      <c r="C9" s="248">
        <v>692264.83553045313</v>
      </c>
      <c r="D9" s="248">
        <v>33657.051990000007</v>
      </c>
      <c r="E9" s="248">
        <v>21658.579000000002</v>
      </c>
      <c r="F9" s="255">
        <v>844298.23052045319</v>
      </c>
      <c r="G9" s="248">
        <v>1030776.94716</v>
      </c>
      <c r="H9" s="248">
        <v>7388245.0052899998</v>
      </c>
      <c r="I9" s="248">
        <v>359488.48474000004</v>
      </c>
      <c r="J9" s="248">
        <v>231085.656972</v>
      </c>
      <c r="K9" s="255">
        <v>9009596.0941620003</v>
      </c>
      <c r="L9" s="240"/>
      <c r="M9" s="203"/>
      <c r="N9" s="196"/>
      <c r="O9" s="196"/>
      <c r="P9" s="196"/>
    </row>
    <row r="10" spans="1:16" ht="15" customHeight="1" x14ac:dyDescent="0.25">
      <c r="A10" s="231" t="s">
        <v>28</v>
      </c>
      <c r="B10" s="241">
        <v>61012.832212849149</v>
      </c>
      <c r="C10" s="243">
        <v>482864.66831052635</v>
      </c>
      <c r="D10" s="243">
        <v>23644.331000000006</v>
      </c>
      <c r="E10" s="243">
        <v>33603.824999999997</v>
      </c>
      <c r="F10" s="254">
        <v>601125.65652337542</v>
      </c>
      <c r="G10" s="243">
        <v>650127.07198399934</v>
      </c>
      <c r="H10" s="243">
        <v>5156346.4317400008</v>
      </c>
      <c r="I10" s="243">
        <v>253428.41635999997</v>
      </c>
      <c r="J10" s="243">
        <v>358336.71427499998</v>
      </c>
      <c r="K10" s="254">
        <v>6418238.6343590003</v>
      </c>
      <c r="L10" s="239"/>
      <c r="M10" s="197"/>
      <c r="N10" s="196"/>
      <c r="O10" s="196"/>
      <c r="P10" s="196"/>
    </row>
    <row r="11" spans="1:16" ht="15" customHeight="1" x14ac:dyDescent="0.25">
      <c r="A11" s="231" t="s">
        <v>29</v>
      </c>
      <c r="B11" s="241">
        <v>53738.889525638209</v>
      </c>
      <c r="C11" s="243">
        <v>455399.72562813287</v>
      </c>
      <c r="D11" s="243">
        <v>22638.873000000007</v>
      </c>
      <c r="E11" s="243">
        <v>25576.178</v>
      </c>
      <c r="F11" s="254">
        <v>557353.66615377099</v>
      </c>
      <c r="G11" s="243">
        <v>572087.70480696729</v>
      </c>
      <c r="H11" s="243">
        <v>4849003.4987500003</v>
      </c>
      <c r="I11" s="243">
        <v>241835.74996999998</v>
      </c>
      <c r="J11" s="243">
        <v>272017.96402700001</v>
      </c>
      <c r="K11" s="254">
        <v>5934944.9175539678</v>
      </c>
      <c r="L11" s="239"/>
      <c r="M11" s="197"/>
      <c r="N11" s="196"/>
      <c r="O11" s="196"/>
      <c r="P11" s="196"/>
    </row>
    <row r="12" spans="1:16" ht="15" customHeight="1" x14ac:dyDescent="0.25">
      <c r="A12" s="231" t="s">
        <v>30</v>
      </c>
      <c r="B12" s="246">
        <v>20167.829549890161</v>
      </c>
      <c r="C12" s="248">
        <v>273170.6526227023</v>
      </c>
      <c r="D12" s="248">
        <v>11366.402989999999</v>
      </c>
      <c r="E12" s="248">
        <v>72895.830999999976</v>
      </c>
      <c r="F12" s="255">
        <v>377600.71616259241</v>
      </c>
      <c r="G12" s="248">
        <v>214784.01114299375</v>
      </c>
      <c r="H12" s="248">
        <v>2914271.6481599999</v>
      </c>
      <c r="I12" s="248">
        <v>121430.64088000001</v>
      </c>
      <c r="J12" s="248">
        <v>776917.96422900003</v>
      </c>
      <c r="K12" s="255">
        <v>4027404.2644119933</v>
      </c>
      <c r="L12" s="239"/>
      <c r="M12" s="197"/>
      <c r="N12" s="196"/>
      <c r="O12" s="196"/>
      <c r="P12" s="196"/>
    </row>
    <row r="13" spans="1:16" ht="15" customHeight="1" x14ac:dyDescent="0.25">
      <c r="A13" s="231" t="s">
        <v>31</v>
      </c>
      <c r="B13" s="241">
        <v>21103.425492876009</v>
      </c>
      <c r="C13" s="243">
        <v>266809.48375957186</v>
      </c>
      <c r="D13" s="243">
        <v>10992.431989999999</v>
      </c>
      <c r="E13" s="243">
        <v>93132.437999999995</v>
      </c>
      <c r="F13" s="254">
        <v>392037.77924244793</v>
      </c>
      <c r="G13" s="243">
        <v>225126.63855297491</v>
      </c>
      <c r="H13" s="243">
        <v>2848299.4219400007</v>
      </c>
      <c r="I13" s="243">
        <v>117400.01212</v>
      </c>
      <c r="J13" s="243">
        <v>993158.83498699986</v>
      </c>
      <c r="K13" s="254">
        <v>4183984.9075999754</v>
      </c>
      <c r="L13" s="239"/>
      <c r="M13" s="197"/>
      <c r="N13" s="196"/>
      <c r="O13" s="196"/>
      <c r="P13" s="196"/>
    </row>
    <row r="14" spans="1:16" ht="15" customHeight="1" x14ac:dyDescent="0.25">
      <c r="A14" s="231" t="s">
        <v>32</v>
      </c>
      <c r="B14" s="241">
        <v>19563.668312595008</v>
      </c>
      <c r="C14" s="243">
        <v>259966.69329779022</v>
      </c>
      <c r="D14" s="243">
        <v>11303.985000000001</v>
      </c>
      <c r="E14" s="243">
        <v>90523.727999999988</v>
      </c>
      <c r="F14" s="254">
        <v>381358.07461038523</v>
      </c>
      <c r="G14" s="243">
        <v>208414.42821001133</v>
      </c>
      <c r="H14" s="243">
        <v>2769444.2444799994</v>
      </c>
      <c r="I14" s="243">
        <v>120733.49552000001</v>
      </c>
      <c r="J14" s="243">
        <v>962225.56989000016</v>
      </c>
      <c r="K14" s="254">
        <v>4060817.7381000109</v>
      </c>
      <c r="L14" s="239"/>
      <c r="M14" s="197"/>
      <c r="N14" s="196"/>
      <c r="O14" s="196"/>
      <c r="P14" s="196"/>
    </row>
    <row r="15" spans="1:16" ht="15" customHeight="1" x14ac:dyDescent="0.25">
      <c r="A15" s="231" t="s">
        <v>33</v>
      </c>
      <c r="B15" s="246">
        <v>30559.824196267396</v>
      </c>
      <c r="C15" s="248">
        <v>332657.32426918356</v>
      </c>
      <c r="D15" s="248">
        <v>15100.80399</v>
      </c>
      <c r="E15" s="248">
        <v>94790.297999999981</v>
      </c>
      <c r="F15" s="255">
        <v>473108.25045545097</v>
      </c>
      <c r="G15" s="248">
        <v>325977.81720500049</v>
      </c>
      <c r="H15" s="248">
        <v>3548557.2602700004</v>
      </c>
      <c r="I15" s="248">
        <v>161345.97795999999</v>
      </c>
      <c r="J15" s="248">
        <v>1010742.921067</v>
      </c>
      <c r="K15" s="255">
        <v>5046623.9765020013</v>
      </c>
      <c r="L15" s="239"/>
      <c r="M15" s="197"/>
      <c r="N15" s="196"/>
      <c r="O15" s="196"/>
      <c r="P15" s="196"/>
    </row>
    <row r="16" spans="1:16" ht="15" customHeight="1" x14ac:dyDescent="0.25">
      <c r="A16" s="190" t="s">
        <v>34</v>
      </c>
      <c r="B16" s="241">
        <v>65042.040793706088</v>
      </c>
      <c r="C16" s="243">
        <v>536488.49883389112</v>
      </c>
      <c r="D16" s="243">
        <v>24727.902010000002</v>
      </c>
      <c r="E16" s="243">
        <v>85635.585000000006</v>
      </c>
      <c r="F16" s="254">
        <v>711894.02663759713</v>
      </c>
      <c r="G16" s="243">
        <v>691151.91883299965</v>
      </c>
      <c r="H16" s="243">
        <v>5714431.3851800002</v>
      </c>
      <c r="I16" s="243">
        <v>264156.1553171</v>
      </c>
      <c r="J16" s="243">
        <v>909977.58159499976</v>
      </c>
      <c r="K16" s="254">
        <v>7579717.0409250995</v>
      </c>
      <c r="L16" s="239"/>
      <c r="M16" s="197"/>
      <c r="N16" s="196"/>
      <c r="O16" s="196"/>
      <c r="P16" s="196"/>
    </row>
    <row r="17" spans="1:16" ht="15" customHeight="1" x14ac:dyDescent="0.25">
      <c r="A17" s="190" t="s">
        <v>35</v>
      </c>
      <c r="B17" s="241">
        <v>99298.167550255806</v>
      </c>
      <c r="C17" s="243">
        <v>696349.76366753597</v>
      </c>
      <c r="D17" s="243">
        <v>34682.629999999997</v>
      </c>
      <c r="E17" s="243">
        <v>68067.358000000007</v>
      </c>
      <c r="F17" s="254">
        <v>898397.91921779176</v>
      </c>
      <c r="G17" s="243">
        <v>1056035.9841669705</v>
      </c>
      <c r="H17" s="243">
        <v>7424074.2770700008</v>
      </c>
      <c r="I17" s="243">
        <v>371477.67178999999</v>
      </c>
      <c r="J17" s="243">
        <v>723750.18719800003</v>
      </c>
      <c r="K17" s="254">
        <v>9575338.1202249713</v>
      </c>
      <c r="L17" s="239"/>
      <c r="M17" s="197"/>
      <c r="N17" s="196"/>
      <c r="O17" s="196"/>
      <c r="P17" s="196"/>
    </row>
    <row r="18" spans="1:16" ht="15" customHeight="1" x14ac:dyDescent="0.25">
      <c r="A18" s="198" t="s">
        <v>36</v>
      </c>
      <c r="B18" s="246">
        <v>123526.23750294109</v>
      </c>
      <c r="C18" s="248">
        <v>835462.75960996468</v>
      </c>
      <c r="D18" s="248">
        <v>40772.525999999998</v>
      </c>
      <c r="E18" s="248">
        <v>40432.196999999993</v>
      </c>
      <c r="F18" s="255">
        <v>1040193.7201129057</v>
      </c>
      <c r="G18" s="248">
        <v>1316996.277388081</v>
      </c>
      <c r="H18" s="248">
        <v>8931787.5503099989</v>
      </c>
      <c r="I18" s="248">
        <v>436983.98856000003</v>
      </c>
      <c r="J18" s="248">
        <v>431068.97360700008</v>
      </c>
      <c r="K18" s="255">
        <v>11116836.78986508</v>
      </c>
      <c r="L18" s="230"/>
      <c r="M18" s="197"/>
      <c r="N18" s="196"/>
      <c r="O18" s="196"/>
      <c r="P18" s="196"/>
    </row>
    <row r="19" spans="1:16" ht="15" customHeight="1" x14ac:dyDescent="0.25">
      <c r="A19" s="190" t="s">
        <v>129</v>
      </c>
      <c r="B19" s="520">
        <f>SUM(B7:B9)</f>
        <v>366925.43498109782</v>
      </c>
      <c r="C19" s="521">
        <f>SUM(C7:C9)</f>
        <v>2506618.4329111548</v>
      </c>
      <c r="D19" s="521">
        <f t="shared" ref="D19:J19" si="0">SUM(D7:D9)</f>
        <v>122504.97598000002</v>
      </c>
      <c r="E19" s="521">
        <f t="shared" si="0"/>
        <v>135511.12200000003</v>
      </c>
      <c r="F19" s="574">
        <f t="shared" si="0"/>
        <v>3131559.9658722533</v>
      </c>
      <c r="G19" s="648">
        <f t="shared" si="0"/>
        <v>3916438.3660728</v>
      </c>
      <c r="H19" s="648">
        <f t="shared" si="0"/>
        <v>26780004.86874</v>
      </c>
      <c r="I19" s="648">
        <f t="shared" si="0"/>
        <v>1310355.0271980001</v>
      </c>
      <c r="J19" s="648">
        <f t="shared" si="0"/>
        <v>1446929.0848059999</v>
      </c>
      <c r="K19" s="649">
        <f>SUM(K7:K9)</f>
        <v>33453727.346816808</v>
      </c>
      <c r="L19" s="208"/>
    </row>
    <row r="20" spans="1:16" ht="15" customHeight="1" x14ac:dyDescent="0.25">
      <c r="A20" s="190" t="s">
        <v>152</v>
      </c>
      <c r="B20" s="520">
        <f>SUM(B10:B12)</f>
        <v>134919.55128837752</v>
      </c>
      <c r="C20" s="521">
        <f>SUM(C10:C12)</f>
        <v>1211435.0465613615</v>
      </c>
      <c r="D20" s="521">
        <f t="shared" ref="D20:J20" si="1">SUM(D10:D12)</f>
        <v>57649.606990000015</v>
      </c>
      <c r="E20" s="521">
        <f t="shared" si="1"/>
        <v>132075.83399999997</v>
      </c>
      <c r="F20" s="574">
        <f t="shared" si="1"/>
        <v>1536080.0388397388</v>
      </c>
      <c r="G20" s="648">
        <f t="shared" si="1"/>
        <v>1436998.7879339606</v>
      </c>
      <c r="H20" s="648">
        <f t="shared" si="1"/>
        <v>12919621.578650001</v>
      </c>
      <c r="I20" s="648">
        <f t="shared" si="1"/>
        <v>616694.80720999988</v>
      </c>
      <c r="J20" s="648">
        <f t="shared" si="1"/>
        <v>1407272.6425310001</v>
      </c>
      <c r="K20" s="649">
        <f>SUM(K10:K12)</f>
        <v>16380587.81632496</v>
      </c>
      <c r="L20" s="208"/>
    </row>
    <row r="21" spans="1:16" ht="15" customHeight="1" x14ac:dyDescent="0.25">
      <c r="A21" s="190" t="s">
        <v>186</v>
      </c>
      <c r="B21" s="520">
        <f>SUM(B13:B15)</f>
        <v>71226.918001738406</v>
      </c>
      <c r="C21" s="521">
        <f>SUM(C13:C15)</f>
        <v>859433.50132654561</v>
      </c>
      <c r="D21" s="521">
        <f t="shared" ref="D21:J21" si="2">SUM(D13:D15)</f>
        <v>37397.220979999998</v>
      </c>
      <c r="E21" s="521">
        <f t="shared" si="2"/>
        <v>278446.46399999992</v>
      </c>
      <c r="F21" s="574">
        <f t="shared" si="2"/>
        <v>1246504.1043082841</v>
      </c>
      <c r="G21" s="648">
        <f t="shared" si="2"/>
        <v>759518.8839679868</v>
      </c>
      <c r="H21" s="648">
        <f t="shared" si="2"/>
        <v>9166300.926690001</v>
      </c>
      <c r="I21" s="648">
        <f t="shared" si="2"/>
        <v>399479.48560000001</v>
      </c>
      <c r="J21" s="648">
        <f t="shared" si="2"/>
        <v>2966127.3259439999</v>
      </c>
      <c r="K21" s="649">
        <f>SUM(K13:K15)</f>
        <v>13291426.622201987</v>
      </c>
      <c r="L21" s="208"/>
    </row>
    <row r="22" spans="1:16" ht="15" customHeight="1" x14ac:dyDescent="0.25">
      <c r="A22" s="232" t="s">
        <v>153</v>
      </c>
      <c r="B22" s="819">
        <f>SUM(B16:B18)</f>
        <v>287866.44584690296</v>
      </c>
      <c r="C22" s="820">
        <f>SUM(C16:C18)</f>
        <v>2068301.0221113916</v>
      </c>
      <c r="D22" s="820">
        <f t="shared" ref="D22:J22" si="3">SUM(D16:D18)</f>
        <v>100183.05800999999</v>
      </c>
      <c r="E22" s="820">
        <f t="shared" si="3"/>
        <v>194135.14</v>
      </c>
      <c r="F22" s="821">
        <f t="shared" si="3"/>
        <v>2650485.6659682947</v>
      </c>
      <c r="G22" s="822">
        <f t="shared" si="3"/>
        <v>3064184.1803880511</v>
      </c>
      <c r="H22" s="822">
        <f t="shared" si="3"/>
        <v>22070293.212559998</v>
      </c>
      <c r="I22" s="822">
        <f t="shared" si="3"/>
        <v>1072617.8156671</v>
      </c>
      <c r="J22" s="822">
        <f t="shared" si="3"/>
        <v>2064796.7423999999</v>
      </c>
      <c r="K22" s="823">
        <f>SUM(K16:K18)</f>
        <v>28271891.951015152</v>
      </c>
      <c r="L22" s="223"/>
    </row>
    <row r="23" spans="1:16" ht="15" customHeight="1" x14ac:dyDescent="0.25">
      <c r="A23" s="190" t="s">
        <v>154</v>
      </c>
      <c r="B23" s="241">
        <f>SUM(B7:B12)</f>
        <v>501844.98626947537</v>
      </c>
      <c r="C23" s="245">
        <f>SUM(C7:C12)</f>
        <v>3718053.4794725161</v>
      </c>
      <c r="D23" s="245">
        <f t="shared" ref="D23:J23" si="4">SUM(D7:D12)</f>
        <v>180154.58297000002</v>
      </c>
      <c r="E23" s="245">
        <f t="shared" si="4"/>
        <v>267586.95600000001</v>
      </c>
      <c r="F23" s="754">
        <f t="shared" si="4"/>
        <v>4667640.0047119921</v>
      </c>
      <c r="G23" s="245">
        <f t="shared" si="4"/>
        <v>5353437.1540067606</v>
      </c>
      <c r="H23" s="245">
        <f t="shared" si="4"/>
        <v>39699626.447390005</v>
      </c>
      <c r="I23" s="245">
        <f t="shared" si="4"/>
        <v>1927049.8344080001</v>
      </c>
      <c r="J23" s="245">
        <f t="shared" si="4"/>
        <v>2854201.727337</v>
      </c>
      <c r="K23" s="755">
        <f>SUM(K7:K12)</f>
        <v>49834315.163141772</v>
      </c>
      <c r="L23" s="208"/>
    </row>
    <row r="24" spans="1:16" ht="15" customHeight="1" x14ac:dyDescent="0.25">
      <c r="A24" s="190" t="s">
        <v>155</v>
      </c>
      <c r="B24" s="241">
        <f>SUM(B13:B18)</f>
        <v>359093.3638486414</v>
      </c>
      <c r="C24" s="245">
        <f>SUM(C13:C18)</f>
        <v>2927734.5234379373</v>
      </c>
      <c r="D24" s="245">
        <f t="shared" ref="D24:J24" si="5">SUM(D13:D18)</f>
        <v>137580.27899000002</v>
      </c>
      <c r="E24" s="245">
        <f t="shared" si="5"/>
        <v>472581.60399999993</v>
      </c>
      <c r="F24" s="754">
        <f t="shared" si="5"/>
        <v>3896989.7702765791</v>
      </c>
      <c r="G24" s="245">
        <f t="shared" si="5"/>
        <v>3823703.0643560379</v>
      </c>
      <c r="H24" s="245">
        <f t="shared" si="5"/>
        <v>31236594.139250003</v>
      </c>
      <c r="I24" s="245">
        <f t="shared" si="5"/>
        <v>1472097.3012671</v>
      </c>
      <c r="J24" s="245">
        <f t="shared" si="5"/>
        <v>5030924.0683439998</v>
      </c>
      <c r="K24" s="755">
        <f>SUM(K13:K18)</f>
        <v>41563318.573217139</v>
      </c>
      <c r="L24" s="208"/>
    </row>
    <row r="25" spans="1:16" ht="15" customHeight="1" x14ac:dyDescent="0.25">
      <c r="A25" s="229" t="s">
        <v>142</v>
      </c>
      <c r="B25" s="813">
        <f>SUM(B7:B18)</f>
        <v>860938.35011811671</v>
      </c>
      <c r="C25" s="814">
        <f>SUM(C7:C18)</f>
        <v>6645788.0029104538</v>
      </c>
      <c r="D25" s="814">
        <f t="shared" ref="D25:J25" si="6">SUM(D7:D18)</f>
        <v>317734.86196000001</v>
      </c>
      <c r="E25" s="814">
        <f t="shared" si="6"/>
        <v>740168.55999999994</v>
      </c>
      <c r="F25" s="824">
        <f t="shared" si="6"/>
        <v>8564629.7749885693</v>
      </c>
      <c r="G25" s="817">
        <f t="shared" si="6"/>
        <v>9177140.2183627989</v>
      </c>
      <c r="H25" s="817">
        <f t="shared" si="6"/>
        <v>70936220.58664</v>
      </c>
      <c r="I25" s="817">
        <f t="shared" si="6"/>
        <v>3399147.1356751001</v>
      </c>
      <c r="J25" s="817">
        <f t="shared" si="6"/>
        <v>7885125.7956809998</v>
      </c>
      <c r="K25" s="818">
        <f>SUM(K7:K18)</f>
        <v>91397633.736358911</v>
      </c>
      <c r="L25" s="224"/>
    </row>
    <row r="26" spans="1:16" ht="9.75" customHeight="1" x14ac:dyDescent="0.25">
      <c r="B26" s="208"/>
      <c r="L26" s="208"/>
    </row>
    <row r="28" spans="1:16" ht="12" customHeight="1" x14ac:dyDescent="0.25">
      <c r="A28" s="209"/>
      <c r="B28" s="209"/>
      <c r="C28" s="209"/>
      <c r="H28" s="209"/>
      <c r="I28" s="209"/>
      <c r="J28" s="209"/>
      <c r="K28" s="209"/>
    </row>
    <row r="29" spans="1:16" ht="12" customHeight="1" x14ac:dyDescent="0.25">
      <c r="E29" s="210"/>
      <c r="F29" s="210"/>
      <c r="G29" s="210"/>
      <c r="H29" s="210"/>
    </row>
    <row r="30" spans="1:16" ht="12" customHeight="1" x14ac:dyDescent="0.25">
      <c r="E30" s="210"/>
      <c r="F30" s="210"/>
      <c r="G30" s="210"/>
    </row>
    <row r="31" spans="1:16" ht="12" customHeight="1" x14ac:dyDescent="0.25">
      <c r="E31" s="210"/>
      <c r="F31" s="210"/>
      <c r="G31" s="210"/>
    </row>
    <row r="32" spans="1:16" ht="12" customHeight="1" x14ac:dyDescent="0.25">
      <c r="E32" s="210"/>
      <c r="F32" s="210"/>
      <c r="G32" s="210"/>
    </row>
    <row r="33" spans="4:8" ht="12" customHeight="1" x14ac:dyDescent="0.25">
      <c r="E33" s="210" t="str">
        <f>B6</f>
        <v xml:space="preserve"> PP Distribuce</v>
      </c>
      <c r="F33" s="210" t="str">
        <f t="shared" ref="F33:H33" si="7">C6</f>
        <v xml:space="preserve"> GasNet</v>
      </c>
      <c r="G33" s="210" t="str">
        <f t="shared" si="7"/>
        <v xml:space="preserve"> E.ON Distribuce</v>
      </c>
      <c r="H33" s="210" t="str">
        <f t="shared" si="7"/>
        <v xml:space="preserve"> Ostatní společnosti</v>
      </c>
    </row>
    <row r="34" spans="4:8" ht="12" customHeight="1" x14ac:dyDescent="0.25">
      <c r="D34" s="187" t="str">
        <f>A19</f>
        <v>I. čtvrtletí</v>
      </c>
      <c r="E34" s="187">
        <f t="shared" ref="E34:H37" si="8">B19</f>
        <v>366925.43498109782</v>
      </c>
      <c r="F34" s="187">
        <f t="shared" si="8"/>
        <v>2506618.4329111548</v>
      </c>
      <c r="G34" s="187">
        <f t="shared" si="8"/>
        <v>122504.97598000002</v>
      </c>
      <c r="H34" s="187">
        <f t="shared" si="8"/>
        <v>135511.12200000003</v>
      </c>
    </row>
    <row r="35" spans="4:8" ht="12" customHeight="1" x14ac:dyDescent="0.25">
      <c r="D35" s="187" t="str">
        <f t="shared" ref="D35:D37" si="9">A20</f>
        <v>II. čtvrtletí</v>
      </c>
      <c r="E35" s="187">
        <f t="shared" si="8"/>
        <v>134919.55128837752</v>
      </c>
      <c r="F35" s="187">
        <f t="shared" si="8"/>
        <v>1211435.0465613615</v>
      </c>
      <c r="G35" s="187">
        <f t="shared" si="8"/>
        <v>57649.606990000015</v>
      </c>
      <c r="H35" s="187">
        <f t="shared" si="8"/>
        <v>132075.83399999997</v>
      </c>
    </row>
    <row r="36" spans="4:8" ht="12" customHeight="1" x14ac:dyDescent="0.25">
      <c r="D36" s="187" t="str">
        <f t="shared" si="9"/>
        <v>III. čtvrtletí</v>
      </c>
      <c r="E36" s="187">
        <f t="shared" si="8"/>
        <v>71226.918001738406</v>
      </c>
      <c r="F36" s="187">
        <f t="shared" si="8"/>
        <v>859433.50132654561</v>
      </c>
      <c r="G36" s="187">
        <f t="shared" si="8"/>
        <v>37397.220979999998</v>
      </c>
      <c r="H36" s="187">
        <f t="shared" si="8"/>
        <v>278446.46399999992</v>
      </c>
    </row>
    <row r="37" spans="4:8" ht="12" customHeight="1" x14ac:dyDescent="0.25">
      <c r="D37" s="187" t="str">
        <f t="shared" si="9"/>
        <v>IV. čtvrtletí</v>
      </c>
      <c r="E37" s="187">
        <f t="shared" si="8"/>
        <v>287866.44584690296</v>
      </c>
      <c r="F37" s="187">
        <f t="shared" si="8"/>
        <v>2068301.0221113916</v>
      </c>
      <c r="G37" s="187">
        <f t="shared" si="8"/>
        <v>100183.05800999999</v>
      </c>
      <c r="H37" s="187">
        <f t="shared" si="8"/>
        <v>194135.14</v>
      </c>
    </row>
    <row r="38" spans="4:8" ht="12" customHeight="1" x14ac:dyDescent="0.25">
      <c r="E38" s="210"/>
      <c r="F38" s="210"/>
      <c r="G38" s="210"/>
    </row>
    <row r="39" spans="4:8" ht="12" customHeight="1" x14ac:dyDescent="0.25">
      <c r="E39" s="210"/>
      <c r="F39" s="210"/>
      <c r="G39" s="210"/>
    </row>
    <row r="40" spans="4:8" ht="12" customHeight="1" x14ac:dyDescent="0.25">
      <c r="E40" s="210"/>
      <c r="F40" s="210"/>
      <c r="G40" s="210"/>
    </row>
    <row r="41" spans="4:8" ht="12" customHeight="1" x14ac:dyDescent="0.25"/>
    <row r="42" spans="4:8" ht="12" customHeight="1" x14ac:dyDescent="0.25"/>
    <row r="43" spans="4:8" ht="12" customHeight="1" x14ac:dyDescent="0.25"/>
    <row r="44" spans="4:8" ht="12" customHeight="1" x14ac:dyDescent="0.25"/>
    <row r="45" spans="4:8" ht="12" customHeight="1" x14ac:dyDescent="0.25"/>
  </sheetData>
  <mergeCells count="6">
    <mergeCell ref="K1:L1"/>
    <mergeCell ref="A2:L2"/>
    <mergeCell ref="A3:I3"/>
    <mergeCell ref="B4:K4"/>
    <mergeCell ref="B5:F5"/>
    <mergeCell ref="G5:K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F41"/>
  <sheetViews>
    <sheetView view="pageBreakPreview" topLeftCell="A7" zoomScaleNormal="100" zoomScaleSheetLayoutView="100" workbookViewId="0"/>
  </sheetViews>
  <sheetFormatPr defaultRowHeight="12.75" x14ac:dyDescent="0.25"/>
  <cols>
    <col min="1" max="1" width="85.5703125" style="292" customWidth="1"/>
    <col min="2" max="2" width="2.7109375" style="476" customWidth="1"/>
    <col min="3" max="3" width="6.28515625" style="292" customWidth="1"/>
    <col min="4" max="4" width="11.7109375" style="292" customWidth="1"/>
    <col min="5" max="6" width="9.140625" style="292"/>
    <col min="7" max="7" width="11.7109375" style="292" customWidth="1"/>
    <col min="8" max="16384" width="9.140625" style="292"/>
  </cols>
  <sheetData>
    <row r="1" spans="1:6" x14ac:dyDescent="0.25">
      <c r="B1" s="481"/>
      <c r="C1" s="364"/>
    </row>
    <row r="2" spans="1:6" x14ac:dyDescent="0.25">
      <c r="A2" s="293"/>
      <c r="B2" s="481"/>
      <c r="C2" s="364"/>
    </row>
    <row r="3" spans="1:6" ht="11.25" customHeight="1" x14ac:dyDescent="0.25">
      <c r="A3" s="479"/>
      <c r="B3" s="481"/>
      <c r="C3" s="364"/>
    </row>
    <row r="4" spans="1:6" ht="16.5" customHeight="1" x14ac:dyDescent="0.25">
      <c r="A4" s="696" t="s">
        <v>194</v>
      </c>
      <c r="B4" s="698"/>
      <c r="C4" s="697"/>
    </row>
    <row r="5" spans="1:6" ht="30" customHeight="1" x14ac:dyDescent="0.25">
      <c r="A5" s="474" t="str">
        <f>'2'!A2</f>
        <v>Zkratky a pojmy</v>
      </c>
      <c r="B5" s="699" t="s">
        <v>37</v>
      </c>
      <c r="C5" s="294" t="s">
        <v>98</v>
      </c>
    </row>
    <row r="6" spans="1:6" ht="30" customHeight="1" x14ac:dyDescent="0.25">
      <c r="A6" s="474" t="str">
        <f>'3'!A2:D2</f>
        <v>Komentář k Čtvrtletní zprávě o provozu plynárenské soustavy ČR</v>
      </c>
      <c r="B6" s="699" t="s">
        <v>37</v>
      </c>
      <c r="C6" s="294" t="s">
        <v>99</v>
      </c>
      <c r="F6" s="392"/>
    </row>
    <row r="7" spans="1:6" ht="30" customHeight="1" x14ac:dyDescent="0.25">
      <c r="A7" s="474" t="str">
        <f>'4'!A2:L2</f>
        <v>Čtvrtletní bilance plynárenské soustavy ČR</v>
      </c>
      <c r="B7" s="699" t="s">
        <v>37</v>
      </c>
      <c r="C7" s="294" t="s">
        <v>100</v>
      </c>
      <c r="F7" s="393"/>
    </row>
    <row r="8" spans="1:6" ht="30" customHeight="1" x14ac:dyDescent="0.25">
      <c r="A8" s="474" t="str">
        <f>'5'!A2:T2</f>
        <v>Bilance plynárenské soustavy ČR v průběhu roku</v>
      </c>
      <c r="B8" s="699" t="s">
        <v>37</v>
      </c>
      <c r="C8" s="294" t="s">
        <v>101</v>
      </c>
    </row>
    <row r="9" spans="1:6" ht="30" customHeight="1" x14ac:dyDescent="0.25">
      <c r="A9" s="474" t="str">
        <f>'6'!A2:S2</f>
        <v>Spotřeba zemního plynu v ČR v průběhu roku</v>
      </c>
      <c r="B9" s="699" t="s">
        <v>37</v>
      </c>
      <c r="C9" s="294" t="s">
        <v>102</v>
      </c>
    </row>
    <row r="10" spans="1:6" ht="30" customHeight="1" x14ac:dyDescent="0.25">
      <c r="A10" s="474" t="str">
        <f>'7'!A2:V2</f>
        <v>Spotřeba zemního plynu v ČR podle kategorií zákazníků v průběhu roku</v>
      </c>
      <c r="B10" s="699" t="s">
        <v>37</v>
      </c>
      <c r="C10" s="294" t="s">
        <v>103</v>
      </c>
    </row>
    <row r="11" spans="1:6" ht="30" customHeight="1" x14ac:dyDescent="0.25">
      <c r="A11" s="394" t="str">
        <f>'8'!$A$2:$K$2</f>
        <v>Denní průběh spotřeb zemního plynu v ČR</v>
      </c>
      <c r="B11" s="699" t="s">
        <v>37</v>
      </c>
      <c r="C11" s="294" t="s">
        <v>199</v>
      </c>
    </row>
    <row r="12" spans="1:6" ht="30" customHeight="1" x14ac:dyDescent="0.25">
      <c r="A12" s="474" t="str">
        <f>'9'!A2:L2</f>
        <v>Spotřeba zemního plynu podle kategorií zákazníků v ČR</v>
      </c>
      <c r="B12" s="699" t="s">
        <v>37</v>
      </c>
      <c r="C12" s="294" t="s">
        <v>104</v>
      </c>
    </row>
    <row r="13" spans="1:6" ht="30" customHeight="1" x14ac:dyDescent="0.25">
      <c r="A13" s="474" t="str">
        <f>'10'!A2:L2</f>
        <v>Spotřeba zemního plynu podle kategorií zákazníků u společnosti Pražská plynárenská Distribuce, a.s.</v>
      </c>
      <c r="B13" s="699" t="s">
        <v>37</v>
      </c>
      <c r="C13" s="294" t="s">
        <v>105</v>
      </c>
    </row>
    <row r="14" spans="1:6" ht="30" customHeight="1" x14ac:dyDescent="0.25">
      <c r="A14" s="474" t="str">
        <f>'11'!A2:L2</f>
        <v>Spotřeba zemního plynu podle kategorií zákazníků u společnosti GasNet, s.r.o.</v>
      </c>
      <c r="B14" s="699" t="s">
        <v>37</v>
      </c>
      <c r="C14" s="294" t="s">
        <v>106</v>
      </c>
    </row>
    <row r="15" spans="1:6" ht="30" customHeight="1" x14ac:dyDescent="0.25">
      <c r="A15" s="474" t="str">
        <f>'12'!A2:L2</f>
        <v>Spotřeba zemního plynu podle kategorií zákazníků u společnosti E.ON Distribuce, a.s.</v>
      </c>
      <c r="B15" s="699" t="s">
        <v>37</v>
      </c>
      <c r="C15" s="294" t="s">
        <v>209</v>
      </c>
    </row>
    <row r="16" spans="1:6" ht="30" customHeight="1" x14ac:dyDescent="0.25">
      <c r="A16" s="474" t="str">
        <f>'13'!A2:L2</f>
        <v>Spotřeba zemního plynu podle kategorií zákazníků u ostatních společností</v>
      </c>
      <c r="B16" s="699" t="s">
        <v>37</v>
      </c>
      <c r="C16" s="294" t="s">
        <v>210</v>
      </c>
    </row>
    <row r="17" spans="1:3" ht="30" customHeight="1" x14ac:dyDescent="0.25">
      <c r="A17" s="474" t="str">
        <f>'14'!A2</f>
        <v>Spotřeba zemního plynu a teplota ovzduší podle plynárenských soustav v ČR</v>
      </c>
      <c r="B17" s="699" t="s">
        <v>37</v>
      </c>
      <c r="C17" s="294" t="s">
        <v>211</v>
      </c>
    </row>
    <row r="18" spans="1:3" ht="30" customHeight="1" x14ac:dyDescent="0.25">
      <c r="A18" s="474" t="str">
        <f>'18'!A2:L2</f>
        <v>Spotřeba zemního plynu podle plynárenských soustav v ČR v průběhu roku</v>
      </c>
      <c r="B18" s="699" t="s">
        <v>37</v>
      </c>
      <c r="C18" s="294" t="s">
        <v>212</v>
      </c>
    </row>
    <row r="19" spans="1:3" ht="30" customHeight="1" x14ac:dyDescent="0.25">
      <c r="A19" s="474" t="str">
        <f>'19'!A2:L2</f>
        <v>Spotřeba zemního plynu podle krajů a kategorií zákazníků v ČR</v>
      </c>
      <c r="B19" s="699" t="s">
        <v>37</v>
      </c>
      <c r="C19" s="294" t="s">
        <v>213</v>
      </c>
    </row>
    <row r="20" spans="1:3" ht="30" customHeight="1" x14ac:dyDescent="0.25">
      <c r="A20" s="474" t="str">
        <f>'26'!A2</f>
        <v>Spotřeba zemního plynu a teplota ovzduší podle krajů v ČR</v>
      </c>
      <c r="B20" s="699" t="s">
        <v>37</v>
      </c>
      <c r="C20" s="294" t="s">
        <v>214</v>
      </c>
    </row>
    <row r="21" spans="1:3" ht="30" customHeight="1" x14ac:dyDescent="0.25">
      <c r="A21" s="474" t="str">
        <f>'31'!A2:S2</f>
        <v>Spotřeba zemního plynu podle krajů v ČR v průběhu roku</v>
      </c>
      <c r="B21" s="699" t="s">
        <v>37</v>
      </c>
      <c r="C21" s="294" t="s">
        <v>192</v>
      </c>
    </row>
    <row r="22" spans="1:3" ht="30" customHeight="1" x14ac:dyDescent="0.25">
      <c r="A22" s="394" t="str">
        <f>'32'!A2</f>
        <v xml:space="preserve">Schéma přepravní soustavy a zásobníků plynu v ČR </v>
      </c>
      <c r="B22" s="699" t="s">
        <v>37</v>
      </c>
      <c r="C22" s="294" t="s">
        <v>193</v>
      </c>
    </row>
    <row r="23" spans="1:3" ht="9" customHeight="1" x14ac:dyDescent="0.25">
      <c r="A23" s="474"/>
      <c r="B23" s="699"/>
      <c r="C23" s="294"/>
    </row>
    <row r="24" spans="1:3" ht="9" customHeight="1" x14ac:dyDescent="0.25">
      <c r="A24" s="474"/>
      <c r="B24" s="699"/>
      <c r="C24" s="294"/>
    </row>
    <row r="25" spans="1:3" ht="9" customHeight="1" x14ac:dyDescent="0.25">
      <c r="A25" s="475"/>
      <c r="B25" s="700"/>
      <c r="C25" s="294"/>
    </row>
    <row r="26" spans="1:3" ht="9" customHeight="1" x14ac:dyDescent="0.25">
      <c r="A26" s="475"/>
      <c r="B26" s="700"/>
      <c r="C26" s="294"/>
    </row>
    <row r="27" spans="1:3" ht="9" customHeight="1" x14ac:dyDescent="0.25">
      <c r="A27" s="475"/>
      <c r="B27" s="700"/>
      <c r="C27" s="294"/>
    </row>
    <row r="28" spans="1:3" ht="9" customHeight="1" x14ac:dyDescent="0.25">
      <c r="A28" s="475"/>
      <c r="B28" s="700"/>
      <c r="C28" s="294"/>
    </row>
    <row r="29" spans="1:3" ht="9" customHeight="1" x14ac:dyDescent="0.25">
      <c r="A29" s="475"/>
      <c r="B29" s="700"/>
      <c r="C29" s="294"/>
    </row>
    <row r="30" spans="1:3" ht="9" customHeight="1" x14ac:dyDescent="0.25">
      <c r="A30" s="394"/>
      <c r="B30" s="701"/>
      <c r="C30" s="294"/>
    </row>
    <row r="31" spans="1:3" ht="9" customHeight="1" x14ac:dyDescent="0.25">
      <c r="A31" s="394"/>
      <c r="B31" s="701"/>
      <c r="C31" s="294"/>
    </row>
    <row r="32" spans="1:3" ht="9" customHeight="1" x14ac:dyDescent="0.25">
      <c r="A32" s="394"/>
      <c r="B32" s="701"/>
      <c r="C32" s="294"/>
    </row>
    <row r="33" spans="1:3" ht="9" customHeight="1" x14ac:dyDescent="0.25">
      <c r="A33" s="394"/>
      <c r="B33" s="701"/>
      <c r="C33" s="294"/>
    </row>
    <row r="34" spans="1:3" ht="9" customHeight="1" x14ac:dyDescent="0.25">
      <c r="A34" s="294"/>
      <c r="B34" s="701"/>
      <c r="C34" s="294"/>
    </row>
    <row r="35" spans="1:3" ht="9" customHeight="1" x14ac:dyDescent="0.25">
      <c r="A35" s="390" t="str">
        <f>T!J20</f>
        <v>Říjen</v>
      </c>
      <c r="B35" s="861">
        <f>T!G17</f>
        <v>2019</v>
      </c>
      <c r="C35" s="862"/>
    </row>
    <row r="36" spans="1:3" ht="9" customHeight="1" x14ac:dyDescent="0.25">
      <c r="A36" s="390" t="str">
        <f>T!J21</f>
        <v>Listopad</v>
      </c>
      <c r="B36" s="861">
        <f>T!G17</f>
        <v>2019</v>
      </c>
      <c r="C36" s="862"/>
    </row>
    <row r="37" spans="1:3" ht="9" customHeight="1" x14ac:dyDescent="0.25">
      <c r="A37" s="390" t="str">
        <f>T!J22</f>
        <v>Prosinec</v>
      </c>
      <c r="B37" s="861">
        <f>T!G17</f>
        <v>2019</v>
      </c>
      <c r="C37" s="862"/>
    </row>
    <row r="38" spans="1:3" ht="9" customHeight="1" x14ac:dyDescent="0.25">
      <c r="A38" s="391" t="str">
        <f>T!E17</f>
        <v>IV. čtvrtletí</v>
      </c>
      <c r="B38" s="861">
        <f>T!G17</f>
        <v>2019</v>
      </c>
      <c r="C38" s="862"/>
    </row>
    <row r="39" spans="1:3" ht="20.100000000000001" customHeight="1" x14ac:dyDescent="0.25">
      <c r="A39" s="294"/>
      <c r="B39" s="701"/>
      <c r="C39" s="294"/>
    </row>
    <row r="40" spans="1:3" ht="20.100000000000001" customHeight="1" x14ac:dyDescent="0.25">
      <c r="B40" s="702"/>
    </row>
    <row r="41" spans="1:3" ht="20.100000000000001" customHeight="1" x14ac:dyDescent="0.25"/>
  </sheetData>
  <mergeCells count="4">
    <mergeCell ref="B35:C35"/>
    <mergeCell ref="B36:C36"/>
    <mergeCell ref="B37:C37"/>
    <mergeCell ref="B38:C38"/>
  </mergeCells>
  <phoneticPr fontId="7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6" t="s">
        <v>234</v>
      </c>
      <c r="L1" s="966"/>
    </row>
    <row r="2" spans="1:17" s="596" customFormat="1" ht="30" customHeight="1" x14ac:dyDescent="0.25">
      <c r="A2" s="868" t="s">
        <v>200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</row>
    <row r="3" spans="1:17" ht="17.100000000000001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17" ht="12.95" customHeight="1" x14ac:dyDescent="0.2">
      <c r="A4" s="967" t="s">
        <v>110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17" ht="24.95" customHeight="1" x14ac:dyDescent="0.25">
      <c r="A6" s="74"/>
      <c r="B6" s="75"/>
      <c r="C6" s="76"/>
      <c r="D6" s="76"/>
      <c r="E6" s="945" t="s">
        <v>39</v>
      </c>
      <c r="F6" s="946"/>
      <c r="G6" s="420"/>
      <c r="H6" s="946" t="s">
        <v>108</v>
      </c>
      <c r="I6" s="1012" t="s">
        <v>39</v>
      </c>
      <c r="J6" s="1013"/>
      <c r="K6" s="399"/>
      <c r="L6" s="87"/>
    </row>
    <row r="7" spans="1:17" ht="24.95" customHeight="1" x14ac:dyDescent="0.25">
      <c r="A7" s="74"/>
      <c r="B7" s="94"/>
      <c r="C7" s="94"/>
      <c r="D7" s="974" t="s">
        <v>0</v>
      </c>
      <c r="E7" s="945"/>
      <c r="F7" s="946"/>
      <c r="G7" s="417" t="s">
        <v>107</v>
      </c>
      <c r="H7" s="946"/>
      <c r="I7" s="1012"/>
      <c r="J7" s="1013"/>
      <c r="K7" s="114" t="s">
        <v>107</v>
      </c>
      <c r="L7" s="87"/>
    </row>
    <row r="8" spans="1:17" ht="15" customHeight="1" x14ac:dyDescent="0.25">
      <c r="A8" s="973" t="s">
        <v>140</v>
      </c>
      <c r="B8" s="973"/>
      <c r="C8" s="126" t="s">
        <v>45</v>
      </c>
      <c r="D8" s="975"/>
      <c r="E8" s="660" t="s">
        <v>336</v>
      </c>
      <c r="F8" s="655" t="s">
        <v>1</v>
      </c>
      <c r="G8" s="418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52" t="str">
        <f>T!J20</f>
        <v>Říjen</v>
      </c>
      <c r="B9" s="953"/>
      <c r="C9" s="92" t="s">
        <v>6</v>
      </c>
      <c r="D9" s="77">
        <v>95</v>
      </c>
      <c r="E9" s="90">
        <v>8554.6727900000005</v>
      </c>
      <c r="F9" s="78">
        <v>91385.292029999997</v>
      </c>
      <c r="G9" s="421">
        <f>E9/$E$14</f>
        <v>0.40001016854921861</v>
      </c>
      <c r="H9" s="141">
        <f>(E9-I9)/I9</f>
        <v>-8.3060397777611344E-2</v>
      </c>
      <c r="I9" s="402">
        <v>9329.5924500000001</v>
      </c>
      <c r="J9" s="112">
        <v>99567.276490000004</v>
      </c>
      <c r="K9" s="116">
        <f>I9/$I$14</f>
        <v>0.42845411755121338</v>
      </c>
      <c r="L9" s="87"/>
    </row>
    <row r="10" spans="1:17" ht="11.1" customHeight="1" x14ac:dyDescent="0.2">
      <c r="A10" s="954"/>
      <c r="B10" s="955"/>
      <c r="C10" s="93" t="s">
        <v>7</v>
      </c>
      <c r="D10" s="77">
        <v>312</v>
      </c>
      <c r="E10" s="90">
        <v>2983.3801600000002</v>
      </c>
      <c r="F10" s="78">
        <v>31868.752199999999</v>
      </c>
      <c r="G10" s="422">
        <f>E10/$E$14</f>
        <v>0.13950064835244211</v>
      </c>
      <c r="H10" s="141">
        <f>(E10-I10)/I10</f>
        <v>0.20205781869674166</v>
      </c>
      <c r="I10" s="402">
        <v>2481.8940600000001</v>
      </c>
      <c r="J10" s="112">
        <v>26487.8024</v>
      </c>
      <c r="K10" s="117">
        <f>I10/$I$14</f>
        <v>0.11397901194846921</v>
      </c>
      <c r="L10" s="88"/>
      <c r="M10" s="79"/>
      <c r="O10" s="79"/>
      <c r="P10" s="79"/>
      <c r="Q10" s="79"/>
    </row>
    <row r="11" spans="1:17" ht="11.1" customHeight="1" x14ac:dyDescent="0.2">
      <c r="A11" s="954"/>
      <c r="B11" s="955"/>
      <c r="C11" s="93" t="s">
        <v>8</v>
      </c>
      <c r="D11" s="77">
        <v>9413</v>
      </c>
      <c r="E11" s="90">
        <v>3661.3921099999998</v>
      </c>
      <c r="F11" s="78">
        <v>39111.547930000001</v>
      </c>
      <c r="G11" s="422">
        <f>E11/$E$14</f>
        <v>0.17120398535381959</v>
      </c>
      <c r="H11" s="141">
        <f t="shared" ref="H11:H13" si="0">(E11-I11)/I11</f>
        <v>-1.4733275594795736E-2</v>
      </c>
      <c r="I11" s="402">
        <v>3716.1430700000001</v>
      </c>
      <c r="J11" s="112">
        <v>39659.226609999998</v>
      </c>
      <c r="K11" s="117">
        <f>I11/$I$14</f>
        <v>0.17066091667818853</v>
      </c>
      <c r="L11" s="88"/>
      <c r="M11" s="79"/>
      <c r="O11" s="79"/>
      <c r="P11" s="79"/>
      <c r="Q11" s="79"/>
    </row>
    <row r="12" spans="1:17" ht="11.1" customHeight="1" x14ac:dyDescent="0.2">
      <c r="A12" s="954"/>
      <c r="B12" s="955"/>
      <c r="C12" s="93" t="s">
        <v>9</v>
      </c>
      <c r="D12" s="77">
        <v>94752</v>
      </c>
      <c r="E12" s="90">
        <v>5785.8762499999993</v>
      </c>
      <c r="F12" s="78">
        <v>61804.927530000001</v>
      </c>
      <c r="G12" s="422">
        <f>E12/$E$14</f>
        <v>0.27054329145971001</v>
      </c>
      <c r="H12" s="141">
        <f t="shared" si="0"/>
        <v>-1.5810242659420087E-2</v>
      </c>
      <c r="I12" s="402">
        <v>5878.8218500000003</v>
      </c>
      <c r="J12" s="112">
        <v>62740.710079999997</v>
      </c>
      <c r="K12" s="117">
        <f>I12/$I$14</f>
        <v>0.26998022062395038</v>
      </c>
      <c r="L12" s="88"/>
      <c r="M12" s="79"/>
      <c r="O12" s="79"/>
      <c r="P12" s="79"/>
      <c r="Q12" s="79"/>
    </row>
    <row r="13" spans="1:17" ht="11.1" customHeight="1" x14ac:dyDescent="0.2">
      <c r="A13" s="954"/>
      <c r="B13" s="955"/>
      <c r="C13" s="93" t="s">
        <v>302</v>
      </c>
      <c r="D13" s="77">
        <v>13</v>
      </c>
      <c r="E13" s="90">
        <v>400.81700000000001</v>
      </c>
      <c r="F13" s="78">
        <v>4282.5309999999999</v>
      </c>
      <c r="G13" s="422">
        <f>E13/$E$14</f>
        <v>1.8741906284809772E-2</v>
      </c>
      <c r="H13" s="141">
        <f t="shared" si="0"/>
        <v>8.7527607595005441E-2</v>
      </c>
      <c r="I13" s="405">
        <v>368.55799999999999</v>
      </c>
      <c r="J13" s="118">
        <v>3933.4839999999999</v>
      </c>
      <c r="K13" s="117">
        <f>I13/$I$14</f>
        <v>1.6925733198178458E-2</v>
      </c>
      <c r="L13" s="88"/>
      <c r="M13" s="79"/>
      <c r="O13" s="79"/>
      <c r="P13" s="79"/>
      <c r="Q13" s="79"/>
    </row>
    <row r="14" spans="1:17" ht="11.1" customHeight="1" x14ac:dyDescent="0.2">
      <c r="A14" s="956"/>
      <c r="B14" s="957"/>
      <c r="C14" s="523" t="s">
        <v>2</v>
      </c>
      <c r="D14" s="524">
        <v>104585</v>
      </c>
      <c r="E14" s="525">
        <v>21386.138309999998</v>
      </c>
      <c r="F14" s="526">
        <v>228453.05068999997</v>
      </c>
      <c r="G14" s="527">
        <f>SUM(G9:G13)</f>
        <v>1.0000000000000002</v>
      </c>
      <c r="H14" s="528">
        <f>(E14-I14)/I14</f>
        <v>-1.7858597088102543E-2</v>
      </c>
      <c r="I14" s="529">
        <v>21775.009430000002</v>
      </c>
      <c r="J14" s="530">
        <v>232388.49958</v>
      </c>
      <c r="K14" s="538">
        <f>SUM(K9:K13)</f>
        <v>1</v>
      </c>
      <c r="L14" s="99"/>
      <c r="M14" s="79"/>
      <c r="N14" s="79"/>
    </row>
    <row r="15" spans="1:17" ht="11.1" customHeight="1" x14ac:dyDescent="0.2">
      <c r="A15" s="958" t="str">
        <f>T!J21</f>
        <v>Listopad</v>
      </c>
      <c r="B15" s="959"/>
      <c r="C15" s="93" t="s">
        <v>6</v>
      </c>
      <c r="D15" s="77">
        <v>98</v>
      </c>
      <c r="E15" s="90">
        <v>8982.6914699999998</v>
      </c>
      <c r="F15" s="78">
        <v>96211.811780000004</v>
      </c>
      <c r="G15" s="422">
        <f>E15/$E$20</f>
        <v>0.29977420300252616</v>
      </c>
      <c r="H15" s="141">
        <f>(E15-I15)/I15</f>
        <v>-0.14856030526534936</v>
      </c>
      <c r="I15" s="402">
        <v>10550.00316</v>
      </c>
      <c r="J15" s="112">
        <v>112459.86869</v>
      </c>
      <c r="K15" s="117">
        <f>I15/$I$20</f>
        <v>0.33341678052306417</v>
      </c>
      <c r="L15" s="88"/>
      <c r="M15" s="79"/>
      <c r="N15" s="79"/>
    </row>
    <row r="16" spans="1:17" ht="11.1" customHeight="1" x14ac:dyDescent="0.2">
      <c r="A16" s="958"/>
      <c r="B16" s="959"/>
      <c r="C16" s="93" t="s">
        <v>7</v>
      </c>
      <c r="D16" s="77">
        <v>309</v>
      </c>
      <c r="E16" s="90">
        <v>4015.6919899999998</v>
      </c>
      <c r="F16" s="78">
        <v>43008.71142</v>
      </c>
      <c r="G16" s="422">
        <f>E16/$E$20</f>
        <v>0.13401338227259388</v>
      </c>
      <c r="H16" s="141">
        <f>(E16-I16)/I16</f>
        <v>6.3536384101980453E-2</v>
      </c>
      <c r="I16" s="402">
        <v>3775.7918300000001</v>
      </c>
      <c r="J16" s="112">
        <v>40248.816210000005</v>
      </c>
      <c r="K16" s="117">
        <f>I16/$I$20</f>
        <v>0.11932814964994655</v>
      </c>
      <c r="L16" s="89"/>
      <c r="M16" s="82"/>
      <c r="N16" s="79"/>
    </row>
    <row r="17" spans="1:21" ht="11.1" customHeight="1" x14ac:dyDescent="0.2">
      <c r="A17" s="958"/>
      <c r="B17" s="959"/>
      <c r="C17" s="93" t="s">
        <v>8</v>
      </c>
      <c r="D17" s="77">
        <v>9414</v>
      </c>
      <c r="E17" s="90">
        <v>6427.4490599999999</v>
      </c>
      <c r="F17" s="78">
        <v>68839.89013</v>
      </c>
      <c r="G17" s="422">
        <f>E17/$E$20</f>
        <v>0.21449956571878515</v>
      </c>
      <c r="H17" s="141">
        <f t="shared" ref="H17:H20" si="1">(E17-I17)/I17</f>
        <v>-1.9124173481763977E-2</v>
      </c>
      <c r="I17" s="402">
        <v>6552.7652799999996</v>
      </c>
      <c r="J17" s="112">
        <v>69851.463130000004</v>
      </c>
      <c r="K17" s="117">
        <f>I17/$I$20</f>
        <v>0.20709016576075748</v>
      </c>
      <c r="L17" s="88"/>
      <c r="M17" s="79"/>
      <c r="N17" s="79"/>
      <c r="O17" s="79"/>
      <c r="P17" s="79"/>
    </row>
    <row r="18" spans="1:21" ht="11.1" customHeight="1" x14ac:dyDescent="0.2">
      <c r="A18" s="958"/>
      <c r="B18" s="959"/>
      <c r="C18" s="93" t="s">
        <v>9</v>
      </c>
      <c r="D18" s="77">
        <v>94752</v>
      </c>
      <c r="E18" s="90">
        <v>10155.633629999998</v>
      </c>
      <c r="F18" s="78">
        <v>108769.50667999999</v>
      </c>
      <c r="G18" s="422">
        <f>E18/$E$20</f>
        <v>0.33891812800054916</v>
      </c>
      <c r="H18" s="141">
        <f t="shared" si="1"/>
        <v>-2.1082499765999962E-2</v>
      </c>
      <c r="I18" s="402">
        <v>10374.35088</v>
      </c>
      <c r="J18" s="112">
        <v>110587.70749</v>
      </c>
      <c r="K18" s="117">
        <f>I18/$I$20</f>
        <v>0.32786555776028958</v>
      </c>
      <c r="L18" s="88"/>
      <c r="M18" s="79"/>
      <c r="N18" s="79"/>
      <c r="O18" s="79"/>
      <c r="P18" s="79"/>
    </row>
    <row r="19" spans="1:21" ht="11.1" customHeight="1" x14ac:dyDescent="0.2">
      <c r="A19" s="958"/>
      <c r="B19" s="959"/>
      <c r="C19" s="93" t="s">
        <v>302</v>
      </c>
      <c r="D19" s="77">
        <v>13</v>
      </c>
      <c r="E19" s="90">
        <v>383.392</v>
      </c>
      <c r="F19" s="78">
        <v>4107.1750000000002</v>
      </c>
      <c r="G19" s="422">
        <f>E19/$E$20</f>
        <v>1.2794721005545625E-2</v>
      </c>
      <c r="H19" s="141">
        <f t="shared" si="1"/>
        <v>-1.4864701665309165E-2</v>
      </c>
      <c r="I19" s="405">
        <v>389.17700000000002</v>
      </c>
      <c r="J19" s="118">
        <v>4148.1850000000004</v>
      </c>
      <c r="K19" s="117">
        <f>I19/$I$20</f>
        <v>1.2299346305942201E-2</v>
      </c>
      <c r="L19" s="88"/>
      <c r="M19" s="79"/>
      <c r="N19" s="79"/>
      <c r="O19" s="79"/>
      <c r="P19" s="79"/>
    </row>
    <row r="20" spans="1:21" ht="11.1" customHeight="1" x14ac:dyDescent="0.2">
      <c r="A20" s="958"/>
      <c r="B20" s="959"/>
      <c r="C20" s="523" t="s">
        <v>2</v>
      </c>
      <c r="D20" s="524">
        <v>104586</v>
      </c>
      <c r="E20" s="525">
        <v>29964.85815</v>
      </c>
      <c r="F20" s="526">
        <v>320937.09500999999</v>
      </c>
      <c r="G20" s="527">
        <f>SUM(G15:G19)</f>
        <v>0.99999999999999989</v>
      </c>
      <c r="H20" s="528">
        <f t="shared" si="1"/>
        <v>-5.3006299459411613E-2</v>
      </c>
      <c r="I20" s="529">
        <v>31642.08815</v>
      </c>
      <c r="J20" s="530">
        <v>337296.04051999998</v>
      </c>
      <c r="K20" s="538">
        <f>SUM(K15:K19)</f>
        <v>1</v>
      </c>
      <c r="L20" s="99"/>
      <c r="M20" s="79"/>
      <c r="N20" s="79"/>
      <c r="O20" s="79"/>
      <c r="P20" s="79"/>
    </row>
    <row r="21" spans="1:21" ht="11.1" customHeight="1" x14ac:dyDescent="0.2">
      <c r="A21" s="958" t="str">
        <f>T!J22</f>
        <v>Prosinec</v>
      </c>
      <c r="B21" s="959"/>
      <c r="C21" s="92" t="s">
        <v>6</v>
      </c>
      <c r="D21" s="104">
        <v>99</v>
      </c>
      <c r="E21" s="106">
        <v>8859.3176999999996</v>
      </c>
      <c r="F21" s="105">
        <v>94950.623330000002</v>
      </c>
      <c r="G21" s="421">
        <f>E21/$E$26</f>
        <v>0.2504373905035418</v>
      </c>
      <c r="H21" s="383">
        <f>(E21-I21)/I21</f>
        <v>-2.1152432384443781E-2</v>
      </c>
      <c r="I21" s="401">
        <v>9050.7633600000008</v>
      </c>
      <c r="J21" s="113">
        <v>96562.594270000001</v>
      </c>
      <c r="K21" s="116">
        <f>I21/$I$26</f>
        <v>0.24889091435334176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58"/>
      <c r="B22" s="959"/>
      <c r="C22" s="93" t="s">
        <v>7</v>
      </c>
      <c r="D22" s="77">
        <v>309</v>
      </c>
      <c r="E22" s="90">
        <v>4329.5604599999997</v>
      </c>
      <c r="F22" s="78">
        <v>46401.064790000004</v>
      </c>
      <c r="G22" s="422">
        <f>E22/$E$26</f>
        <v>0.12238908913151562</v>
      </c>
      <c r="H22" s="141">
        <f t="shared" ref="H22:H26" si="2">(E22-I22)/I22</f>
        <v>0.1091559275511052</v>
      </c>
      <c r="I22" s="402">
        <v>3903.4732200000003</v>
      </c>
      <c r="J22" s="112">
        <v>41646.479789999998</v>
      </c>
      <c r="K22" s="117">
        <f>I22/$I$26</f>
        <v>0.10734332345637454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58"/>
      <c r="B23" s="959"/>
      <c r="C23" s="93" t="s">
        <v>8</v>
      </c>
      <c r="D23" s="77">
        <v>9415</v>
      </c>
      <c r="E23" s="90">
        <v>8457.06538</v>
      </c>
      <c r="F23" s="78">
        <v>90637.25722</v>
      </c>
      <c r="G23" s="422">
        <f>E23/$E$26</f>
        <v>0.23906642213373205</v>
      </c>
      <c r="H23" s="141">
        <f t="shared" si="2"/>
        <v>-5.271745655610964E-2</v>
      </c>
      <c r="I23" s="402">
        <v>8927.7116299999998</v>
      </c>
      <c r="J23" s="112">
        <v>95251.085949999993</v>
      </c>
      <c r="K23" s="117">
        <f>I23/$I$26</f>
        <v>0.24550706081809026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58"/>
      <c r="B24" s="959"/>
      <c r="C24" s="93" t="s">
        <v>9</v>
      </c>
      <c r="D24" s="77">
        <v>94753</v>
      </c>
      <c r="E24" s="90">
        <v>13366.832839999999</v>
      </c>
      <c r="F24" s="78">
        <v>143257.91800999999</v>
      </c>
      <c r="G24" s="422">
        <f>E24/$E$26</f>
        <v>0.37785694667509739</v>
      </c>
      <c r="H24" s="141">
        <f t="shared" si="2"/>
        <v>-5.4797486124729865E-2</v>
      </c>
      <c r="I24" s="402">
        <v>14141.76607</v>
      </c>
      <c r="J24" s="112">
        <v>150879.68069000001</v>
      </c>
      <c r="K24" s="117">
        <f>I24/$I$26</f>
        <v>0.38889063250609218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53"/>
      <c r="B25" s="1018"/>
      <c r="C25" s="93" t="s">
        <v>302</v>
      </c>
      <c r="D25" s="77">
        <v>13</v>
      </c>
      <c r="E25" s="90">
        <v>362.60300000000001</v>
      </c>
      <c r="F25" s="78">
        <v>3885.7919999999999</v>
      </c>
      <c r="G25" s="422">
        <f>E25/$E$26</f>
        <v>1.0250151556113149E-2</v>
      </c>
      <c r="H25" s="141">
        <f t="shared" si="2"/>
        <v>6.4400699809783316E-2</v>
      </c>
      <c r="I25" s="405">
        <v>340.66399999999999</v>
      </c>
      <c r="J25" s="118">
        <v>3634.6289999999999</v>
      </c>
      <c r="K25" s="117">
        <f>I25/$I$26</f>
        <v>9.3680688661013454E-3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60"/>
      <c r="B26" s="961"/>
      <c r="C26" s="587" t="s">
        <v>2</v>
      </c>
      <c r="D26" s="588">
        <v>104589</v>
      </c>
      <c r="E26" s="589">
        <v>35375.379379999998</v>
      </c>
      <c r="F26" s="590">
        <v>379132.65535000002</v>
      </c>
      <c r="G26" s="591">
        <f>SUM(G21:G25)</f>
        <v>1</v>
      </c>
      <c r="H26" s="592">
        <f t="shared" si="2"/>
        <v>-2.7196914859505161E-2</v>
      </c>
      <c r="I26" s="593">
        <v>36364.378279999997</v>
      </c>
      <c r="J26" s="594">
        <v>387974.46970000002</v>
      </c>
      <c r="K26" s="595">
        <f>SUM(K21:K25)</f>
        <v>1</v>
      </c>
      <c r="L26" s="107"/>
    </row>
    <row r="27" spans="1:21" ht="11.1" customHeight="1" thickTop="1" x14ac:dyDescent="0.2">
      <c r="A27" s="1016" t="str">
        <f>T!E17</f>
        <v>IV. čtvrtletí</v>
      </c>
      <c r="B27" s="1017"/>
      <c r="C27" s="93" t="s">
        <v>6</v>
      </c>
      <c r="D27" s="77">
        <f>D21</f>
        <v>99</v>
      </c>
      <c r="E27" s="90">
        <f>E9+E15+E21</f>
        <v>26396.681960000002</v>
      </c>
      <c r="F27" s="78">
        <f>F9+F15+F21</f>
        <v>282547.72713999997</v>
      </c>
      <c r="G27" s="422">
        <f>E27/$E$32</f>
        <v>0.30436740500604781</v>
      </c>
      <c r="H27" s="141">
        <f>(E27-I27)/I27</f>
        <v>-8.7578485031152009E-2</v>
      </c>
      <c r="I27" s="402">
        <f>I9+I15+I21</f>
        <v>28930.358970000001</v>
      </c>
      <c r="J27" s="112">
        <f>J9+J15+J21</f>
        <v>308589.73944999999</v>
      </c>
      <c r="K27" s="117">
        <f>I27/$I$32</f>
        <v>0.32223082426393074</v>
      </c>
      <c r="L27" s="87"/>
    </row>
    <row r="28" spans="1:21" ht="11.1" customHeight="1" x14ac:dyDescent="0.2">
      <c r="A28" s="958"/>
      <c r="B28" s="959"/>
      <c r="C28" s="93" t="s">
        <v>7</v>
      </c>
      <c r="D28" s="77">
        <f>D22</f>
        <v>309</v>
      </c>
      <c r="E28" s="90">
        <f t="shared" ref="E28:F28" si="3">E10+E16+E22</f>
        <v>11328.632610000001</v>
      </c>
      <c r="F28" s="78">
        <f t="shared" si="3"/>
        <v>121278.52841</v>
      </c>
      <c r="G28" s="422">
        <f>E28/$E$32</f>
        <v>0.13062499730070584</v>
      </c>
      <c r="H28" s="141">
        <f t="shared" ref="H28:H31" si="4">(E28-I28)/I28</f>
        <v>0.11489570110668211</v>
      </c>
      <c r="I28" s="402">
        <f t="shared" ref="I28:J28" si="5">I10+I16+I22</f>
        <v>10161.159110000001</v>
      </c>
      <c r="J28" s="112">
        <f t="shared" si="5"/>
        <v>108383.0984</v>
      </c>
      <c r="K28" s="117">
        <f>I28/$I$32</f>
        <v>0.11317656579676547</v>
      </c>
      <c r="L28" s="87"/>
    </row>
    <row r="29" spans="1:21" ht="11.1" customHeight="1" x14ac:dyDescent="0.2">
      <c r="A29" s="958"/>
      <c r="B29" s="959"/>
      <c r="C29" s="93" t="s">
        <v>8</v>
      </c>
      <c r="D29" s="77">
        <f>D23</f>
        <v>9415</v>
      </c>
      <c r="E29" s="90">
        <f t="shared" ref="E29:F29" si="6">E11+E17+E23</f>
        <v>18545.90655</v>
      </c>
      <c r="F29" s="78">
        <f t="shared" si="6"/>
        <v>198588.69527999999</v>
      </c>
      <c r="G29" s="422">
        <f>E29/$E$32</f>
        <v>0.21384390123963004</v>
      </c>
      <c r="H29" s="141">
        <f t="shared" si="4"/>
        <v>-3.3897291850229133E-2</v>
      </c>
      <c r="I29" s="402">
        <f t="shared" ref="I29:J29" si="7">I11+I17+I23</f>
        <v>19196.619979999999</v>
      </c>
      <c r="J29" s="112">
        <f t="shared" si="7"/>
        <v>204761.77568999998</v>
      </c>
      <c r="K29" s="117">
        <f>I29/$I$32</f>
        <v>0.21381493004118232</v>
      </c>
      <c r="L29" s="87"/>
    </row>
    <row r="30" spans="1:21" ht="11.1" customHeight="1" x14ac:dyDescent="0.2">
      <c r="A30" s="958"/>
      <c r="B30" s="959"/>
      <c r="C30" s="93" t="s">
        <v>9</v>
      </c>
      <c r="D30" s="77">
        <f>D24</f>
        <v>94753</v>
      </c>
      <c r="E30" s="90">
        <f t="shared" ref="E30:F31" si="8">E12+E18+E24</f>
        <v>29308.342719999997</v>
      </c>
      <c r="F30" s="78">
        <f t="shared" si="8"/>
        <v>313832.35222</v>
      </c>
      <c r="G30" s="422">
        <f>E30/$E$32</f>
        <v>0.33794036054349202</v>
      </c>
      <c r="H30" s="141">
        <f t="shared" si="4"/>
        <v>-3.5749243883985149E-2</v>
      </c>
      <c r="I30" s="402">
        <f t="shared" ref="I30:J30" si="9">I12+I18+I24</f>
        <v>30394.9388</v>
      </c>
      <c r="J30" s="112">
        <f t="shared" si="9"/>
        <v>324208.09826</v>
      </c>
      <c r="K30" s="117">
        <f>I30/$I$32</f>
        <v>0.33854354151402116</v>
      </c>
      <c r="L30" s="87"/>
    </row>
    <row r="31" spans="1:21" ht="11.1" customHeight="1" x14ac:dyDescent="0.2">
      <c r="A31" s="958"/>
      <c r="B31" s="959"/>
      <c r="C31" s="93" t="s">
        <v>302</v>
      </c>
      <c r="D31" s="77">
        <f>D25</f>
        <v>13</v>
      </c>
      <c r="E31" s="90">
        <f>E13+E19+E25</f>
        <v>1146.8120000000001</v>
      </c>
      <c r="F31" s="78">
        <f t="shared" si="8"/>
        <v>12275.498</v>
      </c>
      <c r="G31" s="422">
        <f>E31/$E$32</f>
        <v>1.3223335910124203E-2</v>
      </c>
      <c r="H31" s="141">
        <f t="shared" si="4"/>
        <v>4.407596875088219E-2</v>
      </c>
      <c r="I31" s="402">
        <f>I13+I19+I25</f>
        <v>1098.3989999999999</v>
      </c>
      <c r="J31" s="112">
        <f t="shared" ref="J31" si="10">J13+J19+J25</f>
        <v>11716.297999999999</v>
      </c>
      <c r="K31" s="117">
        <f>I31/$I$32</f>
        <v>1.2234138384100292E-2</v>
      </c>
      <c r="L31" s="87"/>
    </row>
    <row r="32" spans="1:21" ht="11.1" customHeight="1" x14ac:dyDescent="0.2">
      <c r="A32" s="958"/>
      <c r="B32" s="959"/>
      <c r="C32" s="557" t="s">
        <v>2</v>
      </c>
      <c r="D32" s="552">
        <f>SUM(D27:D31)</f>
        <v>104589</v>
      </c>
      <c r="E32" s="558">
        <f>SUM(E27:E31)</f>
        <v>86726.375840000008</v>
      </c>
      <c r="F32" s="559">
        <f>SUM(F27:F31)</f>
        <v>928522.80105000001</v>
      </c>
      <c r="G32" s="560">
        <f>SUM(G27:G31)</f>
        <v>0.99999999999999989</v>
      </c>
      <c r="H32" s="561">
        <f>(E32-I32)/I32</f>
        <v>-3.4028177758671986E-2</v>
      </c>
      <c r="I32" s="571">
        <f>SUM(I27:I31)</f>
        <v>89781.475860000006</v>
      </c>
      <c r="J32" s="572">
        <f>SUM(J27:J31)</f>
        <v>957659.0098</v>
      </c>
      <c r="K32" s="573">
        <f>SUM(K27:K31)</f>
        <v>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425"/>
      <c r="H33" s="98"/>
      <c r="I33" s="405"/>
      <c r="J33" s="118"/>
      <c r="K33" s="119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70"/>
      <c r="I34" s="118"/>
      <c r="J34" s="118"/>
      <c r="K34" s="120"/>
      <c r="L34" s="71"/>
    </row>
    <row r="35" spans="1:12" ht="12.95" customHeight="1" x14ac:dyDescent="0.2">
      <c r="A35" s="1019" t="s">
        <v>111</v>
      </c>
      <c r="B35" s="1019"/>
      <c r="C35" s="1019"/>
      <c r="D35" s="1020"/>
      <c r="E35" s="102"/>
      <c r="F35" s="86"/>
      <c r="G35" s="98"/>
      <c r="H35" s="70"/>
      <c r="I35" s="118"/>
      <c r="J35" s="118"/>
      <c r="K35" s="121"/>
      <c r="L35" s="71"/>
    </row>
    <row r="36" spans="1:12" ht="24.95" customHeight="1" x14ac:dyDescent="0.25">
      <c r="A36" s="68"/>
      <c r="B36" s="72"/>
      <c r="C36" s="73"/>
      <c r="D36" s="73"/>
      <c r="E36" s="969">
        <f>T!G17</f>
        <v>2019</v>
      </c>
      <c r="F36" s="940"/>
      <c r="G36" s="940"/>
      <c r="H36" s="406"/>
      <c r="I36" s="970">
        <f>E36-1</f>
        <v>2018</v>
      </c>
      <c r="J36" s="971"/>
      <c r="K36" s="972"/>
      <c r="L36" s="87"/>
    </row>
    <row r="37" spans="1:12" ht="24.95" customHeight="1" x14ac:dyDescent="0.25">
      <c r="A37" s="74"/>
      <c r="B37" s="75"/>
      <c r="C37" s="76"/>
      <c r="D37" s="76"/>
      <c r="E37" s="945" t="s">
        <v>39</v>
      </c>
      <c r="F37" s="946"/>
      <c r="G37" s="420"/>
      <c r="H37" s="946" t="s">
        <v>108</v>
      </c>
      <c r="I37" s="1012" t="s">
        <v>39</v>
      </c>
      <c r="J37" s="1013"/>
      <c r="K37" s="399"/>
      <c r="L37" s="87"/>
    </row>
    <row r="38" spans="1:12" ht="24.95" customHeight="1" x14ac:dyDescent="0.25">
      <c r="A38" s="74"/>
      <c r="B38" s="94"/>
      <c r="C38" s="94"/>
      <c r="D38" s="974" t="s">
        <v>0</v>
      </c>
      <c r="E38" s="945"/>
      <c r="F38" s="946"/>
      <c r="G38" s="491" t="s">
        <v>107</v>
      </c>
      <c r="H38" s="946"/>
      <c r="I38" s="1012"/>
      <c r="J38" s="1013"/>
      <c r="K38" s="114" t="s">
        <v>107</v>
      </c>
      <c r="L38" s="87"/>
    </row>
    <row r="39" spans="1:12" ht="15" customHeight="1" x14ac:dyDescent="0.25">
      <c r="A39" s="973" t="s">
        <v>140</v>
      </c>
      <c r="B39" s="973"/>
      <c r="C39" s="126" t="s">
        <v>45</v>
      </c>
      <c r="D39" s="975"/>
      <c r="E39" s="660" t="s">
        <v>336</v>
      </c>
      <c r="F39" s="655" t="s">
        <v>1</v>
      </c>
      <c r="G39" s="492" t="s">
        <v>66</v>
      </c>
      <c r="H39" s="97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52" t="str">
        <f>T!J20</f>
        <v>Říjen</v>
      </c>
      <c r="B40" s="953"/>
      <c r="C40" s="92" t="s">
        <v>6</v>
      </c>
      <c r="D40" s="77">
        <v>199</v>
      </c>
      <c r="E40" s="90">
        <v>37887.269</v>
      </c>
      <c r="F40" s="78">
        <v>403558.06320000003</v>
      </c>
      <c r="G40" s="421">
        <f>E40/$E$45</f>
        <v>0.44637430517756116</v>
      </c>
      <c r="H40" s="141">
        <f>(E40-I40)/I40</f>
        <v>6.8361540881831481E-2</v>
      </c>
      <c r="I40" s="402">
        <v>35462.966</v>
      </c>
      <c r="J40" s="112">
        <v>378503.13000999985</v>
      </c>
      <c r="K40" s="116">
        <f>I40/$I$45</f>
        <v>0.44791742134313467</v>
      </c>
      <c r="L40" s="87"/>
    </row>
    <row r="41" spans="1:12" ht="11.1" customHeight="1" x14ac:dyDescent="0.2">
      <c r="A41" s="954"/>
      <c r="B41" s="955"/>
      <c r="C41" s="93" t="s">
        <v>7</v>
      </c>
      <c r="D41" s="77">
        <v>854</v>
      </c>
      <c r="E41" s="90">
        <v>10127.794</v>
      </c>
      <c r="F41" s="78">
        <v>107876.64701999989</v>
      </c>
      <c r="G41" s="422">
        <f t="shared" ref="G41:G42" si="11">E41/$E$45</f>
        <v>0.11932206065661456</v>
      </c>
      <c r="H41" s="141">
        <f>(E41-I41)/I41</f>
        <v>0.25488794247222918</v>
      </c>
      <c r="I41" s="402">
        <v>8070.6759999999995</v>
      </c>
      <c r="J41" s="112">
        <v>86139.545120000053</v>
      </c>
      <c r="K41" s="117">
        <f t="shared" ref="K41:K44" si="12">I41/$I$45</f>
        <v>0.10193722607454561</v>
      </c>
      <c r="L41" s="88"/>
    </row>
    <row r="42" spans="1:12" ht="11.1" customHeight="1" x14ac:dyDescent="0.2">
      <c r="A42" s="954"/>
      <c r="B42" s="955"/>
      <c r="C42" s="93" t="s">
        <v>8</v>
      </c>
      <c r="D42" s="77">
        <v>24709</v>
      </c>
      <c r="E42" s="90">
        <v>9925.6720000000005</v>
      </c>
      <c r="F42" s="78">
        <v>105723.81786</v>
      </c>
      <c r="G42" s="422">
        <f t="shared" si="11"/>
        <v>0.1169407312630629</v>
      </c>
      <c r="H42" s="141">
        <f t="shared" ref="H42:H44" si="13">(E42-I42)/I42</f>
        <v>6.5253493848564173E-2</v>
      </c>
      <c r="I42" s="402">
        <v>9317.6620000000003</v>
      </c>
      <c r="J42" s="112">
        <v>99449.558180000007</v>
      </c>
      <c r="K42" s="117">
        <f t="shared" si="12"/>
        <v>0.11768736816844126</v>
      </c>
      <c r="L42" s="88"/>
    </row>
    <row r="43" spans="1:12" ht="11.1" customHeight="1" x14ac:dyDescent="0.2">
      <c r="A43" s="954"/>
      <c r="B43" s="955"/>
      <c r="C43" s="93" t="s">
        <v>9</v>
      </c>
      <c r="D43" s="77">
        <v>360703</v>
      </c>
      <c r="E43" s="90">
        <v>25732.400000000001</v>
      </c>
      <c r="F43" s="78">
        <v>274090.3</v>
      </c>
      <c r="G43" s="422">
        <f>E43/$E$45</f>
        <v>0.30316996906140359</v>
      </c>
      <c r="H43" s="141">
        <f t="shared" si="13"/>
        <v>1.9759211850771671E-2</v>
      </c>
      <c r="I43" s="402">
        <v>25233.8</v>
      </c>
      <c r="J43" s="112">
        <v>269324.79999999999</v>
      </c>
      <c r="K43" s="117">
        <f t="shared" si="12"/>
        <v>0.31871723946294822</v>
      </c>
      <c r="L43" s="88"/>
    </row>
    <row r="44" spans="1:12" ht="11.1" customHeight="1" x14ac:dyDescent="0.2">
      <c r="A44" s="954"/>
      <c r="B44" s="955"/>
      <c r="C44" s="93" t="s">
        <v>302</v>
      </c>
      <c r="D44" s="77">
        <v>26</v>
      </c>
      <c r="E44" s="90">
        <v>1204.665</v>
      </c>
      <c r="F44" s="78">
        <v>12831.557439999999</v>
      </c>
      <c r="G44" s="422">
        <f>E44/$E$45</f>
        <v>1.4192933841357809E-2</v>
      </c>
      <c r="H44" s="141">
        <f t="shared" si="13"/>
        <v>0.10733470846477973</v>
      </c>
      <c r="I44" s="405">
        <v>1087.896</v>
      </c>
      <c r="J44" s="118">
        <v>11611.31345</v>
      </c>
      <c r="K44" s="117">
        <f t="shared" si="12"/>
        <v>1.374074495093024E-2</v>
      </c>
      <c r="L44" s="88"/>
    </row>
    <row r="45" spans="1:12" ht="11.1" customHeight="1" x14ac:dyDescent="0.2">
      <c r="A45" s="956"/>
      <c r="B45" s="957"/>
      <c r="C45" s="523" t="s">
        <v>2</v>
      </c>
      <c r="D45" s="524">
        <v>386491</v>
      </c>
      <c r="E45" s="525">
        <v>84877.8</v>
      </c>
      <c r="F45" s="526">
        <v>904080.38551999989</v>
      </c>
      <c r="G45" s="527">
        <f>SUM(G40:G44)</f>
        <v>1</v>
      </c>
      <c r="H45" s="528">
        <f>(E45-I45)/I45</f>
        <v>7.2054867189572241E-2</v>
      </c>
      <c r="I45" s="529">
        <v>79173</v>
      </c>
      <c r="J45" s="530">
        <v>845028.34675999987</v>
      </c>
      <c r="K45" s="538">
        <f>SUM(K40:K44)</f>
        <v>1</v>
      </c>
      <c r="L45" s="99"/>
    </row>
    <row r="46" spans="1:12" ht="11.1" customHeight="1" x14ac:dyDescent="0.2">
      <c r="A46" s="952" t="str">
        <f>T!J21</f>
        <v>Listopad</v>
      </c>
      <c r="B46" s="953"/>
      <c r="C46" s="93" t="s">
        <v>6</v>
      </c>
      <c r="D46" s="77">
        <v>199</v>
      </c>
      <c r="E46" s="90">
        <v>42741.496999999996</v>
      </c>
      <c r="F46" s="78">
        <v>455684.40386999992</v>
      </c>
      <c r="G46" s="422">
        <f>E46/$E$51</f>
        <v>0.37257654593366207</v>
      </c>
      <c r="H46" s="141">
        <f>(E46-I46)/I46</f>
        <v>-0.10242291544498407</v>
      </c>
      <c r="I46" s="402">
        <v>47618.748</v>
      </c>
      <c r="J46" s="112">
        <v>508015.76631000009</v>
      </c>
      <c r="K46" s="117">
        <f>I46/$I$51</f>
        <v>0.38244826331636816</v>
      </c>
      <c r="L46" s="88"/>
    </row>
    <row r="47" spans="1:12" ht="11.1" customHeight="1" x14ac:dyDescent="0.2">
      <c r="A47" s="954"/>
      <c r="B47" s="955"/>
      <c r="C47" s="93" t="s">
        <v>7</v>
      </c>
      <c r="D47" s="77">
        <v>853</v>
      </c>
      <c r="E47" s="90">
        <v>12301.550000000001</v>
      </c>
      <c r="F47" s="78">
        <v>131152.42002000005</v>
      </c>
      <c r="G47" s="422">
        <f t="shared" ref="G47:G49" si="14">E47/$E$51</f>
        <v>0.10723229952919622</v>
      </c>
      <c r="H47" s="141">
        <f>(E47-I47)/I47</f>
        <v>9.1441550598265666E-3</v>
      </c>
      <c r="I47" s="402">
        <v>12190.082</v>
      </c>
      <c r="J47" s="112">
        <v>130048.54839999993</v>
      </c>
      <c r="K47" s="117">
        <f t="shared" ref="K47:K50" si="15">I47/$I$51</f>
        <v>9.7904205515527629E-2</v>
      </c>
      <c r="L47" s="89"/>
    </row>
    <row r="48" spans="1:12" ht="11.1" customHeight="1" x14ac:dyDescent="0.2">
      <c r="A48" s="954"/>
      <c r="B48" s="955"/>
      <c r="C48" s="93" t="s">
        <v>8</v>
      </c>
      <c r="D48" s="77">
        <v>24752</v>
      </c>
      <c r="E48" s="90">
        <v>16474.494999999999</v>
      </c>
      <c r="F48" s="78">
        <v>175641.87528000001</v>
      </c>
      <c r="G48" s="422">
        <f t="shared" si="14"/>
        <v>0.14360775531800832</v>
      </c>
      <c r="H48" s="141">
        <f t="shared" ref="H48:H50" si="16">(E48-I48)/I48</f>
        <v>2.5942538481964567E-2</v>
      </c>
      <c r="I48" s="402">
        <v>16057.911999999998</v>
      </c>
      <c r="J48" s="112">
        <v>171312.28221999999</v>
      </c>
      <c r="K48" s="117">
        <f t="shared" si="15"/>
        <v>0.12896854316470202</v>
      </c>
      <c r="L48" s="88"/>
    </row>
    <row r="49" spans="1:12" ht="11.1" customHeight="1" x14ac:dyDescent="0.2">
      <c r="A49" s="954"/>
      <c r="B49" s="955"/>
      <c r="C49" s="93" t="s">
        <v>9</v>
      </c>
      <c r="D49" s="77">
        <v>360843</v>
      </c>
      <c r="E49" s="90">
        <v>42011</v>
      </c>
      <c r="F49" s="78">
        <v>447896.3</v>
      </c>
      <c r="G49" s="422">
        <f t="shared" si="14"/>
        <v>0.36620882210136624</v>
      </c>
      <c r="H49" s="141">
        <f t="shared" si="16"/>
        <v>-0.11631321438938505</v>
      </c>
      <c r="I49" s="402">
        <v>47540.6</v>
      </c>
      <c r="J49" s="112">
        <v>507181.9</v>
      </c>
      <c r="K49" s="117">
        <f t="shared" si="15"/>
        <v>0.38182062046272475</v>
      </c>
      <c r="L49" s="88"/>
    </row>
    <row r="50" spans="1:12" ht="11.1" customHeight="1" x14ac:dyDescent="0.2">
      <c r="A50" s="954"/>
      <c r="B50" s="955"/>
      <c r="C50" s="93" t="s">
        <v>302</v>
      </c>
      <c r="D50" s="77">
        <v>27</v>
      </c>
      <c r="E50" s="90">
        <v>1190.1579999999999</v>
      </c>
      <c r="F50" s="78">
        <v>12688.767599999999</v>
      </c>
      <c r="G50" s="422">
        <f>E50/$E$51</f>
        <v>1.0374577117767198E-2</v>
      </c>
      <c r="H50" s="141">
        <f t="shared" si="16"/>
        <v>7.9060127402856506E-2</v>
      </c>
      <c r="I50" s="405">
        <v>1102.9580000000001</v>
      </c>
      <c r="J50" s="118">
        <v>11766.794760000001</v>
      </c>
      <c r="K50" s="117">
        <f t="shared" si="15"/>
        <v>8.8583675406773577E-3</v>
      </c>
      <c r="L50" s="88"/>
    </row>
    <row r="51" spans="1:12" ht="11.1" customHeight="1" x14ac:dyDescent="0.2">
      <c r="A51" s="956"/>
      <c r="B51" s="957"/>
      <c r="C51" s="523" t="s">
        <v>2</v>
      </c>
      <c r="D51" s="524">
        <v>386674</v>
      </c>
      <c r="E51" s="525">
        <v>114718.7</v>
      </c>
      <c r="F51" s="526">
        <v>1223063.7667699999</v>
      </c>
      <c r="G51" s="527">
        <f>SUM(G46:G50)</f>
        <v>1</v>
      </c>
      <c r="H51" s="528">
        <f t="shared" ref="H51" si="17">(E51-I51)/I51</f>
        <v>-7.8640883525298758E-2</v>
      </c>
      <c r="I51" s="529">
        <v>124510.3</v>
      </c>
      <c r="J51" s="530">
        <v>1328325.2916899999</v>
      </c>
      <c r="K51" s="538">
        <f>SUM(K46:K50)</f>
        <v>0.99999999999999989</v>
      </c>
      <c r="L51" s="99"/>
    </row>
    <row r="52" spans="1:12" ht="11.1" customHeight="1" x14ac:dyDescent="0.2">
      <c r="A52" s="952" t="str">
        <f>T!J22</f>
        <v>Prosinec</v>
      </c>
      <c r="B52" s="953"/>
      <c r="C52" s="92" t="s">
        <v>6</v>
      </c>
      <c r="D52" s="104">
        <v>200</v>
      </c>
      <c r="E52" s="106">
        <v>50558.828000000001</v>
      </c>
      <c r="F52" s="105">
        <v>540515.26602999982</v>
      </c>
      <c r="G52" s="421">
        <f>E52/$E$57</f>
        <v>0.32840238538939254</v>
      </c>
      <c r="H52" s="383">
        <f>(E52-I52)/I52</f>
        <v>-6.0757784661172654E-2</v>
      </c>
      <c r="I52" s="401">
        <v>53829.382000000005</v>
      </c>
      <c r="J52" s="113">
        <v>574926.66102000023</v>
      </c>
      <c r="K52" s="116">
        <f>I52/$I$57</f>
        <v>0.32544754539117343</v>
      </c>
      <c r="L52" s="106"/>
    </row>
    <row r="53" spans="1:12" ht="11.1" customHeight="1" x14ac:dyDescent="0.2">
      <c r="A53" s="954"/>
      <c r="B53" s="955"/>
      <c r="C53" s="93" t="s">
        <v>7</v>
      </c>
      <c r="D53" s="77">
        <v>854</v>
      </c>
      <c r="E53" s="90">
        <v>14807.24</v>
      </c>
      <c r="F53" s="78">
        <v>158301.48668000032</v>
      </c>
      <c r="G53" s="422">
        <f t="shared" ref="G53:G56" si="18">E53/$E$57</f>
        <v>9.6179700546722105E-2</v>
      </c>
      <c r="H53" s="141">
        <f t="shared" ref="H53:H56" si="19">(E53-I53)/I53</f>
        <v>-6.2279656389674976E-2</v>
      </c>
      <c r="I53" s="402">
        <v>15790.678</v>
      </c>
      <c r="J53" s="112">
        <v>168653.05796000003</v>
      </c>
      <c r="K53" s="117">
        <f t="shared" ref="K53:K56" si="20">I53/$I$57</f>
        <v>9.5469002322233668E-2</v>
      </c>
      <c r="L53" s="90"/>
    </row>
    <row r="54" spans="1:12" ht="11.1" customHeight="1" x14ac:dyDescent="0.2">
      <c r="A54" s="954"/>
      <c r="B54" s="955"/>
      <c r="C54" s="93" t="s">
        <v>8</v>
      </c>
      <c r="D54" s="77">
        <v>24794</v>
      </c>
      <c r="E54" s="90">
        <v>23922.084000000003</v>
      </c>
      <c r="F54" s="78">
        <v>255747.35566999999</v>
      </c>
      <c r="G54" s="422">
        <f t="shared" si="18"/>
        <v>0.15538472230973041</v>
      </c>
      <c r="H54" s="141">
        <f t="shared" si="19"/>
        <v>3.4871258003114837E-2</v>
      </c>
      <c r="I54" s="402">
        <v>23116</v>
      </c>
      <c r="J54" s="112">
        <v>246891.56689000002</v>
      </c>
      <c r="K54" s="117">
        <f t="shared" si="20"/>
        <v>0.1397572325697955</v>
      </c>
      <c r="L54" s="90"/>
    </row>
    <row r="55" spans="1:12" ht="11.1" customHeight="1" x14ac:dyDescent="0.2">
      <c r="A55" s="954"/>
      <c r="B55" s="955"/>
      <c r="C55" s="93" t="s">
        <v>9</v>
      </c>
      <c r="D55" s="77">
        <v>360941</v>
      </c>
      <c r="E55" s="90">
        <v>63529.4</v>
      </c>
      <c r="F55" s="78">
        <v>679182.2</v>
      </c>
      <c r="G55" s="422">
        <f t="shared" si="18"/>
        <v>0.41265209910239364</v>
      </c>
      <c r="H55" s="141">
        <f t="shared" si="19"/>
        <v>-0.11285788695359533</v>
      </c>
      <c r="I55" s="402">
        <v>71611.3</v>
      </c>
      <c r="J55" s="112">
        <v>764847.7</v>
      </c>
      <c r="K55" s="117">
        <f t="shared" si="20"/>
        <v>0.43295540356140322</v>
      </c>
      <c r="L55" s="90"/>
    </row>
    <row r="56" spans="1:12" ht="11.1" customHeight="1" x14ac:dyDescent="0.2">
      <c r="A56" s="954"/>
      <c r="B56" s="955"/>
      <c r="C56" s="93" t="s">
        <v>302</v>
      </c>
      <c r="D56" s="77">
        <v>27</v>
      </c>
      <c r="E56" s="90">
        <v>1136.348</v>
      </c>
      <c r="F56" s="78">
        <v>12148.489730000001</v>
      </c>
      <c r="G56" s="422">
        <f t="shared" si="18"/>
        <v>7.381092651761339E-3</v>
      </c>
      <c r="H56" s="141">
        <f t="shared" si="19"/>
        <v>7.8395050012336959E-2</v>
      </c>
      <c r="I56" s="405">
        <v>1053.74</v>
      </c>
      <c r="J56" s="118">
        <v>11254.513650000001</v>
      </c>
      <c r="K56" s="117">
        <f t="shared" si="20"/>
        <v>6.3708161553943723E-3</v>
      </c>
      <c r="L56" s="90"/>
    </row>
    <row r="57" spans="1:12" ht="11.1" customHeight="1" thickBot="1" x14ac:dyDescent="0.25">
      <c r="A57" s="1014"/>
      <c r="B57" s="1015"/>
      <c r="C57" s="587" t="s">
        <v>2</v>
      </c>
      <c r="D57" s="588">
        <v>386816</v>
      </c>
      <c r="E57" s="589">
        <v>153953.9</v>
      </c>
      <c r="F57" s="590">
        <v>1645894.7981100001</v>
      </c>
      <c r="G57" s="591">
        <f>SUM(G52:G56)</f>
        <v>1</v>
      </c>
      <c r="H57" s="592">
        <f t="shared" ref="H57" si="21">(E57-I57)/I57</f>
        <v>-6.9208729567094687E-2</v>
      </c>
      <c r="I57" s="593">
        <v>165401.09999999998</v>
      </c>
      <c r="J57" s="594">
        <v>1766573.4995200003</v>
      </c>
      <c r="K57" s="595">
        <f>SUM(K52:K56)</f>
        <v>1.0000000000000002</v>
      </c>
      <c r="L57" s="107"/>
    </row>
    <row r="58" spans="1:12" ht="11.1" customHeight="1" thickTop="1" x14ac:dyDescent="0.2">
      <c r="A58" s="1016" t="str">
        <f>T!E17</f>
        <v>IV. čtvrtletí</v>
      </c>
      <c r="B58" s="1017"/>
      <c r="C58" s="93" t="s">
        <v>6</v>
      </c>
      <c r="D58" s="77">
        <f>D52</f>
        <v>200</v>
      </c>
      <c r="E58" s="90">
        <f>E40+E46+E52</f>
        <v>131187.59400000001</v>
      </c>
      <c r="F58" s="78">
        <f>F40+F46+F52</f>
        <v>1399757.7330999998</v>
      </c>
      <c r="G58" s="422">
        <f>E58/$E$63</f>
        <v>0.37105768795622923</v>
      </c>
      <c r="H58" s="141">
        <f>(E58-I58)/I58</f>
        <v>-4.180451524542618E-2</v>
      </c>
      <c r="I58" s="402">
        <f>I40+I46+I52</f>
        <v>136911.09600000002</v>
      </c>
      <c r="J58" s="112">
        <f>J40+J46+J52</f>
        <v>1461445.5573400003</v>
      </c>
      <c r="K58" s="117">
        <f>I58/$I$63</f>
        <v>0.3709479349438774</v>
      </c>
      <c r="L58" s="87"/>
    </row>
    <row r="59" spans="1:12" ht="11.1" customHeight="1" x14ac:dyDescent="0.2">
      <c r="A59" s="958"/>
      <c r="B59" s="959"/>
      <c r="C59" s="93" t="s">
        <v>7</v>
      </c>
      <c r="D59" s="77">
        <f>D53</f>
        <v>854</v>
      </c>
      <c r="E59" s="90">
        <f t="shared" ref="E59:F59" si="22">E41+E47+E53</f>
        <v>37236.584000000003</v>
      </c>
      <c r="F59" s="78">
        <f t="shared" si="22"/>
        <v>397330.55372000026</v>
      </c>
      <c r="G59" s="422">
        <f t="shared" ref="G59:G62" si="23">E59/$E$63</f>
        <v>0.10532185510184688</v>
      </c>
      <c r="H59" s="141">
        <f t="shared" ref="H59:H62" si="24">(E59-I59)/I59</f>
        <v>3.2873808410849463E-2</v>
      </c>
      <c r="I59" s="402">
        <f t="shared" ref="I59:J60" si="25">I41+I47+I53</f>
        <v>36051.436000000002</v>
      </c>
      <c r="J59" s="112">
        <f t="shared" si="25"/>
        <v>384841.15148</v>
      </c>
      <c r="K59" s="117">
        <f t="shared" ref="K59:K62" si="26">I59/$I$63</f>
        <v>9.7678027031215642E-2</v>
      </c>
      <c r="L59" s="87"/>
    </row>
    <row r="60" spans="1:12" ht="11.1" customHeight="1" x14ac:dyDescent="0.2">
      <c r="A60" s="958"/>
      <c r="B60" s="959"/>
      <c r="C60" s="93" t="s">
        <v>8</v>
      </c>
      <c r="D60" s="77">
        <f>D54</f>
        <v>24794</v>
      </c>
      <c r="E60" s="90">
        <f>E42+E48+E54</f>
        <v>50322.251000000004</v>
      </c>
      <c r="F60" s="78">
        <f t="shared" ref="F60" si="27">F42+F48+F54</f>
        <v>537113.04880999995</v>
      </c>
      <c r="G60" s="422">
        <f t="shared" si="23"/>
        <v>0.1423340236639529</v>
      </c>
      <c r="H60" s="141">
        <f t="shared" si="24"/>
        <v>3.7752476337435517E-2</v>
      </c>
      <c r="I60" s="402">
        <f>I42+I48+I54</f>
        <v>48491.574000000001</v>
      </c>
      <c r="J60" s="112">
        <f t="shared" si="25"/>
        <v>517653.40729</v>
      </c>
      <c r="K60" s="117">
        <f t="shared" si="26"/>
        <v>0.13138342883091239</v>
      </c>
      <c r="L60" s="87"/>
    </row>
    <row r="61" spans="1:12" ht="11.1" customHeight="1" x14ac:dyDescent="0.2">
      <c r="A61" s="958"/>
      <c r="B61" s="959"/>
      <c r="C61" s="93" t="s">
        <v>9</v>
      </c>
      <c r="D61" s="77">
        <f>D55</f>
        <v>360941</v>
      </c>
      <c r="E61" s="90">
        <f t="shared" ref="E61:F61" si="28">E43+E49+E55</f>
        <v>131272.79999999999</v>
      </c>
      <c r="F61" s="78">
        <f t="shared" si="28"/>
        <v>1401168.7999999998</v>
      </c>
      <c r="G61" s="422">
        <f t="shared" si="23"/>
        <v>0.37129868895636947</v>
      </c>
      <c r="H61" s="141">
        <f t="shared" si="24"/>
        <v>-9.0818550590536479E-2</v>
      </c>
      <c r="I61" s="402">
        <f t="shared" ref="I61:J62" si="29">I43+I49+I55</f>
        <v>144385.70000000001</v>
      </c>
      <c r="J61" s="112">
        <f t="shared" si="29"/>
        <v>1541354.4</v>
      </c>
      <c r="K61" s="117">
        <f t="shared" si="26"/>
        <v>0.39119968224070167</v>
      </c>
      <c r="L61" s="87"/>
    </row>
    <row r="62" spans="1:12" ht="11.1" customHeight="1" x14ac:dyDescent="0.2">
      <c r="A62" s="958"/>
      <c r="B62" s="959"/>
      <c r="C62" s="93" t="s">
        <v>302</v>
      </c>
      <c r="D62" s="77">
        <f>D56</f>
        <v>27</v>
      </c>
      <c r="E62" s="90">
        <f>E44+E50+E56</f>
        <v>3531.1709999999998</v>
      </c>
      <c r="F62" s="78">
        <f t="shared" ref="F62" si="30">F44+F50+F56</f>
        <v>37668.814769999997</v>
      </c>
      <c r="G62" s="422">
        <f t="shared" si="23"/>
        <v>9.9877443216016739E-3</v>
      </c>
      <c r="H62" s="141">
        <f t="shared" si="24"/>
        <v>8.8324456002815688E-2</v>
      </c>
      <c r="I62" s="402">
        <f>I44+I50+I56</f>
        <v>3244.5940000000001</v>
      </c>
      <c r="J62" s="112">
        <f t="shared" si="29"/>
        <v>34632.621859999999</v>
      </c>
      <c r="K62" s="117">
        <f t="shared" si="26"/>
        <v>8.7909269532930687E-3</v>
      </c>
      <c r="L62" s="87"/>
    </row>
    <row r="63" spans="1:12" ht="11.1" customHeight="1" x14ac:dyDescent="0.2">
      <c r="A63" s="958"/>
      <c r="B63" s="959"/>
      <c r="C63" s="557" t="s">
        <v>2</v>
      </c>
      <c r="D63" s="552">
        <f>SUM(D58:D62)</f>
        <v>386816</v>
      </c>
      <c r="E63" s="558">
        <f>SUM(E58:E62)</f>
        <v>353550.39999999997</v>
      </c>
      <c r="F63" s="559">
        <f>SUM(F58:F62)</f>
        <v>3773038.9504</v>
      </c>
      <c r="G63" s="560">
        <f>SUM(G58:G62)</f>
        <v>1.0000000000000002</v>
      </c>
      <c r="H63" s="561">
        <f>(E63-I63)/I63</f>
        <v>-4.2087934358645343E-2</v>
      </c>
      <c r="I63" s="571">
        <f>SUM(I58:I62)</f>
        <v>369084.39999999997</v>
      </c>
      <c r="J63" s="572">
        <f>SUM(J58:J62)</f>
        <v>3939927.13797</v>
      </c>
      <c r="K63" s="573">
        <f>SUM(K58:K62)</f>
        <v>1.0000000000000002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05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E36:G36"/>
    <mergeCell ref="I36:K36"/>
    <mergeCell ref="D38:D39"/>
    <mergeCell ref="E38:F38"/>
    <mergeCell ref="E7:F7"/>
    <mergeCell ref="I7:J7"/>
    <mergeCell ref="H37:H39"/>
    <mergeCell ref="I38:J38"/>
    <mergeCell ref="A35:D35"/>
    <mergeCell ref="E37:F37"/>
    <mergeCell ref="I37:J37"/>
    <mergeCell ref="A46:B51"/>
    <mergeCell ref="A52:B57"/>
    <mergeCell ref="A58:B63"/>
    <mergeCell ref="A40:B45"/>
    <mergeCell ref="D7:D8"/>
    <mergeCell ref="A39:B39"/>
    <mergeCell ref="A9:B14"/>
    <mergeCell ref="A15:B20"/>
    <mergeCell ref="A21:B26"/>
    <mergeCell ref="A27:B32"/>
    <mergeCell ref="K1:L1"/>
    <mergeCell ref="A2:L2"/>
    <mergeCell ref="A4:D4"/>
    <mergeCell ref="A8:B8"/>
    <mergeCell ref="H6:H8"/>
    <mergeCell ref="I5:K5"/>
    <mergeCell ref="E5:G5"/>
    <mergeCell ref="E6:F6"/>
    <mergeCell ref="I6:J6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6" t="s">
        <v>235</v>
      </c>
      <c r="L1" s="966"/>
    </row>
    <row r="2" spans="1:17" s="596" customFormat="1" ht="30" customHeight="1" x14ac:dyDescent="0.25">
      <c r="A2" s="868" t="s">
        <v>200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</row>
    <row r="3" spans="1:17" ht="17.100000000000001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17" ht="12.95" customHeight="1" x14ac:dyDescent="0.2">
      <c r="A4" s="967" t="s">
        <v>112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17" ht="24.95" customHeight="1" x14ac:dyDescent="0.25">
      <c r="A6" s="74"/>
      <c r="B6" s="75"/>
      <c r="C6" s="76"/>
      <c r="D6" s="76"/>
      <c r="E6" s="945" t="s">
        <v>39</v>
      </c>
      <c r="F6" s="946"/>
      <c r="G6" s="420"/>
      <c r="H6" s="946" t="s">
        <v>108</v>
      </c>
      <c r="I6" s="1012" t="s">
        <v>39</v>
      </c>
      <c r="J6" s="1013"/>
      <c r="K6" s="399"/>
      <c r="L6" s="87"/>
    </row>
    <row r="7" spans="1:17" ht="24.95" customHeight="1" x14ac:dyDescent="0.25">
      <c r="A7" s="74"/>
      <c r="B7" s="94"/>
      <c r="C7" s="94"/>
      <c r="D7" s="974" t="s">
        <v>0</v>
      </c>
      <c r="E7" s="945"/>
      <c r="F7" s="946"/>
      <c r="G7" s="491" t="s">
        <v>107</v>
      </c>
      <c r="H7" s="946"/>
      <c r="I7" s="1012"/>
      <c r="J7" s="1013"/>
      <c r="K7" s="114" t="s">
        <v>107</v>
      </c>
      <c r="L7" s="87"/>
    </row>
    <row r="8" spans="1:17" ht="15" customHeight="1" x14ac:dyDescent="0.25">
      <c r="A8" s="973" t="s">
        <v>140</v>
      </c>
      <c r="B8" s="973"/>
      <c r="C8" s="126" t="s">
        <v>45</v>
      </c>
      <c r="D8" s="975"/>
      <c r="E8" s="660" t="s">
        <v>336</v>
      </c>
      <c r="F8" s="655" t="s">
        <v>1</v>
      </c>
      <c r="G8" s="492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52" t="str">
        <f>T!J20</f>
        <v>Říjen</v>
      </c>
      <c r="B9" s="953"/>
      <c r="C9" s="92" t="s">
        <v>6</v>
      </c>
      <c r="D9" s="77">
        <v>49</v>
      </c>
      <c r="E9" s="90">
        <v>8759.7119999999995</v>
      </c>
      <c r="F9" s="78">
        <v>93304.820359999998</v>
      </c>
      <c r="G9" s="421">
        <f>E9/$E$14</f>
        <v>0.5303612750885478</v>
      </c>
      <c r="H9" s="141">
        <f>(E9-I9)/I9</f>
        <v>-2.6647511585886737E-2</v>
      </c>
      <c r="I9" s="402">
        <v>8999.527</v>
      </c>
      <c r="J9" s="112">
        <v>96053.760670000018</v>
      </c>
      <c r="K9" s="116">
        <f>I9/$I$14</f>
        <v>0.55124569699494053</v>
      </c>
      <c r="L9" s="87"/>
    </row>
    <row r="10" spans="1:17" ht="11.1" customHeight="1" x14ac:dyDescent="0.2">
      <c r="A10" s="954"/>
      <c r="B10" s="955"/>
      <c r="C10" s="93" t="s">
        <v>7</v>
      </c>
      <c r="D10" s="77">
        <v>191</v>
      </c>
      <c r="E10" s="90">
        <v>1931.211</v>
      </c>
      <c r="F10" s="78">
        <v>20569.950359999988</v>
      </c>
      <c r="G10" s="422">
        <f>E10/$E$14</f>
        <v>0.11692616474434657</v>
      </c>
      <c r="H10" s="141">
        <f>(E10-I10)/I10</f>
        <v>2.8535958343252708E-2</v>
      </c>
      <c r="I10" s="402">
        <v>1877.6310000000001</v>
      </c>
      <c r="J10" s="112">
        <v>20040.623530000019</v>
      </c>
      <c r="K10" s="117">
        <f>I10/$I$14</f>
        <v>0.11501004544953387</v>
      </c>
      <c r="L10" s="88"/>
      <c r="M10" s="79"/>
      <c r="O10" s="79"/>
      <c r="P10" s="79"/>
      <c r="Q10" s="79"/>
    </row>
    <row r="11" spans="1:17" ht="11.1" customHeight="1" x14ac:dyDescent="0.2">
      <c r="A11" s="954"/>
      <c r="B11" s="955"/>
      <c r="C11" s="93" t="s">
        <v>8</v>
      </c>
      <c r="D11" s="77">
        <v>6023</v>
      </c>
      <c r="E11" s="90">
        <v>2430.451</v>
      </c>
      <c r="F11" s="78">
        <v>25888.18334</v>
      </c>
      <c r="G11" s="422">
        <f>E11/$E$14</f>
        <v>0.14715290769836226</v>
      </c>
      <c r="H11" s="141">
        <f t="shared" ref="H11:H13" si="0">(E11-I11)/I11</f>
        <v>7.9810752741677066E-2</v>
      </c>
      <c r="I11" s="402">
        <v>2250.8120000000004</v>
      </c>
      <c r="J11" s="112">
        <v>24023.142400000001</v>
      </c>
      <c r="K11" s="117">
        <f>I11/$I$14</f>
        <v>0.13786840461110639</v>
      </c>
      <c r="L11" s="88"/>
      <c r="M11" s="79"/>
      <c r="O11" s="79"/>
      <c r="P11" s="79"/>
      <c r="Q11" s="79"/>
    </row>
    <row r="12" spans="1:17" ht="11.1" customHeight="1" x14ac:dyDescent="0.2">
      <c r="A12" s="954"/>
      <c r="B12" s="955"/>
      <c r="C12" s="93" t="s">
        <v>9</v>
      </c>
      <c r="D12" s="77">
        <v>78557</v>
      </c>
      <c r="E12" s="90">
        <v>3213.9</v>
      </c>
      <c r="F12" s="78">
        <v>34232.6</v>
      </c>
      <c r="G12" s="422">
        <f>E12/$E$14</f>
        <v>0.19458723095086733</v>
      </c>
      <c r="H12" s="141">
        <f t="shared" si="0"/>
        <v>5.4775188710206792E-2</v>
      </c>
      <c r="I12" s="402">
        <v>3047</v>
      </c>
      <c r="J12" s="112">
        <v>32521.7</v>
      </c>
      <c r="K12" s="117">
        <f>I12/$I$14</f>
        <v>0.18663710201031497</v>
      </c>
      <c r="L12" s="88"/>
      <c r="M12" s="79"/>
      <c r="O12" s="79"/>
      <c r="P12" s="79"/>
      <c r="Q12" s="79"/>
    </row>
    <row r="13" spans="1:17" ht="11.1" customHeight="1" x14ac:dyDescent="0.2">
      <c r="A13" s="954"/>
      <c r="B13" s="955"/>
      <c r="C13" s="93" t="s">
        <v>302</v>
      </c>
      <c r="D13" s="77">
        <v>6</v>
      </c>
      <c r="E13" s="90">
        <v>181.226</v>
      </c>
      <c r="F13" s="78">
        <v>1930.3290599999998</v>
      </c>
      <c r="G13" s="422">
        <f>E13/$E$14</f>
        <v>1.0972421517876063E-2</v>
      </c>
      <c r="H13" s="141">
        <f t="shared" si="0"/>
        <v>0.20152489557780273</v>
      </c>
      <c r="I13" s="405">
        <v>150.83000000000001</v>
      </c>
      <c r="J13" s="118">
        <v>1609.84259</v>
      </c>
      <c r="K13" s="117">
        <f>I13/$I$14</f>
        <v>9.238750934104303E-3</v>
      </c>
      <c r="L13" s="88"/>
      <c r="M13" s="79"/>
      <c r="O13" s="79"/>
      <c r="P13" s="79"/>
      <c r="Q13" s="79"/>
    </row>
    <row r="14" spans="1:17" ht="11.1" customHeight="1" x14ac:dyDescent="0.2">
      <c r="A14" s="956"/>
      <c r="B14" s="957"/>
      <c r="C14" s="523" t="s">
        <v>2</v>
      </c>
      <c r="D14" s="524">
        <v>84826</v>
      </c>
      <c r="E14" s="525">
        <v>16516.5</v>
      </c>
      <c r="F14" s="526">
        <v>175925.88311999998</v>
      </c>
      <c r="G14" s="527">
        <f>SUM(G9:G13)</f>
        <v>1.0000000000000002</v>
      </c>
      <c r="H14" s="528">
        <f>(E14-I14)/I14</f>
        <v>1.1680897720173023E-2</v>
      </c>
      <c r="I14" s="529">
        <v>16325.8</v>
      </c>
      <c r="J14" s="530">
        <v>174249.06919000004</v>
      </c>
      <c r="K14" s="538">
        <f>SUM(K9:K13)</f>
        <v>1</v>
      </c>
      <c r="L14" s="99"/>
      <c r="M14" s="79"/>
    </row>
    <row r="15" spans="1:17" ht="11.1" customHeight="1" x14ac:dyDescent="0.2">
      <c r="A15" s="958" t="str">
        <f>T!J21</f>
        <v>Listopad</v>
      </c>
      <c r="B15" s="959"/>
      <c r="C15" s="93" t="s">
        <v>6</v>
      </c>
      <c r="D15" s="77">
        <v>49</v>
      </c>
      <c r="E15" s="90">
        <v>10342.268</v>
      </c>
      <c r="F15" s="78">
        <v>110263.12096000001</v>
      </c>
      <c r="G15" s="422">
        <f>E15/$E$20</f>
        <v>0.4617125152903151</v>
      </c>
      <c r="H15" s="141">
        <f>(E15-I15)/I15</f>
        <v>3.9552113612402337E-2</v>
      </c>
      <c r="I15" s="402">
        <v>9948.7729999999992</v>
      </c>
      <c r="J15" s="112">
        <v>106137.63067999996</v>
      </c>
      <c r="K15" s="117">
        <f>I15/$I$20</f>
        <v>0.44429040973540251</v>
      </c>
      <c r="L15" s="88"/>
      <c r="M15" s="79"/>
      <c r="N15" s="79"/>
    </row>
    <row r="16" spans="1:17" ht="11.1" customHeight="1" x14ac:dyDescent="0.2">
      <c r="A16" s="958"/>
      <c r="B16" s="959"/>
      <c r="C16" s="93" t="s">
        <v>7</v>
      </c>
      <c r="D16" s="77">
        <v>191</v>
      </c>
      <c r="E16" s="90">
        <v>2607.3139999999999</v>
      </c>
      <c r="F16" s="78">
        <v>27798.006419999991</v>
      </c>
      <c r="G16" s="422">
        <f>E16/$E$20</f>
        <v>0.11639898570522951</v>
      </c>
      <c r="H16" s="141">
        <f>(E16-I16)/I16</f>
        <v>-2.6265263890668092E-2</v>
      </c>
      <c r="I16" s="402">
        <v>2677.643</v>
      </c>
      <c r="J16" s="112">
        <v>28565.92479999999</v>
      </c>
      <c r="K16" s="117">
        <f>I16/$I$20</f>
        <v>0.1195776710952328</v>
      </c>
      <c r="L16" s="89"/>
      <c r="M16" s="82"/>
      <c r="N16" s="79"/>
    </row>
    <row r="17" spans="1:21" ht="11.1" customHeight="1" x14ac:dyDescent="0.2">
      <c r="A17" s="958"/>
      <c r="B17" s="959"/>
      <c r="C17" s="93" t="s">
        <v>8</v>
      </c>
      <c r="D17" s="77">
        <v>6033</v>
      </c>
      <c r="E17" s="90">
        <v>4033.5819999999999</v>
      </c>
      <c r="F17" s="78">
        <v>43003.288540000001</v>
      </c>
      <c r="G17" s="422">
        <f>E17/$E$20</f>
        <v>0.18007223278779275</v>
      </c>
      <c r="H17" s="141">
        <f t="shared" ref="H17:H20" si="1">(E17-I17)/I17</f>
        <v>3.9844826906156455E-2</v>
      </c>
      <c r="I17" s="402">
        <v>3879.0230000000001</v>
      </c>
      <c r="J17" s="112">
        <v>41382.834740000006</v>
      </c>
      <c r="K17" s="117">
        <f>I17/$I$20</f>
        <v>0.17322867031372113</v>
      </c>
      <c r="L17" s="88"/>
      <c r="M17" s="79"/>
      <c r="N17" s="79"/>
      <c r="O17" s="79"/>
      <c r="P17" s="79"/>
    </row>
    <row r="18" spans="1:21" ht="11.1" customHeight="1" x14ac:dyDescent="0.2">
      <c r="A18" s="958"/>
      <c r="B18" s="959"/>
      <c r="C18" s="93" t="s">
        <v>9</v>
      </c>
      <c r="D18" s="77">
        <v>78586</v>
      </c>
      <c r="E18" s="90">
        <v>5247</v>
      </c>
      <c r="F18" s="78">
        <v>55940.1</v>
      </c>
      <c r="G18" s="422">
        <f>E18/$E$20</f>
        <v>0.23424316288538291</v>
      </c>
      <c r="H18" s="141">
        <f t="shared" si="1"/>
        <v>-8.5984043479775688E-2</v>
      </c>
      <c r="I18" s="402">
        <v>5740.6</v>
      </c>
      <c r="J18" s="112">
        <v>61243.5</v>
      </c>
      <c r="K18" s="117">
        <f>I18/$I$20</f>
        <v>0.25636262141341976</v>
      </c>
      <c r="L18" s="88"/>
      <c r="M18" s="79"/>
      <c r="N18" s="79"/>
      <c r="O18" s="79"/>
      <c r="P18" s="79"/>
    </row>
    <row r="19" spans="1:21" ht="11.1" customHeight="1" x14ac:dyDescent="0.2">
      <c r="A19" s="958"/>
      <c r="B19" s="959"/>
      <c r="C19" s="93" t="s">
        <v>302</v>
      </c>
      <c r="D19" s="77">
        <v>6</v>
      </c>
      <c r="E19" s="90">
        <v>169.636</v>
      </c>
      <c r="F19" s="78">
        <v>1808.5573499999998</v>
      </c>
      <c r="G19" s="422">
        <f>E19/$E$20</f>
        <v>7.5731033312797435E-3</v>
      </c>
      <c r="H19" s="141">
        <f t="shared" si="1"/>
        <v>0.15823324980711576</v>
      </c>
      <c r="I19" s="405">
        <v>146.46100000000001</v>
      </c>
      <c r="J19" s="118">
        <v>1562.5038400000001</v>
      </c>
      <c r="K19" s="117">
        <f>I19/$I$20</f>
        <v>6.5406274422239608E-3</v>
      </c>
      <c r="L19" s="88"/>
      <c r="M19" s="79"/>
      <c r="N19" s="79"/>
      <c r="O19" s="79"/>
      <c r="P19" s="79"/>
    </row>
    <row r="20" spans="1:21" ht="11.1" customHeight="1" x14ac:dyDescent="0.2">
      <c r="A20" s="958"/>
      <c r="B20" s="959"/>
      <c r="C20" s="523" t="s">
        <v>2</v>
      </c>
      <c r="D20" s="524">
        <v>84865</v>
      </c>
      <c r="E20" s="525">
        <v>22399.8</v>
      </c>
      <c r="F20" s="526">
        <v>238813.07327000002</v>
      </c>
      <c r="G20" s="527">
        <f>SUM(G15:G19)</f>
        <v>1</v>
      </c>
      <c r="H20" s="528">
        <f t="shared" si="1"/>
        <v>3.2600200960155906E-4</v>
      </c>
      <c r="I20" s="529">
        <v>22392.499999999996</v>
      </c>
      <c r="J20" s="530">
        <v>238892.39405999993</v>
      </c>
      <c r="K20" s="538">
        <f>SUM(K15:K19)</f>
        <v>1.0000000000000002</v>
      </c>
      <c r="L20" s="99"/>
      <c r="M20" s="79"/>
      <c r="N20" s="79"/>
      <c r="O20" s="79"/>
      <c r="P20" s="79"/>
    </row>
    <row r="21" spans="1:21" ht="11.1" customHeight="1" x14ac:dyDescent="0.2">
      <c r="A21" s="958" t="str">
        <f>T!J22</f>
        <v>Prosinec</v>
      </c>
      <c r="B21" s="959"/>
      <c r="C21" s="92" t="s">
        <v>6</v>
      </c>
      <c r="D21" s="104">
        <v>49</v>
      </c>
      <c r="E21" s="106">
        <v>10310.355</v>
      </c>
      <c r="F21" s="105">
        <v>110226.33485000001</v>
      </c>
      <c r="G21" s="421">
        <f>E21/$E$26</f>
        <v>0.37987137872719834</v>
      </c>
      <c r="H21" s="383">
        <f>(E21-I21)/I21</f>
        <v>8.5744611330235653E-4</v>
      </c>
      <c r="I21" s="401">
        <v>10301.522000000001</v>
      </c>
      <c r="J21" s="113">
        <v>110025.44962000001</v>
      </c>
      <c r="K21" s="116">
        <f>I21/$I$26</f>
        <v>0.37392094373865703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58"/>
      <c r="B22" s="959"/>
      <c r="C22" s="93" t="s">
        <v>7</v>
      </c>
      <c r="D22" s="77">
        <v>191</v>
      </c>
      <c r="E22" s="90">
        <v>2860.8420000000001</v>
      </c>
      <c r="F22" s="78">
        <v>30584.484459999978</v>
      </c>
      <c r="G22" s="422">
        <f>E22/$E$26</f>
        <v>0.10540393564146681</v>
      </c>
      <c r="H22" s="141">
        <f t="shared" ref="H22:H26" si="2">(E22-I22)/I22</f>
        <v>-4.0023144908433806E-3</v>
      </c>
      <c r="I22" s="402">
        <v>2872.3380000000002</v>
      </c>
      <c r="J22" s="112">
        <v>30678.605740000025</v>
      </c>
      <c r="K22" s="117">
        <f>I22/$I$26</f>
        <v>0.10425909255898368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58"/>
      <c r="B23" s="959"/>
      <c r="C23" s="93" t="s">
        <v>8</v>
      </c>
      <c r="D23" s="77">
        <v>6043</v>
      </c>
      <c r="E23" s="90">
        <v>5847.36</v>
      </c>
      <c r="F23" s="78">
        <v>62513.08797</v>
      </c>
      <c r="G23" s="422">
        <f>E23/$E$26</f>
        <v>0.21543823710379231</v>
      </c>
      <c r="H23" s="141">
        <f t="shared" si="2"/>
        <v>5.0621305331426551E-2</v>
      </c>
      <c r="I23" s="402">
        <v>5565.6210000000001</v>
      </c>
      <c r="J23" s="112">
        <v>59444.135690000003</v>
      </c>
      <c r="K23" s="117">
        <f>I23/$I$26</f>
        <v>0.2020189110707804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58"/>
      <c r="B24" s="959"/>
      <c r="C24" s="93" t="s">
        <v>9</v>
      </c>
      <c r="D24" s="77">
        <v>78605</v>
      </c>
      <c r="E24" s="90">
        <v>7934.5</v>
      </c>
      <c r="F24" s="78">
        <v>84826.6</v>
      </c>
      <c r="G24" s="422">
        <f>E24/$E$26</f>
        <v>0.29233614696205468</v>
      </c>
      <c r="H24" s="141">
        <f t="shared" si="2"/>
        <v>-8.2419742806920243E-2</v>
      </c>
      <c r="I24" s="402">
        <v>8647.2000000000007</v>
      </c>
      <c r="J24" s="112">
        <v>92357.3</v>
      </c>
      <c r="K24" s="117">
        <f>I24/$I$26</f>
        <v>0.31387295825771327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53"/>
      <c r="B25" s="1018"/>
      <c r="C25" s="93" t="s">
        <v>302</v>
      </c>
      <c r="D25" s="77">
        <v>6</v>
      </c>
      <c r="E25" s="90">
        <v>188.643</v>
      </c>
      <c r="F25" s="78">
        <v>2016.7524100000001</v>
      </c>
      <c r="G25" s="422">
        <f>E25/$E$26</f>
        <v>6.9503015654877919E-3</v>
      </c>
      <c r="H25" s="141">
        <f t="shared" si="2"/>
        <v>0.15505850513412411</v>
      </c>
      <c r="I25" s="405">
        <v>163.31899999999999</v>
      </c>
      <c r="J25" s="118">
        <v>1744.3317299999999</v>
      </c>
      <c r="K25" s="117">
        <f>I25/$I$26</f>
        <v>5.928094373865698E-3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60"/>
      <c r="B26" s="961"/>
      <c r="C26" s="587" t="s">
        <v>2</v>
      </c>
      <c r="D26" s="588">
        <v>84894</v>
      </c>
      <c r="E26" s="589">
        <v>27141.7</v>
      </c>
      <c r="F26" s="590">
        <v>290167.25969000004</v>
      </c>
      <c r="G26" s="591">
        <f>SUM(G21:G24)</f>
        <v>0.99304969843451218</v>
      </c>
      <c r="H26" s="592">
        <f t="shared" si="2"/>
        <v>-1.4820326678765854E-2</v>
      </c>
      <c r="I26" s="593">
        <v>27550</v>
      </c>
      <c r="J26" s="594">
        <v>294249.82277999999</v>
      </c>
      <c r="K26" s="595">
        <f>SUM(K21:K25)</f>
        <v>1.0000000000000002</v>
      </c>
      <c r="L26" s="107"/>
    </row>
    <row r="27" spans="1:21" ht="11.1" customHeight="1" thickTop="1" x14ac:dyDescent="0.2">
      <c r="A27" s="1016" t="str">
        <f>T!E17</f>
        <v>IV. čtvrtletí</v>
      </c>
      <c r="B27" s="1017"/>
      <c r="C27" s="93" t="s">
        <v>6</v>
      </c>
      <c r="D27" s="77">
        <f>D21</f>
        <v>49</v>
      </c>
      <c r="E27" s="90">
        <f>E9+E15+E21</f>
        <v>29412.334999999999</v>
      </c>
      <c r="F27" s="78">
        <f>F9+F15+F21</f>
        <v>313794.27617000003</v>
      </c>
      <c r="G27" s="422">
        <f>E27/$E$32</f>
        <v>0.44525015895122466</v>
      </c>
      <c r="H27" s="141">
        <f>(E27-I27)/I27</f>
        <v>5.5560338110775169E-3</v>
      </c>
      <c r="I27" s="402">
        <f>I9+I15+I21</f>
        <v>29249.822</v>
      </c>
      <c r="J27" s="112">
        <f>J9+J15+J21</f>
        <v>312216.84097000002</v>
      </c>
      <c r="K27" s="117">
        <f>I27/$I$32</f>
        <v>0.44138482502191845</v>
      </c>
      <c r="L27" s="87"/>
    </row>
    <row r="28" spans="1:21" ht="11.1" customHeight="1" x14ac:dyDescent="0.2">
      <c r="A28" s="958"/>
      <c r="B28" s="959"/>
      <c r="C28" s="93" t="s">
        <v>7</v>
      </c>
      <c r="D28" s="77">
        <f>D22</f>
        <v>191</v>
      </c>
      <c r="E28" s="90">
        <f t="shared" ref="E28:F31" si="3">E10+E16+E22</f>
        <v>7399.3670000000002</v>
      </c>
      <c r="F28" s="78">
        <f t="shared" si="3"/>
        <v>78952.441239999956</v>
      </c>
      <c r="G28" s="422">
        <f>E28/$E$32</f>
        <v>0.11201318538254262</v>
      </c>
      <c r="H28" s="141">
        <f t="shared" ref="H28:H31" si="4">(E28-I28)/I28</f>
        <v>-3.8027026721375316E-3</v>
      </c>
      <c r="I28" s="402">
        <f t="shared" ref="I28:J28" si="5">I10+I16+I22</f>
        <v>7427.612000000001</v>
      </c>
      <c r="J28" s="112">
        <f t="shared" si="5"/>
        <v>79285.154070000033</v>
      </c>
      <c r="K28" s="117">
        <f>I28/$I$32</f>
        <v>0.11208393756894323</v>
      </c>
      <c r="L28" s="87"/>
    </row>
    <row r="29" spans="1:21" ht="11.1" customHeight="1" x14ac:dyDescent="0.2">
      <c r="A29" s="958"/>
      <c r="B29" s="959"/>
      <c r="C29" s="93" t="s">
        <v>8</v>
      </c>
      <c r="D29" s="77">
        <f>D23</f>
        <v>6043</v>
      </c>
      <c r="E29" s="90">
        <f t="shared" si="3"/>
        <v>12311.393</v>
      </c>
      <c r="F29" s="78">
        <f t="shared" si="3"/>
        <v>131404.55984999999</v>
      </c>
      <c r="G29" s="422">
        <f>E29/$E$32</f>
        <v>0.18637247570316995</v>
      </c>
      <c r="H29" s="141">
        <f t="shared" si="4"/>
        <v>5.2664641720681776E-2</v>
      </c>
      <c r="I29" s="402">
        <f t="shared" ref="I29:J29" si="6">I11+I17+I23</f>
        <v>11695.456000000002</v>
      </c>
      <c r="J29" s="112">
        <f t="shared" si="6"/>
        <v>124850.11283</v>
      </c>
      <c r="K29" s="117">
        <f>I29/$I$32</f>
        <v>0.17648643469049305</v>
      </c>
      <c r="L29" s="87"/>
    </row>
    <row r="30" spans="1:21" ht="11.1" customHeight="1" x14ac:dyDescent="0.2">
      <c r="A30" s="958"/>
      <c r="B30" s="959"/>
      <c r="C30" s="93" t="s">
        <v>9</v>
      </c>
      <c r="D30" s="77">
        <f>D24</f>
        <v>78605</v>
      </c>
      <c r="E30" s="90">
        <f t="shared" si="3"/>
        <v>16395.400000000001</v>
      </c>
      <c r="F30" s="78">
        <f t="shared" si="3"/>
        <v>174999.3</v>
      </c>
      <c r="G30" s="422">
        <f>E30/$E$32</f>
        <v>0.2481970389657574</v>
      </c>
      <c r="H30" s="141">
        <f t="shared" si="4"/>
        <v>-5.9616399385137846E-2</v>
      </c>
      <c r="I30" s="402">
        <f t="shared" ref="I30:J30" si="7">I12+I18+I24</f>
        <v>17434.800000000003</v>
      </c>
      <c r="J30" s="112">
        <f t="shared" si="7"/>
        <v>186122.5</v>
      </c>
      <c r="K30" s="117">
        <f>I30/$I$32</f>
        <v>0.26309411890753198</v>
      </c>
      <c r="L30" s="87"/>
    </row>
    <row r="31" spans="1:21" ht="11.1" customHeight="1" x14ac:dyDescent="0.2">
      <c r="A31" s="958"/>
      <c r="B31" s="959"/>
      <c r="C31" s="93" t="s">
        <v>302</v>
      </c>
      <c r="D31" s="77">
        <f>D25</f>
        <v>6</v>
      </c>
      <c r="E31" s="90">
        <f>E13+E19+E25</f>
        <v>539.505</v>
      </c>
      <c r="F31" s="78">
        <f t="shared" si="3"/>
        <v>5755.6388200000001</v>
      </c>
      <c r="G31" s="422">
        <f>E31/$E$32</f>
        <v>8.1671409973053978E-3</v>
      </c>
      <c r="H31" s="141">
        <f t="shared" si="4"/>
        <v>0.17128373244176195</v>
      </c>
      <c r="I31" s="402">
        <f>I13+I19+I25</f>
        <v>460.61</v>
      </c>
      <c r="J31" s="112">
        <f t="shared" ref="J31" si="8">J13+J19+J25</f>
        <v>4916.6781599999995</v>
      </c>
      <c r="K31" s="117">
        <f>I31/$I$32</f>
        <v>6.9506838111133076E-3</v>
      </c>
      <c r="L31" s="87"/>
    </row>
    <row r="32" spans="1:21" ht="11.1" customHeight="1" x14ac:dyDescent="0.2">
      <c r="A32" s="958"/>
      <c r="B32" s="959"/>
      <c r="C32" s="557" t="s">
        <v>2</v>
      </c>
      <c r="D32" s="552">
        <f>SUM(D27:D31)</f>
        <v>84894</v>
      </c>
      <c r="E32" s="558">
        <f>SUM(E27:E31)</f>
        <v>66058</v>
      </c>
      <c r="F32" s="559">
        <f>SUM(F27:F31)</f>
        <v>704906.21607999993</v>
      </c>
      <c r="G32" s="560">
        <f>SUM(G27:G31)</f>
        <v>1</v>
      </c>
      <c r="H32" s="561">
        <f>(E32-I32)/I32</f>
        <v>-3.1734630283258044E-3</v>
      </c>
      <c r="I32" s="571">
        <f>SUM(I27:I31)</f>
        <v>66268.3</v>
      </c>
      <c r="J32" s="572">
        <f>SUM(J27:J31)</f>
        <v>707391.28603000008</v>
      </c>
      <c r="K32" s="573">
        <f>SUM(K27:K31)</f>
        <v>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9" t="s">
        <v>113</v>
      </c>
      <c r="B35" s="1019"/>
      <c r="C35" s="1019"/>
      <c r="D35" s="1020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9">
        <f>T!G17</f>
        <v>2019</v>
      </c>
      <c r="F36" s="940"/>
      <c r="G36" s="940"/>
      <c r="H36" s="398"/>
      <c r="I36" s="970">
        <f>E36-1</f>
        <v>2018</v>
      </c>
      <c r="J36" s="971"/>
      <c r="K36" s="972"/>
      <c r="L36" s="87"/>
    </row>
    <row r="37" spans="1:12" ht="24.95" customHeight="1" x14ac:dyDescent="0.25">
      <c r="A37" s="74"/>
      <c r="B37" s="75"/>
      <c r="C37" s="76"/>
      <c r="D37" s="76"/>
      <c r="E37" s="945" t="s">
        <v>39</v>
      </c>
      <c r="F37" s="946"/>
      <c r="G37" s="420"/>
      <c r="H37" s="946" t="s">
        <v>108</v>
      </c>
      <c r="I37" s="1012" t="s">
        <v>39</v>
      </c>
      <c r="J37" s="1013"/>
      <c r="K37" s="399"/>
      <c r="L37" s="87"/>
    </row>
    <row r="38" spans="1:12" ht="24.95" customHeight="1" x14ac:dyDescent="0.25">
      <c r="A38" s="74"/>
      <c r="B38" s="94"/>
      <c r="C38" s="94"/>
      <c r="D38" s="974" t="s">
        <v>0</v>
      </c>
      <c r="E38" s="945"/>
      <c r="F38" s="946"/>
      <c r="G38" s="491" t="s">
        <v>107</v>
      </c>
      <c r="H38" s="946"/>
      <c r="I38" s="1012"/>
      <c r="J38" s="1013"/>
      <c r="K38" s="114" t="s">
        <v>107</v>
      </c>
      <c r="L38" s="87"/>
    </row>
    <row r="39" spans="1:12" ht="15" customHeight="1" x14ac:dyDescent="0.25">
      <c r="A39" s="973" t="s">
        <v>140</v>
      </c>
      <c r="B39" s="973"/>
      <c r="C39" s="126" t="s">
        <v>45</v>
      </c>
      <c r="D39" s="975"/>
      <c r="E39" s="660" t="s">
        <v>336</v>
      </c>
      <c r="F39" s="655" t="s">
        <v>1</v>
      </c>
      <c r="G39" s="492" t="s">
        <v>66</v>
      </c>
      <c r="H39" s="97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52" t="str">
        <f>T!J20</f>
        <v>Říjen</v>
      </c>
      <c r="B40" s="953"/>
      <c r="C40" s="92" t="s">
        <v>6</v>
      </c>
      <c r="D40" s="77">
        <v>81</v>
      </c>
      <c r="E40" s="90">
        <v>13470.171</v>
      </c>
      <c r="F40" s="78">
        <v>143477.60760999998</v>
      </c>
      <c r="G40" s="421">
        <f>E40/$E$45</f>
        <v>0.49101712523511659</v>
      </c>
      <c r="H40" s="141">
        <f>(E40-I40)/I40</f>
        <v>-7.2721733299942583E-3</v>
      </c>
      <c r="I40" s="402">
        <v>13568.846</v>
      </c>
      <c r="J40" s="112">
        <v>144822.50539000003</v>
      </c>
      <c r="K40" s="116">
        <f>I40/$I$45</f>
        <v>0.50788642139817264</v>
      </c>
      <c r="L40" s="87"/>
    </row>
    <row r="41" spans="1:12" ht="11.1" customHeight="1" x14ac:dyDescent="0.2">
      <c r="A41" s="954"/>
      <c r="B41" s="955"/>
      <c r="C41" s="93" t="s">
        <v>7</v>
      </c>
      <c r="D41" s="77">
        <v>240</v>
      </c>
      <c r="E41" s="90">
        <v>2688.1669999999999</v>
      </c>
      <c r="F41" s="78">
        <v>28633.249740000017</v>
      </c>
      <c r="G41" s="422">
        <f t="shared" ref="G41" si="9">E41/$E$45</f>
        <v>9.7989552804630883E-2</v>
      </c>
      <c r="H41" s="141">
        <f>(E41-I41)/I41</f>
        <v>0.15339649445884915</v>
      </c>
      <c r="I41" s="402">
        <v>2330.6529999999998</v>
      </c>
      <c r="J41" s="112">
        <v>24875.899749999997</v>
      </c>
      <c r="K41" s="117">
        <f t="shared" ref="K41:K44" si="10">I41/$I$45</f>
        <v>8.7237117415210938E-2</v>
      </c>
      <c r="L41" s="88"/>
    </row>
    <row r="42" spans="1:12" ht="11.1" customHeight="1" x14ac:dyDescent="0.2">
      <c r="A42" s="954"/>
      <c r="B42" s="955"/>
      <c r="C42" s="93" t="s">
        <v>8</v>
      </c>
      <c r="D42" s="77">
        <v>9744</v>
      </c>
      <c r="E42" s="90">
        <v>3990.5819999999999</v>
      </c>
      <c r="F42" s="78">
        <v>42505.98805</v>
      </c>
      <c r="G42" s="422">
        <f>E42/$E$45</f>
        <v>0.14546542146012859</v>
      </c>
      <c r="H42" s="141">
        <f t="shared" ref="H42:H44" si="11">(E42-I42)/I42</f>
        <v>7.3352831974040994E-2</v>
      </c>
      <c r="I42" s="402">
        <v>3717.866</v>
      </c>
      <c r="J42" s="112">
        <v>39681.665699999998</v>
      </c>
      <c r="K42" s="117">
        <f t="shared" si="10"/>
        <v>0.13916096166011013</v>
      </c>
      <c r="L42" s="88"/>
    </row>
    <row r="43" spans="1:12" ht="11.1" customHeight="1" x14ac:dyDescent="0.2">
      <c r="A43" s="954"/>
      <c r="B43" s="955"/>
      <c r="C43" s="93" t="s">
        <v>9</v>
      </c>
      <c r="D43" s="77">
        <v>108058</v>
      </c>
      <c r="E43" s="90">
        <v>7110.9</v>
      </c>
      <c r="F43" s="78">
        <v>75741.7</v>
      </c>
      <c r="G43" s="422">
        <f>E43/$E$45</f>
        <v>0.25920782118017582</v>
      </c>
      <c r="H43" s="141">
        <f t="shared" si="11"/>
        <v>3.3756378385450717E-2</v>
      </c>
      <c r="I43" s="402">
        <v>6878.7</v>
      </c>
      <c r="J43" s="112">
        <v>73418</v>
      </c>
      <c r="K43" s="117">
        <f t="shared" si="10"/>
        <v>0.25747203018382037</v>
      </c>
      <c r="L43" s="88"/>
    </row>
    <row r="44" spans="1:12" ht="11.1" customHeight="1" x14ac:dyDescent="0.2">
      <c r="A44" s="954"/>
      <c r="B44" s="955"/>
      <c r="C44" s="93" t="s">
        <v>302</v>
      </c>
      <c r="D44" s="77">
        <v>16</v>
      </c>
      <c r="E44" s="90">
        <v>173.38</v>
      </c>
      <c r="F44" s="78">
        <v>1846.7633899999998</v>
      </c>
      <c r="G44" s="422">
        <f>E44/$E$45</f>
        <v>6.3200793199480916E-3</v>
      </c>
      <c r="H44" s="141">
        <f t="shared" si="11"/>
        <v>-0.2127500170272664</v>
      </c>
      <c r="I44" s="405">
        <v>220.23500000000001</v>
      </c>
      <c r="J44" s="118">
        <v>2350.6125099999999</v>
      </c>
      <c r="K44" s="117">
        <f t="shared" si="10"/>
        <v>8.2434693426859263E-3</v>
      </c>
      <c r="L44" s="88"/>
    </row>
    <row r="45" spans="1:12" ht="11.1" customHeight="1" x14ac:dyDescent="0.2">
      <c r="A45" s="956"/>
      <c r="B45" s="957"/>
      <c r="C45" s="523" t="s">
        <v>2</v>
      </c>
      <c r="D45" s="524">
        <v>118139</v>
      </c>
      <c r="E45" s="525">
        <v>27433.200000000001</v>
      </c>
      <c r="F45" s="526">
        <v>292205.30878999998</v>
      </c>
      <c r="G45" s="527">
        <f>SUM(G40:G44)</f>
        <v>1</v>
      </c>
      <c r="H45" s="528">
        <f>(E45-I45)/I45</f>
        <v>2.6833805579365461E-2</v>
      </c>
      <c r="I45" s="529">
        <v>26716.3</v>
      </c>
      <c r="J45" s="530">
        <v>285148.68335000006</v>
      </c>
      <c r="K45" s="538">
        <f>SUM(K40:K44)</f>
        <v>1</v>
      </c>
      <c r="L45" s="99"/>
    </row>
    <row r="46" spans="1:12" ht="11.1" customHeight="1" x14ac:dyDescent="0.2">
      <c r="A46" s="958" t="str">
        <f>T!J21</f>
        <v>Listopad</v>
      </c>
      <c r="B46" s="959"/>
      <c r="C46" s="93" t="s">
        <v>6</v>
      </c>
      <c r="D46" s="77">
        <v>81</v>
      </c>
      <c r="E46" s="90">
        <v>14646.933999999999</v>
      </c>
      <c r="F46" s="78">
        <v>156156.94427000001</v>
      </c>
      <c r="G46" s="422">
        <f>E46/$E$51</f>
        <v>0.40590877473028431</v>
      </c>
      <c r="H46" s="141">
        <f>(E46-I46)/I46</f>
        <v>-7.2358573945172949E-2</v>
      </c>
      <c r="I46" s="402">
        <v>15789.435000000001</v>
      </c>
      <c r="J46" s="112">
        <v>168447.98492000005</v>
      </c>
      <c r="K46" s="117">
        <f>I46/$I$51</f>
        <v>0.40949510222183033</v>
      </c>
      <c r="L46" s="88"/>
    </row>
    <row r="47" spans="1:12" ht="11.1" customHeight="1" x14ac:dyDescent="0.2">
      <c r="A47" s="958"/>
      <c r="B47" s="959"/>
      <c r="C47" s="93" t="s">
        <v>7</v>
      </c>
      <c r="D47" s="77">
        <v>242</v>
      </c>
      <c r="E47" s="90">
        <v>3063.4569999999999</v>
      </c>
      <c r="F47" s="78">
        <v>32661.126840000034</v>
      </c>
      <c r="G47" s="422">
        <f t="shared" ref="G47:G50" si="12">E47/$E$51</f>
        <v>8.4897226771753917E-2</v>
      </c>
      <c r="H47" s="141">
        <f>(E47-I47)/I47</f>
        <v>-3.19482114253518E-2</v>
      </c>
      <c r="I47" s="402">
        <v>3164.5589999999997</v>
      </c>
      <c r="J47" s="112">
        <v>33761.208000000013</v>
      </c>
      <c r="K47" s="117">
        <f t="shared" ref="K47:K50" si="13">I47/$I$51</f>
        <v>8.2072057118700761E-2</v>
      </c>
      <c r="L47" s="89"/>
    </row>
    <row r="48" spans="1:12" ht="11.1" customHeight="1" x14ac:dyDescent="0.2">
      <c r="A48" s="958"/>
      <c r="B48" s="959"/>
      <c r="C48" s="93" t="s">
        <v>8</v>
      </c>
      <c r="D48" s="77">
        <v>9760</v>
      </c>
      <c r="E48" s="90">
        <v>6594.8029999999999</v>
      </c>
      <c r="F48" s="78">
        <v>70310.234330000007</v>
      </c>
      <c r="G48" s="422">
        <f t="shared" si="12"/>
        <v>0.18276100686448121</v>
      </c>
      <c r="H48" s="141">
        <f t="shared" ref="H48:H50" si="14">(E48-I48)/I48</f>
        <v>2.4514991455647023E-2</v>
      </c>
      <c r="I48" s="402">
        <v>6437</v>
      </c>
      <c r="J48" s="112">
        <v>68672.304889999999</v>
      </c>
      <c r="K48" s="117">
        <f t="shared" si="13"/>
        <v>0.16694200729803957</v>
      </c>
      <c r="L48" s="88"/>
    </row>
    <row r="49" spans="1:12" ht="11.1" customHeight="1" x14ac:dyDescent="0.2">
      <c r="A49" s="958"/>
      <c r="B49" s="959"/>
      <c r="C49" s="93" t="s">
        <v>9</v>
      </c>
      <c r="D49" s="77">
        <v>108098</v>
      </c>
      <c r="E49" s="90">
        <v>11609.2</v>
      </c>
      <c r="F49" s="78">
        <v>123770.9</v>
      </c>
      <c r="G49" s="422">
        <f t="shared" si="12"/>
        <v>0.32172440645931888</v>
      </c>
      <c r="H49" s="141">
        <f t="shared" si="14"/>
        <v>-0.10420074693663381</v>
      </c>
      <c r="I49" s="402">
        <v>12959.6</v>
      </c>
      <c r="J49" s="112">
        <v>138257.79999999999</v>
      </c>
      <c r="K49" s="117">
        <f t="shared" si="13"/>
        <v>0.33610402948262758</v>
      </c>
      <c r="L49" s="88"/>
    </row>
    <row r="50" spans="1:12" ht="11.1" customHeight="1" x14ac:dyDescent="0.2">
      <c r="A50" s="958"/>
      <c r="B50" s="959"/>
      <c r="C50" s="93" t="s">
        <v>302</v>
      </c>
      <c r="D50" s="77">
        <v>16</v>
      </c>
      <c r="E50" s="90">
        <v>169.90600000000001</v>
      </c>
      <c r="F50" s="78">
        <v>1811.43649</v>
      </c>
      <c r="G50" s="422">
        <f t="shared" si="12"/>
        <v>4.7085851741616161E-3</v>
      </c>
      <c r="H50" s="141">
        <f t="shared" si="14"/>
        <v>-0.18198800227244272</v>
      </c>
      <c r="I50" s="405">
        <v>207.70599999999999</v>
      </c>
      <c r="J50" s="118">
        <v>2215.8844900000004</v>
      </c>
      <c r="K50" s="117">
        <f t="shared" si="13"/>
        <v>5.3868038788017101E-3</v>
      </c>
      <c r="L50" s="88"/>
    </row>
    <row r="51" spans="1:12" ht="11.1" customHeight="1" x14ac:dyDescent="0.2">
      <c r="A51" s="958"/>
      <c r="B51" s="959"/>
      <c r="C51" s="523" t="s">
        <v>2</v>
      </c>
      <c r="D51" s="524">
        <v>118197</v>
      </c>
      <c r="E51" s="525">
        <v>36084.300000000003</v>
      </c>
      <c r="F51" s="526">
        <v>384710.64193000004</v>
      </c>
      <c r="G51" s="527">
        <f>SUM(G46:G50)</f>
        <v>1</v>
      </c>
      <c r="H51" s="528">
        <f t="shared" ref="H51" si="15">(E51-I51)/I51</f>
        <v>-6.4162579781784981E-2</v>
      </c>
      <c r="I51" s="529">
        <v>38558.300000000003</v>
      </c>
      <c r="J51" s="530">
        <v>411355.1823000001</v>
      </c>
      <c r="K51" s="538">
        <f>SUM(K46:K50)</f>
        <v>0.99999999999999989</v>
      </c>
      <c r="L51" s="99"/>
    </row>
    <row r="52" spans="1:12" ht="11.1" customHeight="1" x14ac:dyDescent="0.2">
      <c r="A52" s="958" t="str">
        <f>T!J22</f>
        <v>Prosinec</v>
      </c>
      <c r="B52" s="959"/>
      <c r="C52" s="92" t="s">
        <v>6</v>
      </c>
      <c r="D52" s="104">
        <v>81</v>
      </c>
      <c r="E52" s="106">
        <v>14458.297</v>
      </c>
      <c r="F52" s="105">
        <v>154571.32177999994</v>
      </c>
      <c r="G52" s="421">
        <f>E52/$E$57</f>
        <v>0.31917122705548628</v>
      </c>
      <c r="H52" s="383">
        <f>(E52-I52)/I52</f>
        <v>-9.5150725842184702E-2</v>
      </c>
      <c r="I52" s="401">
        <v>15978.68</v>
      </c>
      <c r="J52" s="113">
        <v>170660.47131000002</v>
      </c>
      <c r="K52" s="116">
        <f>I52/$I$57</f>
        <v>0.32831127630765189</v>
      </c>
      <c r="L52" s="106"/>
    </row>
    <row r="53" spans="1:12" ht="11.1" customHeight="1" x14ac:dyDescent="0.2">
      <c r="A53" s="958"/>
      <c r="B53" s="959"/>
      <c r="C53" s="93" t="s">
        <v>7</v>
      </c>
      <c r="D53" s="77">
        <v>241</v>
      </c>
      <c r="E53" s="90">
        <v>3536.1010000000001</v>
      </c>
      <c r="F53" s="78">
        <v>37803.462699999996</v>
      </c>
      <c r="G53" s="422">
        <f t="shared" ref="G53:G56" si="16">E53/$E$57</f>
        <v>7.8060486318833541E-2</v>
      </c>
      <c r="H53" s="141">
        <f t="shared" ref="H53:H56" si="17">(E53-I53)/I53</f>
        <v>-4.5546587116758477E-2</v>
      </c>
      <c r="I53" s="402">
        <v>3704.8440000000001</v>
      </c>
      <c r="J53" s="112">
        <v>39569.765919999991</v>
      </c>
      <c r="K53" s="117">
        <f t="shared" ref="K53:K56" si="18">I53/$I$57</f>
        <v>7.6122812532746525E-2</v>
      </c>
      <c r="L53" s="90"/>
    </row>
    <row r="54" spans="1:12" ht="11.1" customHeight="1" x14ac:dyDescent="0.2">
      <c r="A54" s="958"/>
      <c r="B54" s="959"/>
      <c r="C54" s="93" t="s">
        <v>8</v>
      </c>
      <c r="D54" s="77">
        <v>9776</v>
      </c>
      <c r="E54" s="90">
        <v>9585.9869999999992</v>
      </c>
      <c r="F54" s="78">
        <v>102481.93670000001</v>
      </c>
      <c r="G54" s="422">
        <f t="shared" si="16"/>
        <v>0.2116135277431318</v>
      </c>
      <c r="H54" s="141">
        <f t="shared" si="17"/>
        <v>3.2601534620744083E-2</v>
      </c>
      <c r="I54" s="402">
        <v>9283.3359999999993</v>
      </c>
      <c r="J54" s="112">
        <v>99151.432809999998</v>
      </c>
      <c r="K54" s="117">
        <f t="shared" si="18"/>
        <v>0.19074315841814038</v>
      </c>
      <c r="L54" s="90"/>
    </row>
    <row r="55" spans="1:12" ht="11.1" customHeight="1" x14ac:dyDescent="0.2">
      <c r="A55" s="958"/>
      <c r="B55" s="959"/>
      <c r="C55" s="93" t="s">
        <v>9</v>
      </c>
      <c r="D55" s="77">
        <v>108124</v>
      </c>
      <c r="E55" s="90">
        <v>17555.599999999999</v>
      </c>
      <c r="F55" s="78">
        <v>187684.1</v>
      </c>
      <c r="G55" s="422">
        <f t="shared" si="16"/>
        <v>0.38754511639201311</v>
      </c>
      <c r="H55" s="141">
        <f t="shared" si="17"/>
        <v>-0.10069053131979602</v>
      </c>
      <c r="I55" s="402">
        <v>19521.2</v>
      </c>
      <c r="J55" s="112">
        <v>208497.5</v>
      </c>
      <c r="K55" s="117">
        <f t="shared" si="18"/>
        <v>0.4010988446515566</v>
      </c>
      <c r="L55" s="90"/>
    </row>
    <row r="56" spans="1:12" ht="11.1" customHeight="1" x14ac:dyDescent="0.2">
      <c r="A56" s="953"/>
      <c r="B56" s="1018"/>
      <c r="C56" s="93" t="s">
        <v>302</v>
      </c>
      <c r="D56" s="77">
        <v>16</v>
      </c>
      <c r="E56" s="90">
        <v>163.51499999999999</v>
      </c>
      <c r="F56" s="78">
        <v>1748.1078</v>
      </c>
      <c r="G56" s="422">
        <f t="shared" si="16"/>
        <v>3.6096424905352155E-3</v>
      </c>
      <c r="H56" s="141">
        <f t="shared" si="17"/>
        <v>-9.7798499227543703E-2</v>
      </c>
      <c r="I56" s="405">
        <v>181.24</v>
      </c>
      <c r="J56" s="118">
        <v>1935.7385199999997</v>
      </c>
      <c r="K56" s="117">
        <f t="shared" si="18"/>
        <v>3.7239080899047249E-3</v>
      </c>
      <c r="L56" s="90"/>
    </row>
    <row r="57" spans="1:12" ht="11.1" customHeight="1" thickBot="1" x14ac:dyDescent="0.25">
      <c r="A57" s="960"/>
      <c r="B57" s="961"/>
      <c r="C57" s="587" t="s">
        <v>2</v>
      </c>
      <c r="D57" s="588">
        <v>118238</v>
      </c>
      <c r="E57" s="589">
        <v>45299.5</v>
      </c>
      <c r="F57" s="590">
        <v>484288.92897999997</v>
      </c>
      <c r="G57" s="591">
        <f>SUM(G52:G56)</f>
        <v>1</v>
      </c>
      <c r="H57" s="592">
        <f t="shared" ref="H57" si="19">(E57-I57)/I57</f>
        <v>-6.9238719274778884E-2</v>
      </c>
      <c r="I57" s="593">
        <v>48669.299999999996</v>
      </c>
      <c r="J57" s="594">
        <v>519814.90856000001</v>
      </c>
      <c r="K57" s="595">
        <f>SUM(K52:K56)</f>
        <v>1.0000000000000002</v>
      </c>
      <c r="L57" s="107"/>
    </row>
    <row r="58" spans="1:12" ht="11.1" customHeight="1" thickTop="1" x14ac:dyDescent="0.2">
      <c r="A58" s="1016" t="str">
        <f>T!E17</f>
        <v>IV. čtvrtletí</v>
      </c>
      <c r="B58" s="1017"/>
      <c r="C58" s="93" t="s">
        <v>6</v>
      </c>
      <c r="D58" s="77">
        <f>D52</f>
        <v>81</v>
      </c>
      <c r="E58" s="90">
        <f>E40+E46+E52</f>
        <v>42575.402000000002</v>
      </c>
      <c r="F58" s="78">
        <f>F40+F46+F52</f>
        <v>454205.87365999992</v>
      </c>
      <c r="G58" s="422">
        <f>E58/$E$63</f>
        <v>0.39125689919773565</v>
      </c>
      <c r="H58" s="141">
        <f>(E58-I58)/I58</f>
        <v>-6.0911868353946373E-2</v>
      </c>
      <c r="I58" s="402">
        <f>I40+I46+I52</f>
        <v>45336.961000000003</v>
      </c>
      <c r="J58" s="112">
        <f>J40+J46+J52</f>
        <v>483930.96162000007</v>
      </c>
      <c r="K58" s="117">
        <f>I58/$I$63</f>
        <v>0.39788844334799844</v>
      </c>
      <c r="L58" s="87"/>
    </row>
    <row r="59" spans="1:12" ht="11.1" customHeight="1" x14ac:dyDescent="0.2">
      <c r="A59" s="958"/>
      <c r="B59" s="959"/>
      <c r="C59" s="93" t="s">
        <v>7</v>
      </c>
      <c r="D59" s="77">
        <f>D53</f>
        <v>241</v>
      </c>
      <c r="E59" s="90">
        <f t="shared" ref="E59:F60" si="20">E41+E47+E53</f>
        <v>9287.7250000000004</v>
      </c>
      <c r="F59" s="78">
        <f t="shared" si="20"/>
        <v>99097.839280000044</v>
      </c>
      <c r="G59" s="422">
        <f t="shared" ref="G59:G62" si="21">E59/$E$63</f>
        <v>8.5351783269158321E-2</v>
      </c>
      <c r="H59" s="141">
        <f t="shared" ref="H59:H62" si="22">(E59-I59)/I59</f>
        <v>9.5291811267235616E-3</v>
      </c>
      <c r="I59" s="402">
        <f t="shared" ref="I59:J59" si="23">I41+I47+I53</f>
        <v>9200.0560000000005</v>
      </c>
      <c r="J59" s="112">
        <f t="shared" si="23"/>
        <v>98206.873670000001</v>
      </c>
      <c r="K59" s="117">
        <f t="shared" ref="K59:K62" si="24">I59/$I$63</f>
        <v>8.0741979166940925E-2</v>
      </c>
      <c r="L59" s="87"/>
    </row>
    <row r="60" spans="1:12" ht="11.1" customHeight="1" x14ac:dyDescent="0.2">
      <c r="A60" s="958"/>
      <c r="B60" s="959"/>
      <c r="C60" s="93" t="s">
        <v>8</v>
      </c>
      <c r="D60" s="77">
        <f>D54</f>
        <v>9776</v>
      </c>
      <c r="E60" s="90">
        <f>E42+E48+E54</f>
        <v>20171.371999999999</v>
      </c>
      <c r="F60" s="78">
        <f t="shared" si="20"/>
        <v>215298.15908000001</v>
      </c>
      <c r="G60" s="422">
        <f t="shared" si="21"/>
        <v>0.18536967569405516</v>
      </c>
      <c r="H60" s="141">
        <f t="shared" si="22"/>
        <v>3.7717994699304078E-2</v>
      </c>
      <c r="I60" s="402">
        <f>I42+I48+I54</f>
        <v>19438.201999999997</v>
      </c>
      <c r="J60" s="112">
        <f t="shared" ref="J60" si="25">J42+J48+J54</f>
        <v>207505.40340000001</v>
      </c>
      <c r="K60" s="117">
        <f t="shared" si="24"/>
        <v>0.1705944943081639</v>
      </c>
      <c r="L60" s="87"/>
    </row>
    <row r="61" spans="1:12" ht="11.1" customHeight="1" x14ac:dyDescent="0.2">
      <c r="A61" s="958"/>
      <c r="B61" s="959"/>
      <c r="C61" s="93" t="s">
        <v>9</v>
      </c>
      <c r="D61" s="77">
        <f>D55</f>
        <v>108124</v>
      </c>
      <c r="E61" s="90">
        <f t="shared" ref="E61:F62" si="26">E43+E49+E55</f>
        <v>36275.699999999997</v>
      </c>
      <c r="F61" s="78">
        <f t="shared" si="26"/>
        <v>387196.69999999995</v>
      </c>
      <c r="G61" s="422">
        <f t="shared" si="21"/>
        <v>0.33336427212659786</v>
      </c>
      <c r="H61" s="141">
        <f t="shared" si="22"/>
        <v>-7.8349572530138925E-2</v>
      </c>
      <c r="I61" s="402">
        <f t="shared" ref="I61:J61" si="27">I43+I49+I55</f>
        <v>39359.5</v>
      </c>
      <c r="J61" s="112">
        <f t="shared" si="27"/>
        <v>420173.3</v>
      </c>
      <c r="K61" s="117">
        <f t="shared" si="24"/>
        <v>0.34542875924029276</v>
      </c>
      <c r="L61" s="87"/>
    </row>
    <row r="62" spans="1:12" ht="11.1" customHeight="1" x14ac:dyDescent="0.2">
      <c r="A62" s="958"/>
      <c r="B62" s="959"/>
      <c r="C62" s="93" t="s">
        <v>302</v>
      </c>
      <c r="D62" s="77">
        <f>D56</f>
        <v>16</v>
      </c>
      <c r="E62" s="90">
        <f>E44+E50+E56</f>
        <v>506.80099999999999</v>
      </c>
      <c r="F62" s="78">
        <f t="shared" si="26"/>
        <v>5406.3076799999999</v>
      </c>
      <c r="G62" s="422">
        <f t="shared" si="21"/>
        <v>4.6573697124530173E-3</v>
      </c>
      <c r="H62" s="141">
        <f t="shared" si="22"/>
        <v>-0.16806170908153742</v>
      </c>
      <c r="I62" s="402">
        <f>I44+I50+I56</f>
        <v>609.18100000000004</v>
      </c>
      <c r="J62" s="112">
        <f t="shared" ref="J62" si="28">J44+J50+J56</f>
        <v>6502.2355200000002</v>
      </c>
      <c r="K62" s="117">
        <f t="shared" si="24"/>
        <v>5.34632393660389E-3</v>
      </c>
      <c r="L62" s="87"/>
    </row>
    <row r="63" spans="1:12" ht="11.1" customHeight="1" x14ac:dyDescent="0.2">
      <c r="A63" s="958"/>
      <c r="B63" s="959"/>
      <c r="C63" s="557" t="s">
        <v>2</v>
      </c>
      <c r="D63" s="552">
        <f>SUM(D58:D62)</f>
        <v>118238</v>
      </c>
      <c r="E63" s="558">
        <f>SUM(E58:E62)</f>
        <v>108817</v>
      </c>
      <c r="F63" s="559">
        <f>SUM(F58:F62)</f>
        <v>1161204.8796999999</v>
      </c>
      <c r="G63" s="560">
        <f>SUM(G58:G62)</f>
        <v>1</v>
      </c>
      <c r="H63" s="561">
        <f>(E63-I63)/I63</f>
        <v>-4.4994949268894677E-2</v>
      </c>
      <c r="I63" s="571">
        <f>SUM(I58:I62)</f>
        <v>113943.90000000001</v>
      </c>
      <c r="J63" s="572">
        <f>SUM(J58:J62)</f>
        <v>1216318.7742100002</v>
      </c>
      <c r="K63" s="573">
        <f>SUM(K58:K62)</f>
        <v>0.99999999999999978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05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>
      <selection activeCell="O35" sqref="O35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6" t="s">
        <v>236</v>
      </c>
      <c r="L1" s="966"/>
    </row>
    <row r="2" spans="1:17" s="596" customFormat="1" ht="30" customHeight="1" x14ac:dyDescent="0.25">
      <c r="A2" s="868" t="s">
        <v>200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</row>
    <row r="3" spans="1:17" ht="17.100000000000001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17" ht="12.95" customHeight="1" x14ac:dyDescent="0.2">
      <c r="A4" s="967" t="s">
        <v>114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17" ht="24.95" customHeight="1" x14ac:dyDescent="0.25">
      <c r="A6" s="74"/>
      <c r="B6" s="75"/>
      <c r="C6" s="76"/>
      <c r="D6" s="76"/>
      <c r="E6" s="945" t="s">
        <v>39</v>
      </c>
      <c r="F6" s="946"/>
      <c r="G6" s="420"/>
      <c r="H6" s="946" t="s">
        <v>108</v>
      </c>
      <c r="I6" s="1012" t="s">
        <v>39</v>
      </c>
      <c r="J6" s="1013"/>
      <c r="K6" s="399"/>
      <c r="L6" s="87"/>
    </row>
    <row r="7" spans="1:17" ht="24.95" customHeight="1" x14ac:dyDescent="0.25">
      <c r="A7" s="74"/>
      <c r="B7" s="94"/>
      <c r="C7" s="94"/>
      <c r="D7" s="974" t="s">
        <v>0</v>
      </c>
      <c r="E7" s="945"/>
      <c r="F7" s="946"/>
      <c r="G7" s="491" t="s">
        <v>107</v>
      </c>
      <c r="H7" s="946"/>
      <c r="I7" s="1012"/>
      <c r="J7" s="1013"/>
      <c r="K7" s="114" t="s">
        <v>107</v>
      </c>
      <c r="L7" s="87"/>
    </row>
    <row r="8" spans="1:17" ht="15" customHeight="1" x14ac:dyDescent="0.25">
      <c r="A8" s="973" t="s">
        <v>140</v>
      </c>
      <c r="B8" s="973"/>
      <c r="C8" s="126" t="s">
        <v>45</v>
      </c>
      <c r="D8" s="975"/>
      <c r="E8" s="660" t="s">
        <v>336</v>
      </c>
      <c r="F8" s="655" t="s">
        <v>1</v>
      </c>
      <c r="G8" s="492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52" t="str">
        <f>T!J20</f>
        <v>Říjen</v>
      </c>
      <c r="B9" s="953"/>
      <c r="C9" s="92" t="s">
        <v>6</v>
      </c>
      <c r="D9" s="77">
        <v>95</v>
      </c>
      <c r="E9" s="90">
        <v>12066.865</v>
      </c>
      <c r="F9" s="78">
        <v>128531.01274999999</v>
      </c>
      <c r="G9" s="421">
        <f>E9/$E$14</f>
        <v>0.47960322097288965</v>
      </c>
      <c r="H9" s="141">
        <f>(E9-I9)/I9</f>
        <v>8.6738009544164746E-2</v>
      </c>
      <c r="I9" s="402">
        <v>11103.748</v>
      </c>
      <c r="J9" s="112">
        <v>118512.00340000002</v>
      </c>
      <c r="K9" s="116">
        <f>I9/$I$14</f>
        <v>0.47034035217024811</v>
      </c>
      <c r="L9" s="87"/>
    </row>
    <row r="10" spans="1:17" ht="11.1" customHeight="1" x14ac:dyDescent="0.2">
      <c r="A10" s="954"/>
      <c r="B10" s="955"/>
      <c r="C10" s="93" t="s">
        <v>7</v>
      </c>
      <c r="D10" s="77">
        <v>307</v>
      </c>
      <c r="E10" s="90">
        <v>3080.7050000000004</v>
      </c>
      <c r="F10" s="78">
        <v>32814.628970000005</v>
      </c>
      <c r="G10" s="422">
        <f>E10/$E$14</f>
        <v>0.12244406818732838</v>
      </c>
      <c r="H10" s="141">
        <f>(E10-I10)/I10</f>
        <v>1.4770424498594255E-2</v>
      </c>
      <c r="I10" s="402">
        <v>3035.864</v>
      </c>
      <c r="J10" s="112">
        <v>32401.838969999993</v>
      </c>
      <c r="K10" s="117">
        <f>I10/$I$14</f>
        <v>0.12859525836690261</v>
      </c>
      <c r="L10" s="88"/>
      <c r="M10" s="79"/>
      <c r="O10" s="79"/>
      <c r="P10" s="79"/>
      <c r="Q10" s="79"/>
    </row>
    <row r="11" spans="1:17" ht="11.1" customHeight="1" x14ac:dyDescent="0.2">
      <c r="A11" s="954"/>
      <c r="B11" s="955"/>
      <c r="C11" s="93" t="s">
        <v>8</v>
      </c>
      <c r="D11" s="77">
        <v>8891</v>
      </c>
      <c r="E11" s="90">
        <v>4225.3020000000006</v>
      </c>
      <c r="F11" s="78">
        <v>45005.898639999999</v>
      </c>
      <c r="G11" s="422">
        <f>E11/$E$14</f>
        <v>0.16793661392442799</v>
      </c>
      <c r="H11" s="141">
        <f t="shared" ref="H11:H13" si="0">(E11-I11)/I11</f>
        <v>9.0033421002733469E-2</v>
      </c>
      <c r="I11" s="402">
        <v>3876.3049999999998</v>
      </c>
      <c r="J11" s="112">
        <v>41372.483619999999</v>
      </c>
      <c r="K11" s="117">
        <f>I11/$I$14</f>
        <v>0.16419524820081413</v>
      </c>
      <c r="L11" s="88"/>
      <c r="M11" s="79"/>
      <c r="O11" s="79"/>
      <c r="P11" s="79"/>
      <c r="Q11" s="79"/>
    </row>
    <row r="12" spans="1:17" ht="11.1" customHeight="1" x14ac:dyDescent="0.2">
      <c r="A12" s="954"/>
      <c r="B12" s="955"/>
      <c r="C12" s="93" t="s">
        <v>9</v>
      </c>
      <c r="D12" s="77">
        <v>83971</v>
      </c>
      <c r="E12" s="90">
        <v>5400.8</v>
      </c>
      <c r="F12" s="78">
        <v>57527</v>
      </c>
      <c r="G12" s="422">
        <f>E12/$E$14</f>
        <v>0.21465733443030832</v>
      </c>
      <c r="H12" s="141">
        <f t="shared" si="0"/>
        <v>4.4601756218328181E-2</v>
      </c>
      <c r="I12" s="402">
        <v>5170.2</v>
      </c>
      <c r="J12" s="112">
        <v>55182.3</v>
      </c>
      <c r="K12" s="117">
        <f>I12/$I$14</f>
        <v>0.21900296087326701</v>
      </c>
      <c r="L12" s="88"/>
      <c r="M12" s="79"/>
      <c r="O12" s="79"/>
      <c r="P12" s="79"/>
      <c r="Q12" s="79"/>
    </row>
    <row r="13" spans="1:17" ht="11.1" customHeight="1" x14ac:dyDescent="0.2">
      <c r="A13" s="954"/>
      <c r="B13" s="955"/>
      <c r="C13" s="93" t="s">
        <v>302</v>
      </c>
      <c r="D13" s="77">
        <v>8</v>
      </c>
      <c r="E13" s="90">
        <v>386.428</v>
      </c>
      <c r="F13" s="78">
        <v>4116.0567799999999</v>
      </c>
      <c r="G13" s="422">
        <f>E13/$E$14</f>
        <v>1.5358762485045767E-2</v>
      </c>
      <c r="H13" s="141">
        <f t="shared" si="0"/>
        <v>-8.382272400736876E-2</v>
      </c>
      <c r="I13" s="405">
        <v>421.78300000000002</v>
      </c>
      <c r="J13" s="118">
        <v>4501.7684499999996</v>
      </c>
      <c r="K13" s="117">
        <f>I13/$I$14</f>
        <v>1.7866180388768169E-2</v>
      </c>
      <c r="L13" s="88"/>
      <c r="M13" s="79"/>
      <c r="O13" s="79"/>
      <c r="P13" s="79"/>
      <c r="Q13" s="79"/>
    </row>
    <row r="14" spans="1:17" ht="11.1" customHeight="1" x14ac:dyDescent="0.2">
      <c r="A14" s="956"/>
      <c r="B14" s="957"/>
      <c r="C14" s="523" t="s">
        <v>2</v>
      </c>
      <c r="D14" s="524">
        <v>93272</v>
      </c>
      <c r="E14" s="525">
        <v>25160.1</v>
      </c>
      <c r="F14" s="526">
        <v>267994.59713999997</v>
      </c>
      <c r="G14" s="527">
        <f>SUM(G9:G13)</f>
        <v>1.0000000000000002</v>
      </c>
      <c r="H14" s="528">
        <f>(E14-I14)/I14</f>
        <v>6.5749177182214472E-2</v>
      </c>
      <c r="I14" s="529">
        <v>23607.899999999998</v>
      </c>
      <c r="J14" s="530">
        <v>251970.39443999997</v>
      </c>
      <c r="K14" s="538">
        <f>SUM(K9:K13)</f>
        <v>1</v>
      </c>
      <c r="L14" s="99"/>
      <c r="M14" s="79"/>
    </row>
    <row r="15" spans="1:17" ht="11.1" customHeight="1" x14ac:dyDescent="0.2">
      <c r="A15" s="958" t="str">
        <f>T!J21</f>
        <v>Listopad</v>
      </c>
      <c r="B15" s="959"/>
      <c r="C15" s="93" t="s">
        <v>6</v>
      </c>
      <c r="D15" s="77">
        <v>95</v>
      </c>
      <c r="E15" s="90">
        <v>14192.062</v>
      </c>
      <c r="F15" s="78">
        <v>151307.90457000004</v>
      </c>
      <c r="G15" s="422">
        <f>E15/$E$20</f>
        <v>0.41136650067536618</v>
      </c>
      <c r="H15" s="141">
        <f>(E15-I15)/I15</f>
        <v>-4.0422174535030733E-2</v>
      </c>
      <c r="I15" s="402">
        <v>14789.902</v>
      </c>
      <c r="J15" s="112">
        <v>157784.79675999991</v>
      </c>
      <c r="K15" s="117">
        <f>I15/$I$20</f>
        <v>0.41078953215789532</v>
      </c>
      <c r="L15" s="88"/>
      <c r="M15" s="79"/>
      <c r="N15" s="79"/>
    </row>
    <row r="16" spans="1:17" ht="11.1" customHeight="1" x14ac:dyDescent="0.2">
      <c r="A16" s="958"/>
      <c r="B16" s="959"/>
      <c r="C16" s="93" t="s">
        <v>7</v>
      </c>
      <c r="D16" s="77">
        <v>307</v>
      </c>
      <c r="E16" s="90">
        <v>4094.9860000000003</v>
      </c>
      <c r="F16" s="78">
        <v>43657.838110000004</v>
      </c>
      <c r="G16" s="422">
        <f>E16/$E$20</f>
        <v>0.11869593446918533</v>
      </c>
      <c r="H16" s="141">
        <f>(E16-I16)/I16</f>
        <v>-6.2854205705006105E-2</v>
      </c>
      <c r="I16" s="402">
        <v>4369.6360000000004</v>
      </c>
      <c r="J16" s="112">
        <v>46617.459959999993</v>
      </c>
      <c r="K16" s="117">
        <f>I16/$I$20</f>
        <v>0.12136664111366643</v>
      </c>
      <c r="L16" s="89"/>
      <c r="M16" s="82"/>
      <c r="N16" s="79"/>
    </row>
    <row r="17" spans="1:21" ht="11.1" customHeight="1" x14ac:dyDescent="0.2">
      <c r="A17" s="958"/>
      <c r="B17" s="959"/>
      <c r="C17" s="93" t="s">
        <v>8</v>
      </c>
      <c r="D17" s="77">
        <v>8905</v>
      </c>
      <c r="E17" s="90">
        <v>7011.7469999999994</v>
      </c>
      <c r="F17" s="78">
        <v>74754.710760000002</v>
      </c>
      <c r="G17" s="422">
        <f>E17/$E$20</f>
        <v>0.20324022168244449</v>
      </c>
      <c r="H17" s="141">
        <f t="shared" ref="H17:H20" si="1">(E17-I17)/I17</f>
        <v>4.9846762059636451E-2</v>
      </c>
      <c r="I17" s="402">
        <v>6678.8289999999997</v>
      </c>
      <c r="J17" s="112">
        <v>71251.904699999999</v>
      </c>
      <c r="K17" s="117">
        <f>I17/$I$20</f>
        <v>0.18550447733004477</v>
      </c>
      <c r="L17" s="88"/>
      <c r="M17" s="79"/>
      <c r="N17" s="79"/>
      <c r="O17" s="79"/>
      <c r="P17" s="79"/>
    </row>
    <row r="18" spans="1:21" ht="11.1" customHeight="1" x14ac:dyDescent="0.2">
      <c r="A18" s="958"/>
      <c r="B18" s="959"/>
      <c r="C18" s="93" t="s">
        <v>9</v>
      </c>
      <c r="D18" s="77">
        <v>84002</v>
      </c>
      <c r="E18" s="90">
        <v>8817.4</v>
      </c>
      <c r="F18" s="78">
        <v>94005.9</v>
      </c>
      <c r="G18" s="422">
        <f>E18/$E$20</f>
        <v>0.25557829320749681</v>
      </c>
      <c r="H18" s="141">
        <f t="shared" si="1"/>
        <v>-9.4787848922562132E-2</v>
      </c>
      <c r="I18" s="402">
        <v>9740.7000000000007</v>
      </c>
      <c r="J18" s="112">
        <v>103917.1</v>
      </c>
      <c r="K18" s="117">
        <f>I18/$I$20</f>
        <v>0.27054794520547948</v>
      </c>
      <c r="L18" s="88"/>
      <c r="M18" s="79"/>
      <c r="N18" s="79"/>
      <c r="O18" s="79"/>
      <c r="P18" s="79"/>
    </row>
    <row r="19" spans="1:21" ht="11.1" customHeight="1" x14ac:dyDescent="0.2">
      <c r="A19" s="958"/>
      <c r="B19" s="959"/>
      <c r="C19" s="93" t="s">
        <v>302</v>
      </c>
      <c r="D19" s="77">
        <v>8</v>
      </c>
      <c r="E19" s="90">
        <v>383.60500000000002</v>
      </c>
      <c r="F19" s="78">
        <v>4089.7694800000004</v>
      </c>
      <c r="G19" s="422">
        <f>E19/$E$20</f>
        <v>1.1119049965507046E-2</v>
      </c>
      <c r="H19" s="141">
        <f t="shared" si="1"/>
        <v>-9.6407110872417448E-2</v>
      </c>
      <c r="I19" s="405">
        <v>424.53300000000002</v>
      </c>
      <c r="J19" s="118">
        <v>4529.0862200000001</v>
      </c>
      <c r="K19" s="117">
        <f>I19/$I$20</f>
        <v>1.1791404192914043E-2</v>
      </c>
      <c r="L19" s="88"/>
      <c r="M19" s="79"/>
      <c r="N19" s="79"/>
      <c r="O19" s="79"/>
      <c r="P19" s="79"/>
    </row>
    <row r="20" spans="1:21" ht="11.1" customHeight="1" x14ac:dyDescent="0.2">
      <c r="A20" s="958"/>
      <c r="B20" s="959"/>
      <c r="C20" s="523" t="s">
        <v>2</v>
      </c>
      <c r="D20" s="524">
        <v>93317</v>
      </c>
      <c r="E20" s="525">
        <v>34499.800000000003</v>
      </c>
      <c r="F20" s="526">
        <v>367816.12292000011</v>
      </c>
      <c r="G20" s="527">
        <f>SUM(G15:G19)</f>
        <v>0.99999999999999989</v>
      </c>
      <c r="H20" s="528">
        <f t="shared" si="1"/>
        <v>-4.1768045417680331E-2</v>
      </c>
      <c r="I20" s="529">
        <v>36003.599999999999</v>
      </c>
      <c r="J20" s="530">
        <v>384100.34763999988</v>
      </c>
      <c r="K20" s="538">
        <f>SUM(K15:K19)</f>
        <v>1.0000000000000002</v>
      </c>
      <c r="L20" s="99"/>
      <c r="M20" s="79"/>
      <c r="N20" s="79"/>
      <c r="O20" s="79"/>
      <c r="P20" s="79"/>
    </row>
    <row r="21" spans="1:21" ht="11.1" customHeight="1" x14ac:dyDescent="0.2">
      <c r="A21" s="958" t="str">
        <f>T!J22</f>
        <v>Prosinec</v>
      </c>
      <c r="B21" s="959"/>
      <c r="C21" s="92" t="s">
        <v>6</v>
      </c>
      <c r="D21" s="104">
        <v>94</v>
      </c>
      <c r="E21" s="106">
        <v>15104.002</v>
      </c>
      <c r="F21" s="105">
        <v>161474.66735</v>
      </c>
      <c r="G21" s="421">
        <f>E21/$E$26</f>
        <v>0.34511837165569514</v>
      </c>
      <c r="H21" s="383">
        <f>(E21-I21)/I21</f>
        <v>-7.3395655401631996E-2</v>
      </c>
      <c r="I21" s="401">
        <v>16300.378999999999</v>
      </c>
      <c r="J21" s="113">
        <v>174097.42575999995</v>
      </c>
      <c r="K21" s="116">
        <f>I21/$I$26</f>
        <v>0.3534363623354011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58"/>
      <c r="B22" s="959"/>
      <c r="C22" s="93" t="s">
        <v>7</v>
      </c>
      <c r="D22" s="77">
        <v>307</v>
      </c>
      <c r="E22" s="90">
        <v>4778.1959999999999</v>
      </c>
      <c r="F22" s="78">
        <v>51083.270840000019</v>
      </c>
      <c r="G22" s="422">
        <f>E22/$E$26</f>
        <v>0.10917922435204629</v>
      </c>
      <c r="H22" s="141">
        <f t="shared" ref="H22:H26" si="2">(E22-I22)/I22</f>
        <v>-6.9823090645895439E-2</v>
      </c>
      <c r="I22" s="402">
        <v>5136.8679999999995</v>
      </c>
      <c r="J22" s="112">
        <v>54864.728510000001</v>
      </c>
      <c r="K22" s="117">
        <f>I22/$I$26</f>
        <v>0.11138121019867864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58"/>
      <c r="B23" s="959"/>
      <c r="C23" s="93" t="s">
        <v>8</v>
      </c>
      <c r="D23" s="77">
        <v>8920</v>
      </c>
      <c r="E23" s="90">
        <v>10190.849</v>
      </c>
      <c r="F23" s="78">
        <v>108949.04549999999</v>
      </c>
      <c r="G23" s="422">
        <f>E23/$E$26</f>
        <v>0.23285545199670055</v>
      </c>
      <c r="H23" s="141">
        <f t="shared" si="2"/>
        <v>5.9450603670196646E-2</v>
      </c>
      <c r="I23" s="402">
        <v>9618.9940000000006</v>
      </c>
      <c r="J23" s="112">
        <v>102735.96016</v>
      </c>
      <c r="K23" s="117">
        <f>I23/$I$26</f>
        <v>0.20856584062775776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58"/>
      <c r="B24" s="959"/>
      <c r="C24" s="93" t="s">
        <v>9</v>
      </c>
      <c r="D24" s="77">
        <v>84022</v>
      </c>
      <c r="E24" s="90">
        <v>13333.8</v>
      </c>
      <c r="F24" s="78">
        <v>142548.9</v>
      </c>
      <c r="G24" s="422">
        <f>E24/$E$26</f>
        <v>0.30467020224061858</v>
      </c>
      <c r="H24" s="141">
        <f t="shared" si="2"/>
        <v>-9.1238711875958473E-2</v>
      </c>
      <c r="I24" s="402">
        <v>14672.5</v>
      </c>
      <c r="J24" s="112">
        <v>156710.6</v>
      </c>
      <c r="K24" s="117">
        <f>I24/$I$26</f>
        <v>0.318139536900717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53"/>
      <c r="B25" s="1018"/>
      <c r="C25" s="93" t="s">
        <v>302</v>
      </c>
      <c r="D25" s="77">
        <v>8</v>
      </c>
      <c r="E25" s="90">
        <v>357.85300000000001</v>
      </c>
      <c r="F25" s="78">
        <v>3825.7514200000001</v>
      </c>
      <c r="G25" s="422">
        <f>E25/$E$26</f>
        <v>8.1767497549394847E-3</v>
      </c>
      <c r="H25" s="141">
        <f t="shared" si="2"/>
        <v>-8.4678956105371642E-2</v>
      </c>
      <c r="I25" s="405">
        <v>390.959</v>
      </c>
      <c r="J25" s="118">
        <v>4175.65128</v>
      </c>
      <c r="K25" s="117">
        <f>I25/$I$26</f>
        <v>8.4770499374453856E-3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60"/>
      <c r="B26" s="961"/>
      <c r="C26" s="587" t="s">
        <v>2</v>
      </c>
      <c r="D26" s="588">
        <v>93351</v>
      </c>
      <c r="E26" s="589">
        <v>43764.7</v>
      </c>
      <c r="F26" s="590">
        <v>467881.63511000003</v>
      </c>
      <c r="G26" s="591">
        <f>SUM(G21:G25)</f>
        <v>1</v>
      </c>
      <c r="H26" s="592">
        <f t="shared" si="2"/>
        <v>-5.1062777945216624E-2</v>
      </c>
      <c r="I26" s="593">
        <v>46119.700000000004</v>
      </c>
      <c r="J26" s="594">
        <v>492584.36570999993</v>
      </c>
      <c r="K26" s="595">
        <f>SUM(K21:K25)</f>
        <v>0.99999999999999978</v>
      </c>
      <c r="L26" s="107"/>
    </row>
    <row r="27" spans="1:21" ht="11.1" customHeight="1" thickTop="1" x14ac:dyDescent="0.2">
      <c r="A27" s="1016" t="str">
        <f>T!E17</f>
        <v>IV. čtvrtletí</v>
      </c>
      <c r="B27" s="1017"/>
      <c r="C27" s="93" t="s">
        <v>6</v>
      </c>
      <c r="D27" s="77">
        <f>D21</f>
        <v>94</v>
      </c>
      <c r="E27" s="90">
        <f>E9+E15+E21</f>
        <v>41362.929000000004</v>
      </c>
      <c r="F27" s="78">
        <f>F9+F15+F21</f>
        <v>441313.58467000001</v>
      </c>
      <c r="G27" s="422">
        <f>E27/$E$32</f>
        <v>0.39993317837342374</v>
      </c>
      <c r="H27" s="141">
        <f>(E27-I27)/I27</f>
        <v>-1.9697099795802826E-2</v>
      </c>
      <c r="I27" s="402">
        <f>I9+I15+I21</f>
        <v>42194.029000000002</v>
      </c>
      <c r="J27" s="112">
        <f>J9+J15+J21</f>
        <v>450394.22591999988</v>
      </c>
      <c r="K27" s="117">
        <f>I27/$I$32</f>
        <v>0.39906885573983847</v>
      </c>
      <c r="L27" s="87"/>
    </row>
    <row r="28" spans="1:21" ht="11.1" customHeight="1" x14ac:dyDescent="0.2">
      <c r="A28" s="958"/>
      <c r="B28" s="959"/>
      <c r="C28" s="93" t="s">
        <v>7</v>
      </c>
      <c r="D28" s="77">
        <f>D22</f>
        <v>307</v>
      </c>
      <c r="E28" s="90">
        <f t="shared" ref="E28:F31" si="3">E10+E16+E22</f>
        <v>11953.887000000001</v>
      </c>
      <c r="F28" s="78">
        <f t="shared" si="3"/>
        <v>127555.73792000001</v>
      </c>
      <c r="G28" s="422">
        <f>E28/$E$32</f>
        <v>0.11558069356806794</v>
      </c>
      <c r="H28" s="141">
        <f t="shared" ref="H28:H31" si="4">(E28-I28)/I28</f>
        <v>-4.691944934162337E-2</v>
      </c>
      <c r="I28" s="402">
        <f t="shared" ref="I28:J28" si="5">I10+I16+I22</f>
        <v>12542.367999999999</v>
      </c>
      <c r="J28" s="112">
        <f t="shared" si="5"/>
        <v>133884.02743999998</v>
      </c>
      <c r="K28" s="117">
        <f>I28/$I$32</f>
        <v>0.11862504161496323</v>
      </c>
      <c r="L28" s="87"/>
    </row>
    <row r="29" spans="1:21" ht="11.1" customHeight="1" x14ac:dyDescent="0.2">
      <c r="A29" s="958"/>
      <c r="B29" s="959"/>
      <c r="C29" s="93" t="s">
        <v>8</v>
      </c>
      <c r="D29" s="77">
        <f>D23</f>
        <v>8920</v>
      </c>
      <c r="E29" s="90">
        <f t="shared" si="3"/>
        <v>21427.898000000001</v>
      </c>
      <c r="F29" s="78">
        <f t="shared" si="3"/>
        <v>228709.65489999999</v>
      </c>
      <c r="G29" s="422">
        <f>E29/$E$32</f>
        <v>0.20718376479096848</v>
      </c>
      <c r="H29" s="141">
        <f t="shared" si="4"/>
        <v>6.2147419705079712E-2</v>
      </c>
      <c r="I29" s="402">
        <f t="shared" ref="I29:J29" si="6">I11+I17+I23</f>
        <v>20174.128000000001</v>
      </c>
      <c r="J29" s="112">
        <f t="shared" si="6"/>
        <v>215360.34847999999</v>
      </c>
      <c r="K29" s="117">
        <f>I29/$I$32</f>
        <v>0.19080581701522356</v>
      </c>
      <c r="L29" s="87"/>
    </row>
    <row r="30" spans="1:21" ht="11.1" customHeight="1" x14ac:dyDescent="0.2">
      <c r="A30" s="958"/>
      <c r="B30" s="959"/>
      <c r="C30" s="93" t="s">
        <v>9</v>
      </c>
      <c r="D30" s="77">
        <f>D24</f>
        <v>84022</v>
      </c>
      <c r="E30" s="90">
        <f t="shared" si="3"/>
        <v>27552</v>
      </c>
      <c r="F30" s="78">
        <f t="shared" si="3"/>
        <v>294081.8</v>
      </c>
      <c r="G30" s="422">
        <f>E30/$E$32</f>
        <v>0.26639696938639357</v>
      </c>
      <c r="H30" s="141">
        <f t="shared" si="4"/>
        <v>-6.8666887511239463E-2</v>
      </c>
      <c r="I30" s="402">
        <f t="shared" ref="I30:J30" si="7">I12+I18+I24</f>
        <v>29583.4</v>
      </c>
      <c r="J30" s="112">
        <f t="shared" si="7"/>
        <v>315810</v>
      </c>
      <c r="K30" s="117">
        <f>I30/$I$32</f>
        <v>0.27979820526013144</v>
      </c>
      <c r="L30" s="87"/>
    </row>
    <row r="31" spans="1:21" ht="11.1" customHeight="1" x14ac:dyDescent="0.2">
      <c r="A31" s="958"/>
      <c r="B31" s="959"/>
      <c r="C31" s="93" t="s">
        <v>302</v>
      </c>
      <c r="D31" s="77">
        <f>D25</f>
        <v>8</v>
      </c>
      <c r="E31" s="90">
        <f>E13+E19+E25</f>
        <v>1127.886</v>
      </c>
      <c r="F31" s="78">
        <f t="shared" si="3"/>
        <v>12031.57768</v>
      </c>
      <c r="G31" s="422">
        <f>E31/$E$32</f>
        <v>1.0905393881146265E-2</v>
      </c>
      <c r="H31" s="141">
        <f t="shared" si="4"/>
        <v>-8.8411226283566804E-2</v>
      </c>
      <c r="I31" s="402">
        <f>I13+I19+I25</f>
        <v>1237.2750000000001</v>
      </c>
      <c r="J31" s="112">
        <f t="shared" ref="J31" si="8">J13+J19+J25</f>
        <v>13206.505950000001</v>
      </c>
      <c r="K31" s="117">
        <f>I31/$I$32</f>
        <v>1.1702080369843531E-2</v>
      </c>
      <c r="L31" s="87"/>
    </row>
    <row r="32" spans="1:21" ht="11.1" customHeight="1" x14ac:dyDescent="0.2">
      <c r="A32" s="958"/>
      <c r="B32" s="959"/>
      <c r="C32" s="557" t="s">
        <v>2</v>
      </c>
      <c r="D32" s="552">
        <f>SUM(D27:D31)</f>
        <v>93351</v>
      </c>
      <c r="E32" s="558">
        <f>SUM(E27:E31)</f>
        <v>103424.6</v>
      </c>
      <c r="F32" s="559">
        <f>SUM(F27:F31)</f>
        <v>1103692.3551700001</v>
      </c>
      <c r="G32" s="560">
        <f>SUM(G27:G31)</f>
        <v>1</v>
      </c>
      <c r="H32" s="561">
        <f>(E32-I32)/I32</f>
        <v>-2.1815698677400588E-2</v>
      </c>
      <c r="I32" s="571">
        <f>SUM(I27:I31)</f>
        <v>105731.19999999998</v>
      </c>
      <c r="J32" s="572">
        <f>SUM(J27:J31)</f>
        <v>1128655.1077899998</v>
      </c>
      <c r="K32" s="573">
        <f>SUM(K27:K31)</f>
        <v>1.0000000000000002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9" t="s">
        <v>115</v>
      </c>
      <c r="B35" s="1019"/>
      <c r="C35" s="1019"/>
      <c r="D35" s="1020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9">
        <f>T!G17</f>
        <v>2019</v>
      </c>
      <c r="F36" s="940"/>
      <c r="G36" s="940"/>
      <c r="H36" s="398"/>
      <c r="I36" s="970">
        <f>E36-1</f>
        <v>2018</v>
      </c>
      <c r="J36" s="971"/>
      <c r="K36" s="972"/>
      <c r="L36" s="87"/>
    </row>
    <row r="37" spans="1:12" ht="24.95" customHeight="1" x14ac:dyDescent="0.25">
      <c r="A37" s="74"/>
      <c r="B37" s="75"/>
      <c r="C37" s="76"/>
      <c r="D37" s="76"/>
      <c r="E37" s="945" t="s">
        <v>39</v>
      </c>
      <c r="F37" s="946"/>
      <c r="G37" s="420"/>
      <c r="H37" s="946" t="s">
        <v>108</v>
      </c>
      <c r="I37" s="1012" t="s">
        <v>39</v>
      </c>
      <c r="J37" s="1013"/>
      <c r="K37" s="399"/>
      <c r="L37" s="87"/>
    </row>
    <row r="38" spans="1:12" ht="24.95" customHeight="1" x14ac:dyDescent="0.25">
      <c r="A38" s="74"/>
      <c r="B38" s="94"/>
      <c r="C38" s="94"/>
      <c r="D38" s="974" t="s">
        <v>0</v>
      </c>
      <c r="E38" s="945"/>
      <c r="F38" s="946"/>
      <c r="G38" s="491" t="s">
        <v>107</v>
      </c>
      <c r="H38" s="946"/>
      <c r="I38" s="1012"/>
      <c r="J38" s="1013"/>
      <c r="K38" s="114" t="s">
        <v>107</v>
      </c>
      <c r="L38" s="87"/>
    </row>
    <row r="39" spans="1:12" ht="15" customHeight="1" x14ac:dyDescent="0.25">
      <c r="A39" s="973" t="s">
        <v>140</v>
      </c>
      <c r="B39" s="973"/>
      <c r="C39" s="126" t="s">
        <v>45</v>
      </c>
      <c r="D39" s="975"/>
      <c r="E39" s="660" t="s">
        <v>336</v>
      </c>
      <c r="F39" s="655" t="s">
        <v>1</v>
      </c>
      <c r="G39" s="492" t="s">
        <v>66</v>
      </c>
      <c r="H39" s="97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52" t="str">
        <f>T!J20</f>
        <v>Říjen</v>
      </c>
      <c r="B40" s="953"/>
      <c r="C40" s="92" t="s">
        <v>6</v>
      </c>
      <c r="D40" s="77">
        <v>176</v>
      </c>
      <c r="E40" s="90">
        <v>42158.739000000001</v>
      </c>
      <c r="F40" s="78">
        <v>448904.36683999992</v>
      </c>
      <c r="G40" s="421">
        <f>E40/$E$45</f>
        <v>0.59548811039798399</v>
      </c>
      <c r="H40" s="141">
        <f>(E40-I40)/I40</f>
        <v>3.3429984151965457E-2</v>
      </c>
      <c r="I40" s="402">
        <v>40794.964</v>
      </c>
      <c r="J40" s="112">
        <v>435233.97874999995</v>
      </c>
      <c r="K40" s="116">
        <f>I40/$I$45</f>
        <v>0.5965055781911226</v>
      </c>
      <c r="L40" s="87"/>
    </row>
    <row r="41" spans="1:12" ht="11.1" customHeight="1" x14ac:dyDescent="0.2">
      <c r="A41" s="954"/>
      <c r="B41" s="955"/>
      <c r="C41" s="93" t="s">
        <v>7</v>
      </c>
      <c r="D41" s="77">
        <v>474</v>
      </c>
      <c r="E41" s="90">
        <v>4292.8810000000003</v>
      </c>
      <c r="F41" s="78">
        <v>45719.344380000024</v>
      </c>
      <c r="G41" s="422">
        <f t="shared" ref="G41" si="9">E41/$E$45</f>
        <v>6.0636528878470673E-2</v>
      </c>
      <c r="H41" s="141">
        <f>(E41-I41)/I41</f>
        <v>-2.3562745964152147E-2</v>
      </c>
      <c r="I41" s="402">
        <v>4396.4740000000002</v>
      </c>
      <c r="J41" s="112">
        <v>46918.694999999934</v>
      </c>
      <c r="K41" s="117">
        <f t="shared" ref="K41:K44" si="10">I41/$I$45</f>
        <v>6.4285416831652009E-2</v>
      </c>
      <c r="L41" s="88"/>
    </row>
    <row r="42" spans="1:12" ht="11.1" customHeight="1" x14ac:dyDescent="0.2">
      <c r="A42" s="954"/>
      <c r="B42" s="955"/>
      <c r="C42" s="93" t="s">
        <v>8</v>
      </c>
      <c r="D42" s="77">
        <v>18347</v>
      </c>
      <c r="E42" s="90">
        <v>7185.3660000000009</v>
      </c>
      <c r="F42" s="78">
        <v>76534.415500000003</v>
      </c>
      <c r="G42" s="422">
        <f>E42/$E$45</f>
        <v>0.10149259971599058</v>
      </c>
      <c r="H42" s="141">
        <f t="shared" ref="H42:H44" si="11">(E42-I42)/I42</f>
        <v>5.7577721379776632E-2</v>
      </c>
      <c r="I42" s="402">
        <v>6794.1729999999998</v>
      </c>
      <c r="J42" s="112">
        <v>72514.482409999997</v>
      </c>
      <c r="K42" s="117">
        <f t="shared" si="10"/>
        <v>9.9344666505785217E-2</v>
      </c>
      <c r="L42" s="88"/>
    </row>
    <row r="43" spans="1:12" ht="11.1" customHeight="1" x14ac:dyDescent="0.2">
      <c r="A43" s="954"/>
      <c r="B43" s="955"/>
      <c r="C43" s="93" t="s">
        <v>9</v>
      </c>
      <c r="D43" s="77">
        <v>362211</v>
      </c>
      <c r="E43" s="90">
        <v>15269.7</v>
      </c>
      <c r="F43" s="78">
        <v>162645.70000000001</v>
      </c>
      <c r="G43" s="422">
        <f>E43/$E$45</f>
        <v>0.21568303547561268</v>
      </c>
      <c r="H43" s="141">
        <f t="shared" si="11"/>
        <v>1.3049824188947172E-2</v>
      </c>
      <c r="I43" s="402">
        <v>15073</v>
      </c>
      <c r="J43" s="112">
        <v>160876.70000000001</v>
      </c>
      <c r="K43" s="117">
        <f t="shared" si="10"/>
        <v>0.22039800255920783</v>
      </c>
      <c r="L43" s="88"/>
    </row>
    <row r="44" spans="1:12" ht="11.1" customHeight="1" x14ac:dyDescent="0.2">
      <c r="A44" s="954"/>
      <c r="B44" s="955"/>
      <c r="C44" s="93" t="s">
        <v>302</v>
      </c>
      <c r="D44" s="77">
        <v>28</v>
      </c>
      <c r="E44" s="90">
        <v>1890.259</v>
      </c>
      <c r="F44" s="78">
        <v>20125.692559999996</v>
      </c>
      <c r="G44" s="422">
        <f>E44/$E$45</f>
        <v>2.6699725531942088E-2</v>
      </c>
      <c r="H44" s="141">
        <f t="shared" si="11"/>
        <v>0.4198584692717876</v>
      </c>
      <c r="I44" s="405">
        <v>1331.3009999999999</v>
      </c>
      <c r="J44" s="118">
        <v>14200.623410000002</v>
      </c>
      <c r="K44" s="117">
        <f t="shared" si="10"/>
        <v>1.9466335912232197E-2</v>
      </c>
      <c r="L44" s="88"/>
    </row>
    <row r="45" spans="1:12" ht="11.1" customHeight="1" x14ac:dyDescent="0.2">
      <c r="A45" s="956"/>
      <c r="B45" s="957"/>
      <c r="C45" s="523" t="s">
        <v>2</v>
      </c>
      <c r="D45" s="524">
        <v>381236</v>
      </c>
      <c r="E45" s="525">
        <v>70796.945000000007</v>
      </c>
      <c r="F45" s="526">
        <v>753929.51928000001</v>
      </c>
      <c r="G45" s="527">
        <f>SUM(G40:G44)</f>
        <v>1</v>
      </c>
      <c r="H45" s="528">
        <f>(E45-I45)/I45</f>
        <v>3.5195731791554219E-2</v>
      </c>
      <c r="I45" s="529">
        <v>68389.912000000011</v>
      </c>
      <c r="J45" s="530">
        <v>729744.47956999997</v>
      </c>
      <c r="K45" s="538">
        <f>SUM(K40:K44)</f>
        <v>0.99999999999999989</v>
      </c>
      <c r="L45" s="99"/>
    </row>
    <row r="46" spans="1:12" ht="11.1" customHeight="1" x14ac:dyDescent="0.2">
      <c r="A46" s="958" t="str">
        <f>T!J21</f>
        <v>Listopad</v>
      </c>
      <c r="B46" s="959"/>
      <c r="C46" s="93" t="s">
        <v>6</v>
      </c>
      <c r="D46" s="77">
        <v>177</v>
      </c>
      <c r="E46" s="90">
        <v>40630.336000000003</v>
      </c>
      <c r="F46" s="78">
        <v>433036.20290999988</v>
      </c>
      <c r="G46" s="422">
        <f>E46/$E$51</f>
        <v>0.47954840345458</v>
      </c>
      <c r="H46" s="141">
        <f>(E46-I46)/I46</f>
        <v>-8.6524625230885069E-2</v>
      </c>
      <c r="I46" s="402">
        <v>44478.852000000006</v>
      </c>
      <c r="J46" s="112">
        <v>474370.73061000003</v>
      </c>
      <c r="K46" s="117">
        <f>I46/$I$51</f>
        <v>0.48408048589962205</v>
      </c>
      <c r="L46" s="88"/>
    </row>
    <row r="47" spans="1:12" ht="11.1" customHeight="1" x14ac:dyDescent="0.2">
      <c r="A47" s="958"/>
      <c r="B47" s="959"/>
      <c r="C47" s="93" t="s">
        <v>7</v>
      </c>
      <c r="D47" s="77">
        <v>474</v>
      </c>
      <c r="E47" s="90">
        <v>5365.2610000000004</v>
      </c>
      <c r="F47" s="78">
        <v>57196.221980000053</v>
      </c>
      <c r="G47" s="422">
        <f t="shared" ref="G47:G50" si="12">E47/$E$51</f>
        <v>6.3324663292647229E-2</v>
      </c>
      <c r="H47" s="141">
        <f>(E47-I47)/I47</f>
        <v>-9.7104885224305867E-2</v>
      </c>
      <c r="I47" s="402">
        <v>5942.2860000000001</v>
      </c>
      <c r="J47" s="112">
        <v>63389.604059999983</v>
      </c>
      <c r="K47" s="117">
        <f t="shared" ref="K47:K50" si="13">I47/$I$51</f>
        <v>6.4672188352220092E-2</v>
      </c>
      <c r="L47" s="89"/>
    </row>
    <row r="48" spans="1:12" ht="11.1" customHeight="1" x14ac:dyDescent="0.2">
      <c r="A48" s="958"/>
      <c r="B48" s="959"/>
      <c r="C48" s="93" t="s">
        <v>8</v>
      </c>
      <c r="D48" s="77">
        <v>18379</v>
      </c>
      <c r="E48" s="90">
        <v>11920.914999999999</v>
      </c>
      <c r="F48" s="78">
        <v>127094.88513999998</v>
      </c>
      <c r="G48" s="422">
        <f t="shared" si="12"/>
        <v>0.1406991996317174</v>
      </c>
      <c r="H48" s="141">
        <f t="shared" ref="H48:H50" si="14">(E48-I48)/I48</f>
        <v>1.8233348699618381E-2</v>
      </c>
      <c r="I48" s="402">
        <v>11707.449000000001</v>
      </c>
      <c r="J48" s="112">
        <v>124896.75679</v>
      </c>
      <c r="K48" s="117">
        <f t="shared" si="13"/>
        <v>0.12741667884245403</v>
      </c>
      <c r="L48" s="88"/>
    </row>
    <row r="49" spans="1:12" ht="11.1" customHeight="1" x14ac:dyDescent="0.2">
      <c r="A49" s="958"/>
      <c r="B49" s="959"/>
      <c r="C49" s="93" t="s">
        <v>9</v>
      </c>
      <c r="D49" s="77">
        <v>362344</v>
      </c>
      <c r="E49" s="90">
        <v>24929.4</v>
      </c>
      <c r="F49" s="78">
        <v>265782.5</v>
      </c>
      <c r="G49" s="422">
        <f t="shared" si="12"/>
        <v>0.29423468142327464</v>
      </c>
      <c r="H49" s="141">
        <f t="shared" si="14"/>
        <v>-0.12213003915823863</v>
      </c>
      <c r="I49" s="402">
        <v>28397.599999999999</v>
      </c>
      <c r="J49" s="112">
        <v>302956.7</v>
      </c>
      <c r="K49" s="117">
        <f t="shared" si="13"/>
        <v>0.3090620235968119</v>
      </c>
      <c r="L49" s="88"/>
    </row>
    <row r="50" spans="1:12" ht="11.1" customHeight="1" x14ac:dyDescent="0.2">
      <c r="A50" s="958"/>
      <c r="B50" s="959"/>
      <c r="C50" s="93" t="s">
        <v>302</v>
      </c>
      <c r="D50" s="77">
        <v>28</v>
      </c>
      <c r="E50" s="90">
        <v>1880.3340000000001</v>
      </c>
      <c r="F50" s="78">
        <v>20039.17784</v>
      </c>
      <c r="G50" s="422">
        <f t="shared" si="12"/>
        <v>2.2193052197780599E-2</v>
      </c>
      <c r="H50" s="141">
        <f t="shared" si="14"/>
        <v>0.38566737509837962</v>
      </c>
      <c r="I50" s="405">
        <v>1356.9880000000001</v>
      </c>
      <c r="J50" s="118">
        <v>14469.438200000002</v>
      </c>
      <c r="K50" s="117">
        <f t="shared" si="13"/>
        <v>1.4768623308891971E-2</v>
      </c>
      <c r="L50" s="88"/>
    </row>
    <row r="51" spans="1:12" ht="11.1" customHeight="1" x14ac:dyDescent="0.2">
      <c r="A51" s="958"/>
      <c r="B51" s="959"/>
      <c r="C51" s="523" t="s">
        <v>2</v>
      </c>
      <c r="D51" s="524">
        <v>381402</v>
      </c>
      <c r="E51" s="525">
        <v>84726.246000000014</v>
      </c>
      <c r="F51" s="526">
        <v>903148.98786999995</v>
      </c>
      <c r="G51" s="527">
        <f>SUM(G46:G50)</f>
        <v>0.99999999999999989</v>
      </c>
      <c r="H51" s="528">
        <f t="shared" ref="H51" si="15">(E51-I51)/I51</f>
        <v>-7.7891616174560668E-2</v>
      </c>
      <c r="I51" s="529">
        <v>91883.175000000003</v>
      </c>
      <c r="J51" s="530">
        <v>980083.22965999995</v>
      </c>
      <c r="K51" s="538">
        <f>SUM(K46:K50)</f>
        <v>1</v>
      </c>
      <c r="L51" s="99"/>
    </row>
    <row r="52" spans="1:12" ht="11.1" customHeight="1" x14ac:dyDescent="0.2">
      <c r="A52" s="958" t="str">
        <f>T!J22</f>
        <v>Prosinec</v>
      </c>
      <c r="B52" s="959"/>
      <c r="C52" s="92" t="s">
        <v>6</v>
      </c>
      <c r="D52" s="104">
        <v>178</v>
      </c>
      <c r="E52" s="106">
        <v>44175.454999999994</v>
      </c>
      <c r="F52" s="105">
        <v>471966.19014999998</v>
      </c>
      <c r="G52" s="421">
        <f>E52/$E$57</f>
        <v>0.40896702178525207</v>
      </c>
      <c r="H52" s="383">
        <f>(E52-I52)/I52</f>
        <v>9.210321709156695E-2</v>
      </c>
      <c r="I52" s="401">
        <v>40449.889999999992</v>
      </c>
      <c r="J52" s="113">
        <v>431809.95217000006</v>
      </c>
      <c r="K52" s="116">
        <f>I52/$I$57</f>
        <v>0.37159600255684461</v>
      </c>
      <c r="L52" s="106"/>
    </row>
    <row r="53" spans="1:12" ht="11.1" customHeight="1" x14ac:dyDescent="0.2">
      <c r="A53" s="958"/>
      <c r="B53" s="959"/>
      <c r="C53" s="93" t="s">
        <v>7</v>
      </c>
      <c r="D53" s="77">
        <v>477</v>
      </c>
      <c r="E53" s="90">
        <v>6783.6670000000004</v>
      </c>
      <c r="F53" s="78">
        <v>72499.469500000007</v>
      </c>
      <c r="G53" s="422">
        <f t="shared" ref="G53:G56" si="16">E53/$E$57</f>
        <v>6.2801754724946146E-2</v>
      </c>
      <c r="H53" s="141">
        <f t="shared" ref="H53:H56" si="17">(E53-I53)/I53</f>
        <v>-5.6197410231049474E-2</v>
      </c>
      <c r="I53" s="402">
        <v>7187.5909999999994</v>
      </c>
      <c r="J53" s="112">
        <v>76751.527279999995</v>
      </c>
      <c r="K53" s="117">
        <f t="shared" ref="K53:K56" si="18">I53/$I$57</f>
        <v>6.6029353444806732E-2</v>
      </c>
      <c r="L53" s="90"/>
    </row>
    <row r="54" spans="1:12" ht="11.1" customHeight="1" x14ac:dyDescent="0.2">
      <c r="A54" s="958"/>
      <c r="B54" s="959"/>
      <c r="C54" s="93" t="s">
        <v>8</v>
      </c>
      <c r="D54" s="77">
        <v>18413</v>
      </c>
      <c r="E54" s="90">
        <v>17330.391000000003</v>
      </c>
      <c r="F54" s="78">
        <v>185272.40337000001</v>
      </c>
      <c r="G54" s="422">
        <f t="shared" si="16"/>
        <v>0.1604410954826371</v>
      </c>
      <c r="H54" s="141">
        <f t="shared" si="17"/>
        <v>2.7764859347651698E-2</v>
      </c>
      <c r="I54" s="402">
        <v>16862.214</v>
      </c>
      <c r="J54" s="112">
        <v>180089.75929000002</v>
      </c>
      <c r="K54" s="117">
        <f t="shared" si="18"/>
        <v>0.15490601622545974</v>
      </c>
      <c r="L54" s="90"/>
    </row>
    <row r="55" spans="1:12" ht="11.1" customHeight="1" x14ac:dyDescent="0.2">
      <c r="A55" s="958"/>
      <c r="B55" s="959"/>
      <c r="C55" s="93" t="s">
        <v>9</v>
      </c>
      <c r="D55" s="77">
        <v>362431</v>
      </c>
      <c r="E55" s="90">
        <v>37913.406000000003</v>
      </c>
      <c r="F55" s="78">
        <v>405312.29700000002</v>
      </c>
      <c r="G55" s="422">
        <f t="shared" si="16"/>
        <v>0.35099429621166572</v>
      </c>
      <c r="H55" s="141">
        <f t="shared" si="17"/>
        <v>-0.11834744366168404</v>
      </c>
      <c r="I55" s="402">
        <v>43002.661</v>
      </c>
      <c r="J55" s="112">
        <v>459279.701</v>
      </c>
      <c r="K55" s="117">
        <f t="shared" si="18"/>
        <v>0.39504722823491301</v>
      </c>
      <c r="L55" s="90"/>
    </row>
    <row r="56" spans="1:12" ht="11.1" customHeight="1" x14ac:dyDescent="0.2">
      <c r="A56" s="953"/>
      <c r="B56" s="1018"/>
      <c r="C56" s="93" t="s">
        <v>302</v>
      </c>
      <c r="D56" s="77">
        <v>28</v>
      </c>
      <c r="E56" s="90">
        <v>1814.2380000000001</v>
      </c>
      <c r="F56" s="78">
        <v>19385.549599999998</v>
      </c>
      <c r="G56" s="422">
        <f t="shared" si="16"/>
        <v>1.6795831795498931E-2</v>
      </c>
      <c r="H56" s="141">
        <f t="shared" si="17"/>
        <v>0.34176795784413427</v>
      </c>
      <c r="I56" s="405">
        <v>1352.125</v>
      </c>
      <c r="J56" s="118">
        <v>14433.681909999998</v>
      </c>
      <c r="K56" s="117">
        <f t="shared" si="18"/>
        <v>1.2421399537975841E-2</v>
      </c>
      <c r="L56" s="90"/>
    </row>
    <row r="57" spans="1:12" ht="11.1" customHeight="1" thickBot="1" x14ac:dyDescent="0.25">
      <c r="A57" s="960"/>
      <c r="B57" s="961"/>
      <c r="C57" s="587" t="s">
        <v>2</v>
      </c>
      <c r="D57" s="588">
        <v>381527</v>
      </c>
      <c r="E57" s="589">
        <v>108017.15700000001</v>
      </c>
      <c r="F57" s="590">
        <v>1154435.90962</v>
      </c>
      <c r="G57" s="591">
        <f>SUM(G52:G56)</f>
        <v>0.99999999999999989</v>
      </c>
      <c r="H57" s="592">
        <f t="shared" ref="H57" si="19">(E57-I57)/I57</f>
        <v>-7.6921408499480443E-3</v>
      </c>
      <c r="I57" s="593">
        <v>108854.481</v>
      </c>
      <c r="J57" s="594">
        <v>1162364.6216500001</v>
      </c>
      <c r="K57" s="595">
        <f>SUM(K52:K56)</f>
        <v>0.99999999999999989</v>
      </c>
      <c r="L57" s="107"/>
    </row>
    <row r="58" spans="1:12" ht="11.1" customHeight="1" thickTop="1" x14ac:dyDescent="0.2">
      <c r="A58" s="1016" t="str">
        <f>T!E17</f>
        <v>IV. čtvrtletí</v>
      </c>
      <c r="B58" s="1017"/>
      <c r="C58" s="93" t="s">
        <v>6</v>
      </c>
      <c r="D58" s="77">
        <f>D52</f>
        <v>178</v>
      </c>
      <c r="E58" s="90">
        <f>E40+E46+E52</f>
        <v>126964.53</v>
      </c>
      <c r="F58" s="78">
        <f>F40+F46+F52</f>
        <v>1353906.7598999997</v>
      </c>
      <c r="G58" s="422">
        <f>E58/$E$63</f>
        <v>0.4817650540554041</v>
      </c>
      <c r="H58" s="141">
        <f>(E58-I58)/I58</f>
        <v>9.8694513507261161E-3</v>
      </c>
      <c r="I58" s="402">
        <f>I40+I46+I52</f>
        <v>125723.70600000001</v>
      </c>
      <c r="J58" s="112">
        <f>J40+J46+J52</f>
        <v>1341414.6615300002</v>
      </c>
      <c r="K58" s="117">
        <f>I58/$I$63</f>
        <v>0.46715283363315652</v>
      </c>
      <c r="L58" s="87"/>
    </row>
    <row r="59" spans="1:12" ht="11.1" customHeight="1" x14ac:dyDescent="0.2">
      <c r="A59" s="958"/>
      <c r="B59" s="959"/>
      <c r="C59" s="93" t="s">
        <v>7</v>
      </c>
      <c r="D59" s="77">
        <f>D53</f>
        <v>477</v>
      </c>
      <c r="E59" s="90">
        <f t="shared" ref="E59:F60" si="20">E41+E47+E53</f>
        <v>16441.809000000001</v>
      </c>
      <c r="F59" s="78">
        <f t="shared" si="20"/>
        <v>175415.03586000009</v>
      </c>
      <c r="G59" s="422">
        <f t="shared" ref="G59:G62" si="21">E59/$E$63</f>
        <v>6.2388204025593842E-2</v>
      </c>
      <c r="H59" s="141">
        <f t="shared" ref="H59:H62" si="22">(E59-I59)/I59</f>
        <v>-6.1880650455990394E-2</v>
      </c>
      <c r="I59" s="402">
        <f t="shared" ref="I59:J59" si="23">I41+I47+I53</f>
        <v>17526.350999999999</v>
      </c>
      <c r="J59" s="112">
        <f t="shared" si="23"/>
        <v>187059.82633999991</v>
      </c>
      <c r="K59" s="117">
        <f t="shared" ref="K59:K62" si="24">I59/$I$63</f>
        <v>6.5122837954675827E-2</v>
      </c>
      <c r="L59" s="87"/>
    </row>
    <row r="60" spans="1:12" ht="11.1" customHeight="1" x14ac:dyDescent="0.2">
      <c r="A60" s="958"/>
      <c r="B60" s="959"/>
      <c r="C60" s="93" t="s">
        <v>8</v>
      </c>
      <c r="D60" s="77">
        <f>D54</f>
        <v>18413</v>
      </c>
      <c r="E60" s="90">
        <f>E42+E48+E54</f>
        <v>36436.672000000006</v>
      </c>
      <c r="F60" s="78">
        <f t="shared" si="20"/>
        <v>388901.70400999999</v>
      </c>
      <c r="G60" s="422">
        <f t="shared" si="21"/>
        <v>0.13825841954189119</v>
      </c>
      <c r="H60" s="141">
        <f t="shared" si="22"/>
        <v>3.0337093521189566E-2</v>
      </c>
      <c r="I60" s="402">
        <f>I42+I48+I54</f>
        <v>35363.835999999996</v>
      </c>
      <c r="J60" s="112">
        <f t="shared" ref="J60" si="25">J42+J48+J54</f>
        <v>377500.99849000003</v>
      </c>
      <c r="K60" s="117">
        <f t="shared" si="24"/>
        <v>0.13140175962947059</v>
      </c>
      <c r="L60" s="87"/>
    </row>
    <row r="61" spans="1:12" ht="11.1" customHeight="1" x14ac:dyDescent="0.2">
      <c r="A61" s="958"/>
      <c r="B61" s="959"/>
      <c r="C61" s="93" t="s">
        <v>9</v>
      </c>
      <c r="D61" s="77">
        <f>D55</f>
        <v>362431</v>
      </c>
      <c r="E61" s="90">
        <f t="shared" ref="E61:F62" si="26">E43+E49+E55</f>
        <v>78112.506000000008</v>
      </c>
      <c r="F61" s="78">
        <f t="shared" si="26"/>
        <v>833740.49699999997</v>
      </c>
      <c r="G61" s="422">
        <f t="shared" si="21"/>
        <v>0.29639676274541465</v>
      </c>
      <c r="H61" s="141">
        <f t="shared" si="22"/>
        <v>-9.6686014882681373E-2</v>
      </c>
      <c r="I61" s="402">
        <f t="shared" ref="I61:J61" si="27">I43+I49+I55</f>
        <v>86473.260999999999</v>
      </c>
      <c r="J61" s="112">
        <f t="shared" si="27"/>
        <v>923113.10100000002</v>
      </c>
      <c r="K61" s="117">
        <f t="shared" si="24"/>
        <v>0.32130956201410033</v>
      </c>
      <c r="L61" s="87"/>
    </row>
    <row r="62" spans="1:12" ht="11.1" customHeight="1" x14ac:dyDescent="0.2">
      <c r="A62" s="958"/>
      <c r="B62" s="959"/>
      <c r="C62" s="93" t="s">
        <v>302</v>
      </c>
      <c r="D62" s="77">
        <f>D56</f>
        <v>28</v>
      </c>
      <c r="E62" s="90">
        <f>E44+E50+E56</f>
        <v>5584.8310000000001</v>
      </c>
      <c r="F62" s="78">
        <f t="shared" si="26"/>
        <v>59550.42</v>
      </c>
      <c r="G62" s="422">
        <f t="shared" si="21"/>
        <v>2.1191559631696319E-2</v>
      </c>
      <c r="H62" s="141">
        <f t="shared" si="22"/>
        <v>0.38224226527281624</v>
      </c>
      <c r="I62" s="402">
        <f>I44+I50+I56</f>
        <v>4040.4139999999998</v>
      </c>
      <c r="J62" s="112">
        <f t="shared" ref="J62" si="28">J44+J50+J56</f>
        <v>43103.743520000004</v>
      </c>
      <c r="K62" s="117">
        <f t="shared" si="24"/>
        <v>1.5013006768596817E-2</v>
      </c>
      <c r="L62" s="87"/>
    </row>
    <row r="63" spans="1:12" ht="11.1" customHeight="1" x14ac:dyDescent="0.2">
      <c r="A63" s="958"/>
      <c r="B63" s="959"/>
      <c r="C63" s="557" t="s">
        <v>2</v>
      </c>
      <c r="D63" s="552">
        <f>SUM(D58:D62)</f>
        <v>381527</v>
      </c>
      <c r="E63" s="558">
        <f>SUM(E58:E62)</f>
        <v>263540.348</v>
      </c>
      <c r="F63" s="559">
        <f>SUM(F58:F62)</f>
        <v>2811514.41677</v>
      </c>
      <c r="G63" s="560">
        <f>SUM(G58:G62)</f>
        <v>1</v>
      </c>
      <c r="H63" s="561">
        <f>(E63-I63)/I63</f>
        <v>-2.0760489315609514E-2</v>
      </c>
      <c r="I63" s="571">
        <f>SUM(I58:I62)</f>
        <v>269127.56799999997</v>
      </c>
      <c r="J63" s="572">
        <f>SUM(J58:J62)</f>
        <v>2872192.3308800003</v>
      </c>
      <c r="K63" s="573">
        <f>SUM(K58:K62)</f>
        <v>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6" t="s">
        <v>237</v>
      </c>
      <c r="L1" s="966"/>
    </row>
    <row r="2" spans="1:17" s="596" customFormat="1" ht="30" customHeight="1" x14ac:dyDescent="0.25">
      <c r="A2" s="868" t="s">
        <v>200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</row>
    <row r="3" spans="1:17" ht="17.100000000000001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17" ht="12.95" customHeight="1" x14ac:dyDescent="0.2">
      <c r="A4" s="967" t="s">
        <v>116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17" ht="24.95" customHeight="1" x14ac:dyDescent="0.25">
      <c r="A6" s="74"/>
      <c r="B6" s="75"/>
      <c r="C6" s="76"/>
      <c r="D6" s="76"/>
      <c r="E6" s="945" t="s">
        <v>39</v>
      </c>
      <c r="F6" s="946"/>
      <c r="G6" s="420"/>
      <c r="H6" s="946" t="s">
        <v>108</v>
      </c>
      <c r="I6" s="1012" t="s">
        <v>39</v>
      </c>
      <c r="J6" s="1013"/>
      <c r="K6" s="399"/>
      <c r="L6" s="87"/>
    </row>
    <row r="7" spans="1:17" ht="24.95" customHeight="1" x14ac:dyDescent="0.25">
      <c r="A7" s="74"/>
      <c r="B7" s="94"/>
      <c r="C7" s="94"/>
      <c r="D7" s="974" t="s">
        <v>0</v>
      </c>
      <c r="E7" s="945"/>
      <c r="F7" s="946"/>
      <c r="G7" s="491" t="s">
        <v>107</v>
      </c>
      <c r="H7" s="946"/>
      <c r="I7" s="1012"/>
      <c r="J7" s="1013"/>
      <c r="K7" s="114" t="s">
        <v>107</v>
      </c>
      <c r="L7" s="87"/>
    </row>
    <row r="8" spans="1:17" ht="15" customHeight="1" x14ac:dyDescent="0.25">
      <c r="A8" s="973" t="s">
        <v>140</v>
      </c>
      <c r="B8" s="973"/>
      <c r="C8" s="126" t="s">
        <v>45</v>
      </c>
      <c r="D8" s="975"/>
      <c r="E8" s="660" t="s">
        <v>336</v>
      </c>
      <c r="F8" s="655" t="s">
        <v>1</v>
      </c>
      <c r="G8" s="492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52" t="str">
        <f>T!J20</f>
        <v>Říjen</v>
      </c>
      <c r="B9" s="953"/>
      <c r="C9" s="92" t="s">
        <v>6</v>
      </c>
      <c r="D9" s="77">
        <v>114</v>
      </c>
      <c r="E9" s="90">
        <v>16426.736000000001</v>
      </c>
      <c r="F9" s="78">
        <v>174970.31822999998</v>
      </c>
      <c r="G9" s="421">
        <f>E9/$E$14</f>
        <v>0.45594486495188452</v>
      </c>
      <c r="H9" s="141">
        <f>(E9-I9)/I9</f>
        <v>-3.2915318238790854E-2</v>
      </c>
      <c r="I9" s="402">
        <v>16985.830000000002</v>
      </c>
      <c r="J9" s="112">
        <v>181293.35607000004</v>
      </c>
      <c r="K9" s="116">
        <f>I9/$I$14</f>
        <v>0.4762564733788866</v>
      </c>
      <c r="L9" s="87"/>
    </row>
    <row r="10" spans="1:17" ht="11.1" customHeight="1" x14ac:dyDescent="0.2">
      <c r="A10" s="954"/>
      <c r="B10" s="955"/>
      <c r="C10" s="93" t="s">
        <v>7</v>
      </c>
      <c r="D10" s="77">
        <v>381</v>
      </c>
      <c r="E10" s="90">
        <v>3961.7869999999998</v>
      </c>
      <c r="F10" s="78">
        <v>42199.036869999989</v>
      </c>
      <c r="G10" s="422">
        <f>E10/$E$14</f>
        <v>0.10996441646612763</v>
      </c>
      <c r="H10" s="141">
        <f>(E10-I10)/I10</f>
        <v>9.4918993195218251E-2</v>
      </c>
      <c r="I10" s="402">
        <v>3618.3380000000002</v>
      </c>
      <c r="J10" s="112">
        <v>38618.69908000002</v>
      </c>
      <c r="K10" s="117">
        <f>I10/$I$14</f>
        <v>0.10145261640866614</v>
      </c>
      <c r="L10" s="88"/>
      <c r="M10" s="79"/>
      <c r="O10" s="79"/>
      <c r="P10" s="79"/>
      <c r="Q10" s="79"/>
    </row>
    <row r="11" spans="1:17" ht="11.1" customHeight="1" x14ac:dyDescent="0.2">
      <c r="A11" s="954"/>
      <c r="B11" s="955"/>
      <c r="C11" s="93" t="s">
        <v>8</v>
      </c>
      <c r="D11" s="77">
        <v>13264</v>
      </c>
      <c r="E11" s="90">
        <v>5166.3</v>
      </c>
      <c r="F11" s="78">
        <v>55029.1</v>
      </c>
      <c r="G11" s="422">
        <f>E11/$E$14</f>
        <v>0.14339720050294355</v>
      </c>
      <c r="H11" s="141">
        <f t="shared" ref="H11:H13" si="0">(E11-I11)/I11</f>
        <v>7.5746164467164923E-2</v>
      </c>
      <c r="I11" s="402">
        <v>4802.527</v>
      </c>
      <c r="J11" s="112">
        <v>51258.217199999999</v>
      </c>
      <c r="K11" s="117">
        <f>I11/$I$14</f>
        <v>0.13465544941441684</v>
      </c>
      <c r="L11" s="88"/>
      <c r="M11" s="79"/>
      <c r="O11" s="79"/>
      <c r="P11" s="79"/>
      <c r="Q11" s="79"/>
    </row>
    <row r="12" spans="1:17" ht="11.1" customHeight="1" x14ac:dyDescent="0.2">
      <c r="A12" s="954"/>
      <c r="B12" s="955"/>
      <c r="C12" s="93" t="s">
        <v>9</v>
      </c>
      <c r="D12" s="77">
        <v>174162</v>
      </c>
      <c r="E12" s="90">
        <v>10056.6</v>
      </c>
      <c r="F12" s="78">
        <v>107118.3</v>
      </c>
      <c r="G12" s="422">
        <f>E12/$E$14</f>
        <v>0.27913367140466139</v>
      </c>
      <c r="H12" s="141">
        <f t="shared" si="0"/>
        <v>2.0601607534302183E-2</v>
      </c>
      <c r="I12" s="402">
        <v>9853.6</v>
      </c>
      <c r="J12" s="112">
        <v>105169.5</v>
      </c>
      <c r="K12" s="117">
        <f>I12/$I$14</f>
        <v>0.27627974529865168</v>
      </c>
      <c r="L12" s="88"/>
      <c r="M12" s="79"/>
      <c r="O12" s="79"/>
      <c r="P12" s="79"/>
      <c r="Q12" s="79"/>
    </row>
    <row r="13" spans="1:17" ht="11.1" customHeight="1" x14ac:dyDescent="0.2">
      <c r="A13" s="954"/>
      <c r="B13" s="955"/>
      <c r="C13" s="93" t="s">
        <v>302</v>
      </c>
      <c r="D13" s="77">
        <v>14</v>
      </c>
      <c r="E13" s="90">
        <v>416.47699999999998</v>
      </c>
      <c r="F13" s="78">
        <v>4436.1180600000007</v>
      </c>
      <c r="G13" s="422">
        <f>E13/$E$14</f>
        <v>1.1559846674382908E-2</v>
      </c>
      <c r="H13" s="141">
        <f t="shared" si="0"/>
        <v>2.8325576227453932E-2</v>
      </c>
      <c r="I13" s="405">
        <v>405.005</v>
      </c>
      <c r="J13" s="118">
        <v>4322.6909500000002</v>
      </c>
      <c r="K13" s="117">
        <f>I13/$I$14</f>
        <v>1.135571549937895E-2</v>
      </c>
      <c r="L13" s="88"/>
      <c r="M13" s="79"/>
      <c r="O13" s="79"/>
      <c r="P13" s="79"/>
      <c r="Q13" s="79"/>
    </row>
    <row r="14" spans="1:17" ht="11.1" customHeight="1" x14ac:dyDescent="0.2">
      <c r="A14" s="956"/>
      <c r="B14" s="957"/>
      <c r="C14" s="523" t="s">
        <v>2</v>
      </c>
      <c r="D14" s="524">
        <v>187935</v>
      </c>
      <c r="E14" s="525">
        <v>36027.9</v>
      </c>
      <c r="F14" s="526">
        <v>383752.87315999996</v>
      </c>
      <c r="G14" s="527">
        <f>SUM(G9:G13)</f>
        <v>1</v>
      </c>
      <c r="H14" s="528">
        <f>(E14-I14)/I14</f>
        <v>1.0166744707040341E-2</v>
      </c>
      <c r="I14" s="529">
        <v>35665.299999999996</v>
      </c>
      <c r="J14" s="530">
        <v>380662.46330000006</v>
      </c>
      <c r="K14" s="538">
        <f>SUM(K9:K13)</f>
        <v>1.0000000000000002</v>
      </c>
      <c r="L14" s="99"/>
      <c r="M14" s="79"/>
    </row>
    <row r="15" spans="1:17" ht="11.1" customHeight="1" x14ac:dyDescent="0.2">
      <c r="A15" s="958" t="str">
        <f>T!J21</f>
        <v>Listopad</v>
      </c>
      <c r="B15" s="959"/>
      <c r="C15" s="93" t="s">
        <v>6</v>
      </c>
      <c r="D15" s="77">
        <v>115</v>
      </c>
      <c r="E15" s="90">
        <v>17867.973000000002</v>
      </c>
      <c r="F15" s="78">
        <v>190497.90341</v>
      </c>
      <c r="G15" s="422">
        <f>E15/$E$20</f>
        <v>0.37179089539567867</v>
      </c>
      <c r="H15" s="141">
        <f>(E15-I15)/I15</f>
        <v>-6.4965625084872927E-2</v>
      </c>
      <c r="I15" s="402">
        <v>19109.429</v>
      </c>
      <c r="J15" s="112">
        <v>203866.71901</v>
      </c>
      <c r="K15" s="117">
        <f>I15/$I$20</f>
        <v>0.37090059140129306</v>
      </c>
      <c r="L15" s="88"/>
      <c r="M15" s="79"/>
      <c r="N15" s="79"/>
    </row>
    <row r="16" spans="1:17" ht="11.1" customHeight="1" x14ac:dyDescent="0.2">
      <c r="A16" s="958"/>
      <c r="B16" s="959"/>
      <c r="C16" s="93" t="s">
        <v>7</v>
      </c>
      <c r="D16" s="77">
        <v>382</v>
      </c>
      <c r="E16" s="90">
        <v>4799.8940000000002</v>
      </c>
      <c r="F16" s="78">
        <v>51173.468019999971</v>
      </c>
      <c r="G16" s="422">
        <f>E16/$E$20</f>
        <v>9.9874612977327956E-2</v>
      </c>
      <c r="H16" s="141">
        <f>(E16-I16)/I16</f>
        <v>-6.9901002339444435E-2</v>
      </c>
      <c r="I16" s="402">
        <v>5160.6270000000004</v>
      </c>
      <c r="J16" s="112">
        <v>55055.819549999971</v>
      </c>
      <c r="K16" s="117">
        <f>I16/$I$20</f>
        <v>0.10016414442846414</v>
      </c>
      <c r="L16" s="89"/>
      <c r="M16" s="82"/>
      <c r="N16" s="79"/>
    </row>
    <row r="17" spans="1:21" ht="11.1" customHeight="1" x14ac:dyDescent="0.2">
      <c r="A17" s="958"/>
      <c r="B17" s="959"/>
      <c r="C17" s="93" t="s">
        <v>8</v>
      </c>
      <c r="D17" s="77">
        <v>13289</v>
      </c>
      <c r="E17" s="90">
        <v>8572.0550000000003</v>
      </c>
      <c r="F17" s="78">
        <v>91389.863670000006</v>
      </c>
      <c r="G17" s="422">
        <f>E17/$E$20</f>
        <v>0.17836449628791157</v>
      </c>
      <c r="H17" s="141">
        <f t="shared" ref="H17:H20" si="1">(E17-I17)/I17</f>
        <v>3.5967617397328032E-2</v>
      </c>
      <c r="I17" s="402">
        <v>8274.4430000000011</v>
      </c>
      <c r="J17" s="112">
        <v>88275.326459999997</v>
      </c>
      <c r="K17" s="117">
        <f>I17/$I$20</f>
        <v>0.16060112535106569</v>
      </c>
      <c r="L17" s="88"/>
      <c r="M17" s="79"/>
      <c r="N17" s="79"/>
      <c r="O17" s="79"/>
      <c r="P17" s="79"/>
    </row>
    <row r="18" spans="1:21" ht="11.1" customHeight="1" x14ac:dyDescent="0.2">
      <c r="A18" s="958"/>
      <c r="B18" s="959"/>
      <c r="C18" s="93" t="s">
        <v>9</v>
      </c>
      <c r="D18" s="77">
        <v>174228</v>
      </c>
      <c r="E18" s="90">
        <v>16418.5</v>
      </c>
      <c r="F18" s="78">
        <v>175044.1</v>
      </c>
      <c r="G18" s="422">
        <f>E18/$E$20</f>
        <v>0.34163073875553479</v>
      </c>
      <c r="H18" s="141">
        <f t="shared" si="1"/>
        <v>-0.11558744471916524</v>
      </c>
      <c r="I18" s="402">
        <v>18564.3</v>
      </c>
      <c r="J18" s="112">
        <v>198051.1</v>
      </c>
      <c r="K18" s="117">
        <f>I18/$I$20</f>
        <v>0.36032002049621809</v>
      </c>
      <c r="L18" s="88"/>
      <c r="M18" s="79"/>
      <c r="N18" s="79"/>
      <c r="O18" s="79"/>
      <c r="P18" s="79"/>
    </row>
    <row r="19" spans="1:21" ht="11.1" customHeight="1" x14ac:dyDescent="0.2">
      <c r="A19" s="958"/>
      <c r="B19" s="959"/>
      <c r="C19" s="93" t="s">
        <v>302</v>
      </c>
      <c r="D19" s="77">
        <v>15</v>
      </c>
      <c r="E19" s="90">
        <v>400.77800000000002</v>
      </c>
      <c r="F19" s="78">
        <v>4272.85304</v>
      </c>
      <c r="G19" s="422">
        <f>E19/$E$20</f>
        <v>8.3392565835469588E-3</v>
      </c>
      <c r="H19" s="141">
        <f t="shared" si="1"/>
        <v>-2.9360548896708874E-2</v>
      </c>
      <c r="I19" s="405">
        <v>412.90100000000001</v>
      </c>
      <c r="J19" s="118">
        <v>4404.9857300000003</v>
      </c>
      <c r="K19" s="117">
        <f>I19/$I$20</f>
        <v>8.0141183229590646E-3</v>
      </c>
      <c r="L19" s="88"/>
      <c r="M19" s="79"/>
      <c r="N19" s="79"/>
      <c r="O19" s="79"/>
      <c r="P19" s="79"/>
    </row>
    <row r="20" spans="1:21" ht="11.1" customHeight="1" x14ac:dyDescent="0.2">
      <c r="A20" s="958"/>
      <c r="B20" s="959"/>
      <c r="C20" s="523" t="s">
        <v>2</v>
      </c>
      <c r="D20" s="524">
        <v>188029</v>
      </c>
      <c r="E20" s="525">
        <v>48059.200000000004</v>
      </c>
      <c r="F20" s="526">
        <v>512378.18814000004</v>
      </c>
      <c r="G20" s="527">
        <f>SUM(G15:G19)</f>
        <v>1</v>
      </c>
      <c r="H20" s="528">
        <f t="shared" si="1"/>
        <v>-6.7204692391749352E-2</v>
      </c>
      <c r="I20" s="529">
        <v>51521.7</v>
      </c>
      <c r="J20" s="530">
        <v>549653.95074999996</v>
      </c>
      <c r="K20" s="538">
        <f>SUM(K15:K19)</f>
        <v>0.99999999999999989</v>
      </c>
      <c r="L20" s="99"/>
      <c r="M20" s="79"/>
      <c r="N20" s="79"/>
      <c r="O20" s="79"/>
      <c r="P20" s="79"/>
    </row>
    <row r="21" spans="1:21" ht="11.1" customHeight="1" x14ac:dyDescent="0.2">
      <c r="A21" s="958" t="str">
        <f>T!J22</f>
        <v>Prosinec</v>
      </c>
      <c r="B21" s="959"/>
      <c r="C21" s="92" t="s">
        <v>6</v>
      </c>
      <c r="D21" s="104">
        <v>115</v>
      </c>
      <c r="E21" s="106">
        <v>18064.857</v>
      </c>
      <c r="F21" s="105">
        <v>193128.05254999996</v>
      </c>
      <c r="G21" s="421">
        <f>E21/$E$26</f>
        <v>0.29201486192024934</v>
      </c>
      <c r="H21" s="383">
        <f>(E21-I21)/I21</f>
        <v>-6.6505390179548485E-2</v>
      </c>
      <c r="I21" s="401">
        <v>19351.859999999997</v>
      </c>
      <c r="J21" s="113">
        <v>206688.02926999997</v>
      </c>
      <c r="K21" s="116">
        <f>I21/$I$26</f>
        <v>0.29333444491602495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58"/>
      <c r="B22" s="959"/>
      <c r="C22" s="93" t="s">
        <v>7</v>
      </c>
      <c r="D22" s="77">
        <v>382</v>
      </c>
      <c r="E22" s="90">
        <v>6124.6129999999994</v>
      </c>
      <c r="F22" s="78">
        <v>65476.69795999999</v>
      </c>
      <c r="G22" s="422">
        <f>E22/$E$26</f>
        <v>9.9003165068506427E-2</v>
      </c>
      <c r="H22" s="141">
        <f t="shared" ref="H22:H26" si="2">(E22-I22)/I22</f>
        <v>-4.0354206099502438E-2</v>
      </c>
      <c r="I22" s="402">
        <v>6382.16</v>
      </c>
      <c r="J22" s="112">
        <v>68164.862110000016</v>
      </c>
      <c r="K22" s="117">
        <f>I22/$I$26</f>
        <v>9.6740435336203232E-2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58"/>
      <c r="B23" s="959"/>
      <c r="C23" s="93" t="s">
        <v>8</v>
      </c>
      <c r="D23" s="77">
        <v>13311</v>
      </c>
      <c r="E23" s="90">
        <v>12458.357</v>
      </c>
      <c r="F23" s="78">
        <v>133189.69543999998</v>
      </c>
      <c r="G23" s="422">
        <f>E23/$E$26</f>
        <v>0.20138689163762388</v>
      </c>
      <c r="H23" s="141">
        <f t="shared" si="2"/>
        <v>4.5431762777536383E-2</v>
      </c>
      <c r="I23" s="402">
        <v>11916.949000000001</v>
      </c>
      <c r="J23" s="112">
        <v>127279.71665999999</v>
      </c>
      <c r="K23" s="117">
        <f>I23/$I$26</f>
        <v>0.18063646698599406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58"/>
      <c r="B24" s="959"/>
      <c r="C24" s="93" t="s">
        <v>9</v>
      </c>
      <c r="D24" s="77">
        <v>174277</v>
      </c>
      <c r="E24" s="90">
        <v>24828.2</v>
      </c>
      <c r="F24" s="78">
        <v>265433.8</v>
      </c>
      <c r="G24" s="422">
        <f>E24/$E$26</f>
        <v>0.40134297186677614</v>
      </c>
      <c r="H24" s="141">
        <f t="shared" si="2"/>
        <v>-0.11212750816236763</v>
      </c>
      <c r="I24" s="402">
        <v>27963.7</v>
      </c>
      <c r="J24" s="112">
        <v>298667.8</v>
      </c>
      <c r="K24" s="117">
        <f>I24/$I$26</f>
        <v>0.42387224883283819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53"/>
      <c r="B25" s="1018"/>
      <c r="C25" s="93" t="s">
        <v>302</v>
      </c>
      <c r="D25" s="77">
        <v>15</v>
      </c>
      <c r="E25" s="90">
        <v>386.77300000000002</v>
      </c>
      <c r="F25" s="78">
        <v>4134.9271900000012</v>
      </c>
      <c r="G25" s="422">
        <f>E25/$E$26</f>
        <v>6.2521095068441782E-3</v>
      </c>
      <c r="H25" s="141">
        <f t="shared" si="2"/>
        <v>8.2394194738211926E-2</v>
      </c>
      <c r="I25" s="405">
        <v>357.33100000000002</v>
      </c>
      <c r="J25" s="118">
        <v>3816.4869699999999</v>
      </c>
      <c r="K25" s="117">
        <f>I25/$I$26</f>
        <v>5.4164039289395505E-3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60"/>
      <c r="B26" s="961"/>
      <c r="C26" s="587" t="s">
        <v>2</v>
      </c>
      <c r="D26" s="588">
        <v>188100</v>
      </c>
      <c r="E26" s="589">
        <v>61862.8</v>
      </c>
      <c r="F26" s="590">
        <v>661363.17313999985</v>
      </c>
      <c r="G26" s="591">
        <f>SUM(G21:G25)</f>
        <v>1</v>
      </c>
      <c r="H26" s="592">
        <f t="shared" si="2"/>
        <v>-6.2287030861577594E-2</v>
      </c>
      <c r="I26" s="593">
        <v>65972</v>
      </c>
      <c r="J26" s="594">
        <v>704616.89500999986</v>
      </c>
      <c r="K26" s="595">
        <f>SUM(K21:K25)</f>
        <v>1</v>
      </c>
      <c r="L26" s="107"/>
    </row>
    <row r="27" spans="1:21" ht="11.1" customHeight="1" thickTop="1" x14ac:dyDescent="0.2">
      <c r="A27" s="1016" t="str">
        <f>T!E17</f>
        <v>IV. čtvrtletí</v>
      </c>
      <c r="B27" s="1017"/>
      <c r="C27" s="93" t="s">
        <v>6</v>
      </c>
      <c r="D27" s="77">
        <f>D21</f>
        <v>115</v>
      </c>
      <c r="E27" s="90">
        <f>E9+E15+E21</f>
        <v>52359.566000000006</v>
      </c>
      <c r="F27" s="78">
        <f>F9+F15+F21</f>
        <v>558596.27419000003</v>
      </c>
      <c r="G27" s="422">
        <f>E27/$E$32</f>
        <v>0.35875026978435759</v>
      </c>
      <c r="H27" s="141">
        <f>(E27-I27)/I27</f>
        <v>-5.5684642514969976E-2</v>
      </c>
      <c r="I27" s="402">
        <f>I9+I15+I21</f>
        <v>55447.119000000006</v>
      </c>
      <c r="J27" s="112">
        <f>J9+J15+J21</f>
        <v>591848.10435000004</v>
      </c>
      <c r="K27" s="117">
        <f>I27/$I$32</f>
        <v>0.36202325034767796</v>
      </c>
      <c r="L27" s="87"/>
    </row>
    <row r="28" spans="1:21" ht="11.1" customHeight="1" x14ac:dyDescent="0.2">
      <c r="A28" s="958"/>
      <c r="B28" s="959"/>
      <c r="C28" s="93" t="s">
        <v>7</v>
      </c>
      <c r="D28" s="77">
        <f>D22</f>
        <v>382</v>
      </c>
      <c r="E28" s="90">
        <f t="shared" ref="E28:F31" si="3">E10+E16+E22</f>
        <v>14886.294</v>
      </c>
      <c r="F28" s="78">
        <f t="shared" si="3"/>
        <v>158849.20284999994</v>
      </c>
      <c r="G28" s="422">
        <f>E28/$E$32</f>
        <v>0.10199591777726466</v>
      </c>
      <c r="H28" s="141">
        <f t="shared" ref="H28:H31" si="4">(E28-I28)/I28</f>
        <v>-1.8127348729068599E-2</v>
      </c>
      <c r="I28" s="402">
        <f t="shared" ref="I28:J28" si="5">I10+I16+I22</f>
        <v>15161.125</v>
      </c>
      <c r="J28" s="112">
        <f t="shared" si="5"/>
        <v>161839.38073999999</v>
      </c>
      <c r="K28" s="117">
        <f>I28/$I$32</f>
        <v>9.8989448873393004E-2</v>
      </c>
      <c r="L28" s="87"/>
    </row>
    <row r="29" spans="1:21" ht="11.1" customHeight="1" x14ac:dyDescent="0.2">
      <c r="A29" s="958"/>
      <c r="B29" s="959"/>
      <c r="C29" s="93" t="s">
        <v>8</v>
      </c>
      <c r="D29" s="77">
        <f>D23</f>
        <v>13311</v>
      </c>
      <c r="E29" s="90">
        <f t="shared" si="3"/>
        <v>26196.712</v>
      </c>
      <c r="F29" s="78">
        <f t="shared" si="3"/>
        <v>279608.65911000001</v>
      </c>
      <c r="G29" s="422">
        <f>E29/$E$32</f>
        <v>0.17949112674965861</v>
      </c>
      <c r="H29" s="141">
        <f t="shared" si="4"/>
        <v>4.8123425542028753E-2</v>
      </c>
      <c r="I29" s="402">
        <f t="shared" ref="I29:J29" si="6">I11+I17+I23</f>
        <v>24993.919000000002</v>
      </c>
      <c r="J29" s="112">
        <f t="shared" si="6"/>
        <v>266813.26032</v>
      </c>
      <c r="K29" s="117">
        <f>I29/$I$32</f>
        <v>0.16318935877095045</v>
      </c>
      <c r="L29" s="87"/>
    </row>
    <row r="30" spans="1:21" ht="11.1" customHeight="1" x14ac:dyDescent="0.2">
      <c r="A30" s="958"/>
      <c r="B30" s="959"/>
      <c r="C30" s="93" t="s">
        <v>9</v>
      </c>
      <c r="D30" s="77">
        <f>D24</f>
        <v>174277</v>
      </c>
      <c r="E30" s="90">
        <f t="shared" si="3"/>
        <v>51303.3</v>
      </c>
      <c r="F30" s="78">
        <f t="shared" si="3"/>
        <v>547596.19999999995</v>
      </c>
      <c r="G30" s="422">
        <f>E30/$E$32</f>
        <v>0.35151308771023487</v>
      </c>
      <c r="H30" s="141">
        <f t="shared" si="4"/>
        <v>-9.007016473459431E-2</v>
      </c>
      <c r="I30" s="402">
        <f t="shared" ref="I30:J30" si="7">I12+I18+I24</f>
        <v>56381.600000000006</v>
      </c>
      <c r="J30" s="112">
        <f t="shared" si="7"/>
        <v>601888.39999999991</v>
      </c>
      <c r="K30" s="117">
        <f>I30/$I$32</f>
        <v>0.36812462865388262</v>
      </c>
      <c r="L30" s="87"/>
    </row>
    <row r="31" spans="1:21" ht="11.1" customHeight="1" x14ac:dyDescent="0.2">
      <c r="A31" s="958"/>
      <c r="B31" s="959"/>
      <c r="C31" s="93" t="s">
        <v>302</v>
      </c>
      <c r="D31" s="77">
        <f>D25</f>
        <v>15</v>
      </c>
      <c r="E31" s="90">
        <f>E13+E19+E25</f>
        <v>1204.028</v>
      </c>
      <c r="F31" s="78">
        <f t="shared" si="3"/>
        <v>12843.898290000001</v>
      </c>
      <c r="G31" s="422">
        <f>E31/$E$32</f>
        <v>8.2495979784843985E-3</v>
      </c>
      <c r="H31" s="141">
        <f t="shared" si="4"/>
        <v>2.4498037417133682E-2</v>
      </c>
      <c r="I31" s="402">
        <f>I13+I19+I25</f>
        <v>1175.2370000000001</v>
      </c>
      <c r="J31" s="112">
        <f t="shared" ref="J31" si="8">J13+J19+J25</f>
        <v>12544.16365</v>
      </c>
      <c r="K31" s="117">
        <f>I31/$I$32</f>
        <v>7.6733133540960704E-3</v>
      </c>
      <c r="L31" s="87"/>
    </row>
    <row r="32" spans="1:21" ht="11.1" customHeight="1" x14ac:dyDescent="0.2">
      <c r="A32" s="958"/>
      <c r="B32" s="959"/>
      <c r="C32" s="557" t="s">
        <v>2</v>
      </c>
      <c r="D32" s="552">
        <f>SUM(D27:D31)</f>
        <v>188100</v>
      </c>
      <c r="E32" s="558">
        <f>SUM(E27:E31)</f>
        <v>145949.9</v>
      </c>
      <c r="F32" s="559">
        <f>SUM(F27:F31)</f>
        <v>1557494.2344399998</v>
      </c>
      <c r="G32" s="560">
        <f>SUM(G27:G31)</f>
        <v>1.0000000000000002</v>
      </c>
      <c r="H32" s="561">
        <f>(E32-I32)/I32</f>
        <v>-4.7069385409933509E-2</v>
      </c>
      <c r="I32" s="571">
        <f>SUM(I27:I31)</f>
        <v>153159</v>
      </c>
      <c r="J32" s="572">
        <f>SUM(J27:J31)</f>
        <v>1634933.3090599999</v>
      </c>
      <c r="K32" s="573">
        <f>SUM(K27:K31)</f>
        <v>1.0000000000000002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9" t="s">
        <v>117</v>
      </c>
      <c r="B35" s="1019"/>
      <c r="C35" s="1019"/>
      <c r="D35" s="1020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9">
        <f>T!G17</f>
        <v>2019</v>
      </c>
      <c r="F36" s="940"/>
      <c r="G36" s="940"/>
      <c r="H36" s="398"/>
      <c r="I36" s="970">
        <f>E36-1</f>
        <v>2018</v>
      </c>
      <c r="J36" s="971"/>
      <c r="K36" s="972"/>
      <c r="L36" s="87"/>
    </row>
    <row r="37" spans="1:12" ht="24.95" customHeight="1" x14ac:dyDescent="0.25">
      <c r="A37" s="74"/>
      <c r="B37" s="75"/>
      <c r="C37" s="76"/>
      <c r="D37" s="76"/>
      <c r="E37" s="945" t="s">
        <v>39</v>
      </c>
      <c r="F37" s="946"/>
      <c r="G37" s="420"/>
      <c r="H37" s="946" t="s">
        <v>108</v>
      </c>
      <c r="I37" s="1012" t="s">
        <v>39</v>
      </c>
      <c r="J37" s="1013"/>
      <c r="K37" s="399"/>
      <c r="L37" s="87"/>
    </row>
    <row r="38" spans="1:12" ht="24.95" customHeight="1" x14ac:dyDescent="0.25">
      <c r="A38" s="74"/>
      <c r="B38" s="94"/>
      <c r="C38" s="94"/>
      <c r="D38" s="974" t="s">
        <v>0</v>
      </c>
      <c r="E38" s="945"/>
      <c r="F38" s="946"/>
      <c r="G38" s="491" t="s">
        <v>107</v>
      </c>
      <c r="H38" s="946"/>
      <c r="I38" s="1012"/>
      <c r="J38" s="1013"/>
      <c r="K38" s="114" t="s">
        <v>107</v>
      </c>
      <c r="L38" s="87"/>
    </row>
    <row r="39" spans="1:12" ht="15" customHeight="1" x14ac:dyDescent="0.25">
      <c r="A39" s="973" t="s">
        <v>140</v>
      </c>
      <c r="B39" s="973"/>
      <c r="C39" s="126" t="s">
        <v>45</v>
      </c>
      <c r="D39" s="975"/>
      <c r="E39" s="660" t="s">
        <v>336</v>
      </c>
      <c r="F39" s="655" t="s">
        <v>1</v>
      </c>
      <c r="G39" s="492" t="s">
        <v>66</v>
      </c>
      <c r="H39" s="97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52" t="str">
        <f>T!J20</f>
        <v>Říjen</v>
      </c>
      <c r="B40" s="953"/>
      <c r="C40" s="92" t="s">
        <v>6</v>
      </c>
      <c r="D40" s="77">
        <v>75</v>
      </c>
      <c r="E40" s="90">
        <v>11948.49</v>
      </c>
      <c r="F40" s="78">
        <v>127269.55325999999</v>
      </c>
      <c r="G40" s="421">
        <f>E40/$E$45</f>
        <v>0.42641197673173686</v>
      </c>
      <c r="H40" s="141">
        <f>(E40-I40)/I40</f>
        <v>1.9995113648644629E-2</v>
      </c>
      <c r="I40" s="402">
        <v>11714.262000000001</v>
      </c>
      <c r="J40" s="112">
        <v>125028.83475999998</v>
      </c>
      <c r="K40" s="116">
        <f>I40/$I$45</f>
        <v>0.43337521226179515</v>
      </c>
      <c r="L40" s="87"/>
    </row>
    <row r="41" spans="1:12" ht="11.1" customHeight="1" x14ac:dyDescent="0.2">
      <c r="A41" s="954"/>
      <c r="B41" s="955"/>
      <c r="C41" s="93" t="s">
        <v>7</v>
      </c>
      <c r="D41" s="77">
        <v>292</v>
      </c>
      <c r="E41" s="90">
        <v>3526.1769999999997</v>
      </c>
      <c r="F41" s="78">
        <v>37558.979499999958</v>
      </c>
      <c r="G41" s="422">
        <f t="shared" ref="G41" si="9">E41/$E$45</f>
        <v>0.12584051247278824</v>
      </c>
      <c r="H41" s="141">
        <f>(E41-I41)/I41</f>
        <v>0.10219242763669724</v>
      </c>
      <c r="I41" s="402">
        <v>3199.239</v>
      </c>
      <c r="J41" s="112">
        <v>34145.923339999979</v>
      </c>
      <c r="K41" s="117">
        <f t="shared" ref="K41:K44" si="10">I41/$I$45</f>
        <v>0.11835750990555044</v>
      </c>
      <c r="L41" s="88"/>
    </row>
    <row r="42" spans="1:12" ht="11.1" customHeight="1" x14ac:dyDescent="0.2">
      <c r="A42" s="954"/>
      <c r="B42" s="955"/>
      <c r="C42" s="93" t="s">
        <v>8</v>
      </c>
      <c r="D42" s="77">
        <v>11210</v>
      </c>
      <c r="E42" s="90">
        <v>4285.9260000000004</v>
      </c>
      <c r="F42" s="78">
        <v>45651.637940000001</v>
      </c>
      <c r="G42" s="422">
        <f>E42/$E$45</f>
        <v>0.15295407016166446</v>
      </c>
      <c r="H42" s="141">
        <f t="shared" ref="H42:H44" si="11">(E42-I42)/I42</f>
        <v>6.998165321760233E-2</v>
      </c>
      <c r="I42" s="402">
        <v>4005.607</v>
      </c>
      <c r="J42" s="112">
        <v>42752.044929999996</v>
      </c>
      <c r="K42" s="117">
        <f t="shared" si="10"/>
        <v>0.14818951324994545</v>
      </c>
      <c r="L42" s="88"/>
    </row>
    <row r="43" spans="1:12" ht="11.1" customHeight="1" x14ac:dyDescent="0.2">
      <c r="A43" s="954"/>
      <c r="B43" s="955"/>
      <c r="C43" s="93" t="s">
        <v>9</v>
      </c>
      <c r="D43" s="77">
        <v>125195</v>
      </c>
      <c r="E43" s="90">
        <v>8036.4</v>
      </c>
      <c r="F43" s="78">
        <v>85600.6</v>
      </c>
      <c r="G43" s="422">
        <f>E43/$E$45</f>
        <v>0.28679918632454227</v>
      </c>
      <c r="H43" s="141">
        <f t="shared" si="11"/>
        <v>1.7008352315869352E-2</v>
      </c>
      <c r="I43" s="402">
        <v>7902</v>
      </c>
      <c r="J43" s="112">
        <v>84339.3</v>
      </c>
      <c r="K43" s="117">
        <f t="shared" si="10"/>
        <v>0.29233859779580695</v>
      </c>
      <c r="L43" s="88"/>
    </row>
    <row r="44" spans="1:12" ht="11.1" customHeight="1" x14ac:dyDescent="0.2">
      <c r="A44" s="954"/>
      <c r="B44" s="955"/>
      <c r="C44" s="93" t="s">
        <v>302</v>
      </c>
      <c r="D44" s="77">
        <v>12</v>
      </c>
      <c r="E44" s="90">
        <v>224.00700000000001</v>
      </c>
      <c r="F44" s="78">
        <v>2386.0203500000002</v>
      </c>
      <c r="G44" s="422">
        <f>E44/$E$45</f>
        <v>7.9942543092680479E-3</v>
      </c>
      <c r="H44" s="141">
        <f t="shared" si="11"/>
        <v>7.082010784351217E-2</v>
      </c>
      <c r="I44" s="405">
        <v>209.19200000000001</v>
      </c>
      <c r="J44" s="118">
        <v>2232.7393999999999</v>
      </c>
      <c r="K44" s="117">
        <f t="shared" si="10"/>
        <v>7.7391667869021064E-3</v>
      </c>
      <c r="L44" s="88"/>
    </row>
    <row r="45" spans="1:12" ht="11.1" customHeight="1" x14ac:dyDescent="0.2">
      <c r="A45" s="956"/>
      <c r="B45" s="957"/>
      <c r="C45" s="523" t="s">
        <v>2</v>
      </c>
      <c r="D45" s="524">
        <v>136784</v>
      </c>
      <c r="E45" s="525">
        <v>28021.000000000004</v>
      </c>
      <c r="F45" s="526">
        <v>298466.79105</v>
      </c>
      <c r="G45" s="527">
        <f>SUM(G40:G44)</f>
        <v>0.99999999999999989</v>
      </c>
      <c r="H45" s="528">
        <f>(E45-I45)/I45</f>
        <v>3.6651461508011539E-2</v>
      </c>
      <c r="I45" s="529">
        <v>27030.3</v>
      </c>
      <c r="J45" s="530">
        <v>288498.84243000002</v>
      </c>
      <c r="K45" s="538">
        <f>SUM(K40:K44)</f>
        <v>1</v>
      </c>
      <c r="L45" s="99"/>
    </row>
    <row r="46" spans="1:12" ht="11.1" customHeight="1" x14ac:dyDescent="0.2">
      <c r="A46" s="958" t="str">
        <f>T!J21</f>
        <v>Listopad</v>
      </c>
      <c r="B46" s="959"/>
      <c r="C46" s="93" t="s">
        <v>6</v>
      </c>
      <c r="D46" s="77">
        <v>76</v>
      </c>
      <c r="E46" s="90">
        <v>13311.929</v>
      </c>
      <c r="F46" s="78">
        <v>141924.53214000005</v>
      </c>
      <c r="G46" s="422">
        <f>E46/$E$51</f>
        <v>0.34920931684513717</v>
      </c>
      <c r="H46" s="141">
        <f>(E46-I46)/I46</f>
        <v>8.5376134184706031E-3</v>
      </c>
      <c r="I46" s="402">
        <v>13199.239</v>
      </c>
      <c r="J46" s="112">
        <v>140814.30666</v>
      </c>
      <c r="K46" s="117">
        <f>I46/$I$51</f>
        <v>0.33408267504283851</v>
      </c>
      <c r="L46" s="88"/>
    </row>
    <row r="47" spans="1:12" ht="11.1" customHeight="1" x14ac:dyDescent="0.2">
      <c r="A47" s="958"/>
      <c r="B47" s="959"/>
      <c r="C47" s="93" t="s">
        <v>7</v>
      </c>
      <c r="D47" s="77">
        <v>293</v>
      </c>
      <c r="E47" s="90">
        <v>4352.32</v>
      </c>
      <c r="F47" s="78">
        <v>46401.488069999963</v>
      </c>
      <c r="G47" s="422">
        <f t="shared" ref="G47:G50" si="12">E47/$E$51</f>
        <v>0.11417358775662245</v>
      </c>
      <c r="H47" s="141">
        <f>(E47-I47)/I47</f>
        <v>9.3586081151846457E-3</v>
      </c>
      <c r="I47" s="402">
        <v>4311.9659999999994</v>
      </c>
      <c r="J47" s="112">
        <v>46001.27500999999</v>
      </c>
      <c r="K47" s="117">
        <f t="shared" ref="K47:K50" si="13">I47/$I$51</f>
        <v>0.10913910536613269</v>
      </c>
      <c r="L47" s="89"/>
    </row>
    <row r="48" spans="1:12" ht="11.1" customHeight="1" x14ac:dyDescent="0.2">
      <c r="A48" s="958"/>
      <c r="B48" s="959"/>
      <c r="C48" s="93" t="s">
        <v>8</v>
      </c>
      <c r="D48" s="77">
        <v>11229</v>
      </c>
      <c r="E48" s="90">
        <v>7113.9970000000003</v>
      </c>
      <c r="F48" s="78">
        <v>75844.807359999992</v>
      </c>
      <c r="G48" s="422">
        <f t="shared" si="12"/>
        <v>0.18662013840431055</v>
      </c>
      <c r="H48" s="141">
        <f t="shared" ref="H48:H50" si="14">(E48-I48)/I48</f>
        <v>3.1033632667518851E-2</v>
      </c>
      <c r="I48" s="402">
        <v>6899.8689999999997</v>
      </c>
      <c r="J48" s="112">
        <v>73610.56223000001</v>
      </c>
      <c r="K48" s="117">
        <f t="shared" si="13"/>
        <v>0.17464087838436404</v>
      </c>
      <c r="L48" s="88"/>
    </row>
    <row r="49" spans="1:12" ht="11.1" customHeight="1" x14ac:dyDescent="0.2">
      <c r="A49" s="958"/>
      <c r="B49" s="959"/>
      <c r="C49" s="93" t="s">
        <v>9</v>
      </c>
      <c r="D49" s="77">
        <v>125241</v>
      </c>
      <c r="E49" s="90">
        <v>13120.3</v>
      </c>
      <c r="F49" s="78">
        <v>139881.5</v>
      </c>
      <c r="G49" s="422">
        <f t="shared" si="12"/>
        <v>0.34418234951547994</v>
      </c>
      <c r="H49" s="141">
        <f t="shared" si="14"/>
        <v>-0.11869769066458888</v>
      </c>
      <c r="I49" s="402">
        <v>14887.4</v>
      </c>
      <c r="J49" s="112">
        <v>158824.5</v>
      </c>
      <c r="K49" s="117">
        <f t="shared" si="13"/>
        <v>0.37681130074489549</v>
      </c>
      <c r="L49" s="88"/>
    </row>
    <row r="50" spans="1:12" ht="11.1" customHeight="1" x14ac:dyDescent="0.2">
      <c r="A50" s="958"/>
      <c r="B50" s="959"/>
      <c r="C50" s="93" t="s">
        <v>302</v>
      </c>
      <c r="D50" s="77">
        <v>13</v>
      </c>
      <c r="E50" s="90">
        <v>221.654</v>
      </c>
      <c r="F50" s="78">
        <v>2363.1466099999998</v>
      </c>
      <c r="G50" s="422">
        <f t="shared" si="12"/>
        <v>5.8146074784497454E-3</v>
      </c>
      <c r="H50" s="141">
        <f t="shared" si="14"/>
        <v>5.3358425289650561E-2</v>
      </c>
      <c r="I50" s="405">
        <v>210.42599999999999</v>
      </c>
      <c r="J50" s="118">
        <v>2244.90418</v>
      </c>
      <c r="K50" s="117">
        <f t="shared" si="13"/>
        <v>5.3260404617693742E-3</v>
      </c>
      <c r="L50" s="88"/>
    </row>
    <row r="51" spans="1:12" ht="11.1" customHeight="1" x14ac:dyDescent="0.2">
      <c r="A51" s="958"/>
      <c r="B51" s="959"/>
      <c r="C51" s="523" t="s">
        <v>2</v>
      </c>
      <c r="D51" s="524">
        <v>136852</v>
      </c>
      <c r="E51" s="525">
        <v>38120.200000000004</v>
      </c>
      <c r="F51" s="526">
        <v>406415.47418000002</v>
      </c>
      <c r="G51" s="527">
        <f>SUM(G46:G50)</f>
        <v>0.99999999999999978</v>
      </c>
      <c r="H51" s="528">
        <f t="shared" ref="H51" si="15">(E51-I51)/I51</f>
        <v>-3.5149042367668804E-2</v>
      </c>
      <c r="I51" s="529">
        <v>39508.899999999994</v>
      </c>
      <c r="J51" s="530">
        <v>421495.54808000004</v>
      </c>
      <c r="K51" s="538">
        <f>SUM(K46:K50)</f>
        <v>1.0000000000000002</v>
      </c>
      <c r="L51" s="99"/>
    </row>
    <row r="52" spans="1:12" ht="11.1" customHeight="1" x14ac:dyDescent="0.2">
      <c r="A52" s="958" t="str">
        <f>T!J22</f>
        <v>Prosinec</v>
      </c>
      <c r="B52" s="959"/>
      <c r="C52" s="92" t="s">
        <v>6</v>
      </c>
      <c r="D52" s="104">
        <v>78</v>
      </c>
      <c r="E52" s="106">
        <v>12369.14</v>
      </c>
      <c r="F52" s="105">
        <v>132236.30528000003</v>
      </c>
      <c r="G52" s="421">
        <f>E52/$E$57</f>
        <v>0.26020957057176458</v>
      </c>
      <c r="H52" s="383">
        <f>(E52-I52)/I52</f>
        <v>-0.16360638243129416</v>
      </c>
      <c r="I52" s="401">
        <v>14788.659</v>
      </c>
      <c r="J52" s="113">
        <v>157951.23438000001</v>
      </c>
      <c r="K52" s="116">
        <f>I52/$I$57</f>
        <v>0.28225971393561833</v>
      </c>
      <c r="L52" s="106"/>
    </row>
    <row r="53" spans="1:12" ht="11.1" customHeight="1" x14ac:dyDescent="0.2">
      <c r="A53" s="958"/>
      <c r="B53" s="959"/>
      <c r="C53" s="93" t="s">
        <v>7</v>
      </c>
      <c r="D53" s="77">
        <v>295</v>
      </c>
      <c r="E53" s="90">
        <v>4774.9250000000002</v>
      </c>
      <c r="F53" s="78">
        <v>51047.722019999987</v>
      </c>
      <c r="G53" s="422">
        <f t="shared" ref="G53:G56" si="16">E53/$E$57</f>
        <v>0.10045008656724583</v>
      </c>
      <c r="H53" s="141">
        <f t="shared" ref="H53:H56" si="17">(E53-I53)/I53</f>
        <v>-5.4475914004471174E-2</v>
      </c>
      <c r="I53" s="402">
        <v>5050.03</v>
      </c>
      <c r="J53" s="112">
        <v>53937.265950000023</v>
      </c>
      <c r="K53" s="117">
        <f t="shared" ref="K53:K56" si="18">I53/$I$57</f>
        <v>9.6386022773686963E-2</v>
      </c>
      <c r="L53" s="90"/>
    </row>
    <row r="54" spans="1:12" ht="11.1" customHeight="1" x14ac:dyDescent="0.2">
      <c r="A54" s="958"/>
      <c r="B54" s="959"/>
      <c r="C54" s="93" t="s">
        <v>8</v>
      </c>
      <c r="D54" s="77">
        <v>11245</v>
      </c>
      <c r="E54" s="90">
        <v>10336.850999999999</v>
      </c>
      <c r="F54" s="78">
        <v>110509.06765</v>
      </c>
      <c r="G54" s="422">
        <f t="shared" si="16"/>
        <v>0.21745631141488536</v>
      </c>
      <c r="H54" s="141">
        <f t="shared" si="17"/>
        <v>4.0404343370791511E-2</v>
      </c>
      <c r="I54" s="402">
        <v>9935.4169999999995</v>
      </c>
      <c r="J54" s="112">
        <v>106115.92259</v>
      </c>
      <c r="K54" s="117">
        <f t="shared" si="18"/>
        <v>0.1896296317503216</v>
      </c>
      <c r="L54" s="90"/>
    </row>
    <row r="55" spans="1:12" ht="11.1" customHeight="1" x14ac:dyDescent="0.2">
      <c r="A55" s="958"/>
      <c r="B55" s="959"/>
      <c r="C55" s="93" t="s">
        <v>9</v>
      </c>
      <c r="D55" s="77">
        <v>125271</v>
      </c>
      <c r="E55" s="90">
        <v>19840.7</v>
      </c>
      <c r="F55" s="78">
        <v>212113.9</v>
      </c>
      <c r="G55" s="422">
        <f t="shared" si="16"/>
        <v>0.41738876161505245</v>
      </c>
      <c r="H55" s="141">
        <f t="shared" si="17"/>
        <v>-0.11524980825143143</v>
      </c>
      <c r="I55" s="402">
        <v>22425.200000000001</v>
      </c>
      <c r="J55" s="112">
        <v>239512.8</v>
      </c>
      <c r="K55" s="117">
        <f t="shared" si="18"/>
        <v>0.42801247475846382</v>
      </c>
      <c r="L55" s="90"/>
    </row>
    <row r="56" spans="1:12" ht="11.1" customHeight="1" x14ac:dyDescent="0.2">
      <c r="A56" s="953"/>
      <c r="B56" s="1018"/>
      <c r="C56" s="93" t="s">
        <v>302</v>
      </c>
      <c r="D56" s="77">
        <v>13</v>
      </c>
      <c r="E56" s="90">
        <v>213.684</v>
      </c>
      <c r="F56" s="78">
        <v>2284.45901</v>
      </c>
      <c r="G56" s="422">
        <f t="shared" si="16"/>
        <v>4.4952698310518711E-3</v>
      </c>
      <c r="H56" s="141">
        <f t="shared" si="17"/>
        <v>9.8666282764506869E-2</v>
      </c>
      <c r="I56" s="405">
        <v>194.494</v>
      </c>
      <c r="J56" s="118">
        <v>2077.3006999999998</v>
      </c>
      <c r="K56" s="117">
        <f t="shared" si="18"/>
        <v>3.7121567819093102E-3</v>
      </c>
      <c r="L56" s="90"/>
    </row>
    <row r="57" spans="1:12" ht="11.1" customHeight="1" thickBot="1" x14ac:dyDescent="0.25">
      <c r="A57" s="960"/>
      <c r="B57" s="961"/>
      <c r="C57" s="587" t="s">
        <v>2</v>
      </c>
      <c r="D57" s="588">
        <v>136902</v>
      </c>
      <c r="E57" s="589">
        <v>47535.299999999996</v>
      </c>
      <c r="F57" s="590">
        <v>508191.45395999996</v>
      </c>
      <c r="G57" s="591">
        <f>SUM(G52:G56)</f>
        <v>1</v>
      </c>
      <c r="H57" s="592">
        <f t="shared" ref="H57" si="19">(E57-I57)/I57</f>
        <v>-9.2730437570857624E-2</v>
      </c>
      <c r="I57" s="593">
        <v>52393.799999999996</v>
      </c>
      <c r="J57" s="594">
        <v>559594.52362000011</v>
      </c>
      <c r="K57" s="595">
        <f>SUM(K52:K56)</f>
        <v>1</v>
      </c>
      <c r="L57" s="107"/>
    </row>
    <row r="58" spans="1:12" ht="11.1" customHeight="1" thickTop="1" x14ac:dyDescent="0.2">
      <c r="A58" s="1016" t="str">
        <f>T!E17</f>
        <v>IV. čtvrtletí</v>
      </c>
      <c r="B58" s="1017"/>
      <c r="C58" s="93" t="s">
        <v>6</v>
      </c>
      <c r="D58" s="77">
        <f>D52</f>
        <v>78</v>
      </c>
      <c r="E58" s="90">
        <f>E40+E46+E52</f>
        <v>37629.559000000001</v>
      </c>
      <c r="F58" s="78">
        <f>F40+F46+F52</f>
        <v>401430.39068000007</v>
      </c>
      <c r="G58" s="422">
        <f>E58/$E$63</f>
        <v>0.33102320180512246</v>
      </c>
      <c r="H58" s="141">
        <f>(E58-I58)/I58</f>
        <v>-5.220373400338929E-2</v>
      </c>
      <c r="I58" s="402">
        <f>I40+I46+I52</f>
        <v>39702.160000000003</v>
      </c>
      <c r="J58" s="112">
        <f>J40+J46+J52</f>
        <v>423794.37580000004</v>
      </c>
      <c r="K58" s="117">
        <f>I58/$I$63</f>
        <v>0.33381954545836734</v>
      </c>
      <c r="L58" s="87"/>
    </row>
    <row r="59" spans="1:12" ht="11.1" customHeight="1" x14ac:dyDescent="0.2">
      <c r="A59" s="958"/>
      <c r="B59" s="959"/>
      <c r="C59" s="93" t="s">
        <v>7</v>
      </c>
      <c r="D59" s="77">
        <f>D53</f>
        <v>295</v>
      </c>
      <c r="E59" s="90">
        <f t="shared" ref="E59:F60" si="20">E41+E47+E53</f>
        <v>12653.421999999999</v>
      </c>
      <c r="F59" s="78">
        <f t="shared" si="20"/>
        <v>135008.18958999991</v>
      </c>
      <c r="G59" s="422">
        <f t="shared" ref="G59:G62" si="21">E59/$E$63</f>
        <v>0.11131079862592531</v>
      </c>
      <c r="H59" s="141">
        <f t="shared" ref="H59:H62" si="22">(E59-I59)/I59</f>
        <v>7.3390076692298233E-3</v>
      </c>
      <c r="I59" s="402">
        <f t="shared" ref="I59:J59" si="23">I41+I47+I53</f>
        <v>12561.235000000001</v>
      </c>
      <c r="J59" s="112">
        <f t="shared" si="23"/>
        <v>134084.46429999999</v>
      </c>
      <c r="K59" s="117">
        <f t="shared" ref="K59:K62" si="24">I59/$I$63</f>
        <v>0.10561606114366913</v>
      </c>
      <c r="L59" s="87"/>
    </row>
    <row r="60" spans="1:12" ht="11.1" customHeight="1" x14ac:dyDescent="0.2">
      <c r="A60" s="958"/>
      <c r="B60" s="959"/>
      <c r="C60" s="93" t="s">
        <v>8</v>
      </c>
      <c r="D60" s="77">
        <f>D54</f>
        <v>11245</v>
      </c>
      <c r="E60" s="90">
        <f>E42+E48+E54</f>
        <v>21736.773999999998</v>
      </c>
      <c r="F60" s="78">
        <f t="shared" si="20"/>
        <v>232005.51295</v>
      </c>
      <c r="G60" s="422">
        <f t="shared" si="21"/>
        <v>0.19121607368277521</v>
      </c>
      <c r="H60" s="141">
        <f t="shared" si="22"/>
        <v>4.2986689677836809E-2</v>
      </c>
      <c r="I60" s="402">
        <f>I42+I48+I54</f>
        <v>20840.892999999996</v>
      </c>
      <c r="J60" s="112">
        <f t="shared" ref="J60" si="25">J42+J48+J54</f>
        <v>222478.52975000002</v>
      </c>
      <c r="K60" s="117">
        <f t="shared" si="24"/>
        <v>0.17523221477638667</v>
      </c>
      <c r="L60" s="87"/>
    </row>
    <row r="61" spans="1:12" ht="11.1" customHeight="1" x14ac:dyDescent="0.2">
      <c r="A61" s="958"/>
      <c r="B61" s="959"/>
      <c r="C61" s="93" t="s">
        <v>9</v>
      </c>
      <c r="D61" s="77">
        <f>D55</f>
        <v>125271</v>
      </c>
      <c r="E61" s="90">
        <f t="shared" ref="E61:F62" si="26">E43+E49+E55</f>
        <v>40997.399999999994</v>
      </c>
      <c r="F61" s="78">
        <f t="shared" si="26"/>
        <v>437596</v>
      </c>
      <c r="G61" s="422">
        <f t="shared" si="21"/>
        <v>0.36064973851235738</v>
      </c>
      <c r="H61" s="141">
        <f t="shared" si="22"/>
        <v>-9.3270757675618293E-2</v>
      </c>
      <c r="I61" s="402">
        <f t="shared" ref="I61:J61" si="27">I43+I49+I55</f>
        <v>45214.600000000006</v>
      </c>
      <c r="J61" s="112">
        <f t="shared" si="27"/>
        <v>482676.6</v>
      </c>
      <c r="K61" s="117">
        <f t="shared" si="24"/>
        <v>0.38016866639200225</v>
      </c>
      <c r="L61" s="87"/>
    </row>
    <row r="62" spans="1:12" ht="11.1" customHeight="1" x14ac:dyDescent="0.2">
      <c r="A62" s="958"/>
      <c r="B62" s="959"/>
      <c r="C62" s="93" t="s">
        <v>302</v>
      </c>
      <c r="D62" s="77">
        <f>D56</f>
        <v>13</v>
      </c>
      <c r="E62" s="90">
        <f>E44+E50+E56</f>
        <v>659.34500000000003</v>
      </c>
      <c r="F62" s="78">
        <f t="shared" si="26"/>
        <v>7033.625970000001</v>
      </c>
      <c r="G62" s="422">
        <f t="shared" si="21"/>
        <v>5.8001873738195674E-3</v>
      </c>
      <c r="H62" s="141">
        <f t="shared" si="22"/>
        <v>7.3655945495284356E-2</v>
      </c>
      <c r="I62" s="402">
        <f>I44+I50+I56</f>
        <v>614.11199999999997</v>
      </c>
      <c r="J62" s="112">
        <f t="shared" ref="J62" si="28">J44+J50+J56</f>
        <v>6554.9442799999997</v>
      </c>
      <c r="K62" s="117">
        <f t="shared" si="24"/>
        <v>5.1635122295746339E-3</v>
      </c>
      <c r="L62" s="87"/>
    </row>
    <row r="63" spans="1:12" ht="11.1" customHeight="1" x14ac:dyDescent="0.2">
      <c r="A63" s="958"/>
      <c r="B63" s="959"/>
      <c r="C63" s="557" t="s">
        <v>2</v>
      </c>
      <c r="D63" s="552">
        <f>SUM(D58:D62)</f>
        <v>136902</v>
      </c>
      <c r="E63" s="558">
        <f>SUM(E58:E62)</f>
        <v>113676.5</v>
      </c>
      <c r="F63" s="559">
        <f>SUM(F58:F62)</f>
        <v>1213073.7191900001</v>
      </c>
      <c r="G63" s="560">
        <f>SUM(G58:G62)</f>
        <v>0.99999999999999989</v>
      </c>
      <c r="H63" s="561">
        <f>(E63-I63)/I63</f>
        <v>-4.419715301892662E-2</v>
      </c>
      <c r="I63" s="571">
        <f>SUM(I58:I62)</f>
        <v>118933</v>
      </c>
      <c r="J63" s="572">
        <f>SUM(J58:J62)</f>
        <v>1269588.9141299999</v>
      </c>
      <c r="K63" s="573">
        <f>SUM(K58:K62)</f>
        <v>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405"/>
      <c r="J64" s="118"/>
      <c r="K64" s="121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/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6" t="s">
        <v>238</v>
      </c>
      <c r="L1" s="966"/>
    </row>
    <row r="2" spans="1:17" s="596" customFormat="1" ht="30" customHeight="1" x14ac:dyDescent="0.25">
      <c r="A2" s="868" t="s">
        <v>200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</row>
    <row r="3" spans="1:17" ht="17.100000000000001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17" ht="12.95" customHeight="1" x14ac:dyDescent="0.2">
      <c r="A4" s="967" t="s">
        <v>118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17" ht="24.95" customHeight="1" x14ac:dyDescent="0.25">
      <c r="A6" s="74"/>
      <c r="B6" s="75"/>
      <c r="C6" s="76"/>
      <c r="D6" s="76"/>
      <c r="E6" s="945" t="s">
        <v>39</v>
      </c>
      <c r="F6" s="946"/>
      <c r="G6" s="420"/>
      <c r="H6" s="946" t="s">
        <v>108</v>
      </c>
      <c r="I6" s="1012" t="s">
        <v>39</v>
      </c>
      <c r="J6" s="1013"/>
      <c r="K6" s="399"/>
      <c r="L6" s="87"/>
    </row>
    <row r="7" spans="1:17" ht="24.95" customHeight="1" x14ac:dyDescent="0.25">
      <c r="A7" s="74"/>
      <c r="B7" s="94"/>
      <c r="C7" s="94"/>
      <c r="D7" s="974" t="s">
        <v>0</v>
      </c>
      <c r="E7" s="945"/>
      <c r="F7" s="946"/>
      <c r="G7" s="491" t="s">
        <v>107</v>
      </c>
      <c r="H7" s="946"/>
      <c r="I7" s="1012"/>
      <c r="J7" s="1013"/>
      <c r="K7" s="114" t="s">
        <v>107</v>
      </c>
      <c r="L7" s="87"/>
    </row>
    <row r="8" spans="1:17" ht="15" customHeight="1" x14ac:dyDescent="0.25">
      <c r="A8" s="973" t="s">
        <v>140</v>
      </c>
      <c r="B8" s="973"/>
      <c r="C8" s="126" t="s">
        <v>45</v>
      </c>
      <c r="D8" s="975"/>
      <c r="E8" s="660" t="s">
        <v>336</v>
      </c>
      <c r="F8" s="655" t="s">
        <v>1</v>
      </c>
      <c r="G8" s="492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52" t="str">
        <f>T!J20</f>
        <v>Říjen</v>
      </c>
      <c r="B9" s="953"/>
      <c r="C9" s="92" t="s">
        <v>6</v>
      </c>
      <c r="D9" s="77">
        <v>78</v>
      </c>
      <c r="E9" s="90">
        <v>12785.2</v>
      </c>
      <c r="F9" s="78">
        <v>136181.85378000006</v>
      </c>
      <c r="G9" s="421">
        <f>E9/$E$14</f>
        <v>0.45507353673989498</v>
      </c>
      <c r="H9" s="141">
        <f>(E9-I9)/I9</f>
        <v>-3.4162246117445796E-2</v>
      </c>
      <c r="I9" s="402">
        <v>13237.42</v>
      </c>
      <c r="J9" s="112">
        <v>141285.63306999998</v>
      </c>
      <c r="K9" s="116">
        <f>I9/$I$14</f>
        <v>0.47231461427852733</v>
      </c>
      <c r="L9" s="87"/>
    </row>
    <row r="10" spans="1:17" ht="11.1" customHeight="1" x14ac:dyDescent="0.2">
      <c r="A10" s="954"/>
      <c r="B10" s="955"/>
      <c r="C10" s="93" t="s">
        <v>7</v>
      </c>
      <c r="D10" s="77">
        <v>338</v>
      </c>
      <c r="E10" s="90">
        <v>3246.578</v>
      </c>
      <c r="F10" s="78">
        <v>34581.347539999988</v>
      </c>
      <c r="G10" s="422">
        <f>E10/$E$14</f>
        <v>0.11555796802255222</v>
      </c>
      <c r="H10" s="141">
        <f>(E10-I10)/I10</f>
        <v>-5.0291092754771144E-2</v>
      </c>
      <c r="I10" s="402">
        <v>3418.4979999999996</v>
      </c>
      <c r="J10" s="112">
        <v>36486.230479999977</v>
      </c>
      <c r="K10" s="117">
        <f>I10/$I$14</f>
        <v>0.12197290440900997</v>
      </c>
      <c r="L10" s="88"/>
      <c r="M10" s="79"/>
      <c r="O10" s="79"/>
      <c r="P10" s="79"/>
      <c r="Q10" s="79"/>
    </row>
    <row r="11" spans="1:17" ht="11.1" customHeight="1" x14ac:dyDescent="0.2">
      <c r="A11" s="954"/>
      <c r="B11" s="955"/>
      <c r="C11" s="93" t="s">
        <v>8</v>
      </c>
      <c r="D11" s="77">
        <v>11914</v>
      </c>
      <c r="E11" s="90">
        <v>4577.7849999999999</v>
      </c>
      <c r="F11" s="78">
        <v>48760.496250000004</v>
      </c>
      <c r="G11" s="422">
        <f>E11/$E$14</f>
        <v>0.16294065093896379</v>
      </c>
      <c r="H11" s="141">
        <f t="shared" ref="H11:H13" si="0">(E11-I11)/I11</f>
        <v>0.11227670506687958</v>
      </c>
      <c r="I11" s="402">
        <v>4115.6889999999994</v>
      </c>
      <c r="J11" s="112">
        <v>43927.722289999998</v>
      </c>
      <c r="K11" s="117">
        <f>I11/$I$14</f>
        <v>0.14684886197804237</v>
      </c>
      <c r="L11" s="88"/>
      <c r="M11" s="79"/>
      <c r="O11" s="79"/>
      <c r="P11" s="79"/>
      <c r="Q11" s="79"/>
    </row>
    <row r="12" spans="1:17" ht="11.1" customHeight="1" x14ac:dyDescent="0.2">
      <c r="A12" s="954"/>
      <c r="B12" s="955"/>
      <c r="C12" s="93" t="s">
        <v>9</v>
      </c>
      <c r="D12" s="77">
        <v>147487</v>
      </c>
      <c r="E12" s="90">
        <v>7299.6</v>
      </c>
      <c r="F12" s="78">
        <v>77752.399999999994</v>
      </c>
      <c r="G12" s="422">
        <f>E12/$E$14</f>
        <v>0.2598203226219799</v>
      </c>
      <c r="H12" s="141">
        <f t="shared" si="0"/>
        <v>3.3820530251529597E-2</v>
      </c>
      <c r="I12" s="402">
        <v>7060.8</v>
      </c>
      <c r="J12" s="112">
        <v>75361</v>
      </c>
      <c r="K12" s="117">
        <f>I12/$I$14</f>
        <v>0.25193119418269011</v>
      </c>
      <c r="L12" s="88"/>
      <c r="M12" s="79"/>
      <c r="O12" s="79"/>
      <c r="P12" s="79"/>
      <c r="Q12" s="79"/>
    </row>
    <row r="13" spans="1:17" ht="11.1" customHeight="1" x14ac:dyDescent="0.2">
      <c r="A13" s="954"/>
      <c r="B13" s="955"/>
      <c r="C13" s="93" t="s">
        <v>302</v>
      </c>
      <c r="D13" s="77">
        <v>13</v>
      </c>
      <c r="E13" s="90">
        <v>185.637</v>
      </c>
      <c r="F13" s="78">
        <v>1977.3110800000004</v>
      </c>
      <c r="G13" s="422">
        <f>E13/$E$14</f>
        <v>6.6075216766091948E-3</v>
      </c>
      <c r="H13" s="141">
        <f t="shared" si="0"/>
        <v>-4.455127050382672E-2</v>
      </c>
      <c r="I13" s="405">
        <v>194.29300000000001</v>
      </c>
      <c r="J13" s="118">
        <v>2073.7357200000001</v>
      </c>
      <c r="K13" s="117">
        <f>I13/$I$14</f>
        <v>6.9324251517303157E-3</v>
      </c>
      <c r="L13" s="88"/>
      <c r="M13" s="79"/>
      <c r="O13" s="79"/>
      <c r="P13" s="79"/>
      <c r="Q13" s="79"/>
    </row>
    <row r="14" spans="1:17" ht="11.1" customHeight="1" x14ac:dyDescent="0.2">
      <c r="A14" s="956"/>
      <c r="B14" s="957"/>
      <c r="C14" s="523" t="s">
        <v>2</v>
      </c>
      <c r="D14" s="524">
        <v>159830</v>
      </c>
      <c r="E14" s="525">
        <v>28094.799999999999</v>
      </c>
      <c r="F14" s="526">
        <v>299253.40865000006</v>
      </c>
      <c r="G14" s="527">
        <f>SUM(G9:G13)</f>
        <v>1.0000000000000002</v>
      </c>
      <c r="H14" s="528">
        <f>(E14-I14)/I14</f>
        <v>2.4298258446410811E-3</v>
      </c>
      <c r="I14" s="529">
        <v>28026.699999999997</v>
      </c>
      <c r="J14" s="530">
        <v>299134.32155999995</v>
      </c>
      <c r="K14" s="538">
        <f>SUM(K9:K13)</f>
        <v>1.0000000000000002</v>
      </c>
      <c r="L14" s="99"/>
      <c r="M14" s="79"/>
    </row>
    <row r="15" spans="1:17" ht="11.1" customHeight="1" x14ac:dyDescent="0.2">
      <c r="A15" s="958" t="str">
        <f>T!J21</f>
        <v>Listopad</v>
      </c>
      <c r="B15" s="959"/>
      <c r="C15" s="93" t="s">
        <v>6</v>
      </c>
      <c r="D15" s="77">
        <v>79</v>
      </c>
      <c r="E15" s="90">
        <v>13583.7</v>
      </c>
      <c r="F15" s="78">
        <v>144820.95682999998</v>
      </c>
      <c r="G15" s="422">
        <f>E15/$E$20</f>
        <v>0.356900384128302</v>
      </c>
      <c r="H15" s="141">
        <f>(E15-I15)/I15</f>
        <v>-5.7456850845497245E-2</v>
      </c>
      <c r="I15" s="402">
        <v>14411.753999999999</v>
      </c>
      <c r="J15" s="112">
        <v>153750.74769999998</v>
      </c>
      <c r="K15" s="117">
        <f>I15/$I$20</f>
        <v>0.35953433372001642</v>
      </c>
      <c r="L15" s="88"/>
      <c r="M15" s="79"/>
      <c r="N15" s="79"/>
    </row>
    <row r="16" spans="1:17" ht="11.1" customHeight="1" x14ac:dyDescent="0.2">
      <c r="A16" s="958"/>
      <c r="B16" s="959"/>
      <c r="C16" s="93" t="s">
        <v>7</v>
      </c>
      <c r="D16" s="77">
        <v>337</v>
      </c>
      <c r="E16" s="90">
        <v>4774.1490000000003</v>
      </c>
      <c r="F16" s="78">
        <v>50898.85374999998</v>
      </c>
      <c r="G16" s="422">
        <f>E16/$E$20</f>
        <v>0.12543678172999617</v>
      </c>
      <c r="H16" s="141">
        <f>(E16-I16)/I16</f>
        <v>-5.7858211888850451E-2</v>
      </c>
      <c r="I16" s="402">
        <v>5067.3360000000002</v>
      </c>
      <c r="J16" s="112">
        <v>54060.576519999973</v>
      </c>
      <c r="K16" s="117">
        <f>I16/$I$20</f>
        <v>0.12641634547019423</v>
      </c>
      <c r="L16" s="89"/>
      <c r="M16" s="82"/>
      <c r="N16" s="79"/>
    </row>
    <row r="17" spans="1:21" ht="11.1" customHeight="1" x14ac:dyDescent="0.2">
      <c r="A17" s="958"/>
      <c r="B17" s="959"/>
      <c r="C17" s="93" t="s">
        <v>8</v>
      </c>
      <c r="D17" s="77">
        <v>11934</v>
      </c>
      <c r="E17" s="90">
        <v>7601.415</v>
      </c>
      <c r="F17" s="78">
        <v>81041.754509999999</v>
      </c>
      <c r="G17" s="422">
        <f>E17/$E$20</f>
        <v>0.19972083698982138</v>
      </c>
      <c r="H17" s="141">
        <f t="shared" ref="H17:H20" si="1">(E17-I17)/I17</f>
        <v>7.3808926126798638E-2</v>
      </c>
      <c r="I17" s="402">
        <v>7078.9269999999997</v>
      </c>
      <c r="J17" s="112">
        <v>75520.7497</v>
      </c>
      <c r="K17" s="117">
        <f>I17/$I$20</f>
        <v>0.17660010727338496</v>
      </c>
      <c r="L17" s="88"/>
      <c r="M17" s="79"/>
      <c r="N17" s="79"/>
      <c r="O17" s="79"/>
      <c r="P17" s="79"/>
    </row>
    <row r="18" spans="1:21" ht="11.1" customHeight="1" x14ac:dyDescent="0.2">
      <c r="A18" s="958"/>
      <c r="B18" s="959"/>
      <c r="C18" s="93" t="s">
        <v>9</v>
      </c>
      <c r="D18" s="77">
        <v>147541</v>
      </c>
      <c r="E18" s="90">
        <v>11917.4</v>
      </c>
      <c r="F18" s="78">
        <v>127056.7</v>
      </c>
      <c r="G18" s="422">
        <f>E18/$E$20</f>
        <v>0.31311974188259645</v>
      </c>
      <c r="H18" s="141">
        <f t="shared" si="1"/>
        <v>-0.10412328509678634</v>
      </c>
      <c r="I18" s="402">
        <v>13302.5</v>
      </c>
      <c r="J18" s="112">
        <v>141916.79999999999</v>
      </c>
      <c r="K18" s="117">
        <f>I18/$I$20</f>
        <v>0.3318614427022914</v>
      </c>
      <c r="L18" s="88"/>
      <c r="M18" s="79"/>
      <c r="N18" s="79"/>
      <c r="O18" s="79"/>
      <c r="P18" s="79"/>
    </row>
    <row r="19" spans="1:21" ht="11.1" customHeight="1" x14ac:dyDescent="0.2">
      <c r="A19" s="958"/>
      <c r="B19" s="959"/>
      <c r="C19" s="93" t="s">
        <v>302</v>
      </c>
      <c r="D19" s="77">
        <v>12</v>
      </c>
      <c r="E19" s="90">
        <v>183.536</v>
      </c>
      <c r="F19" s="78">
        <v>1956.7456599999998</v>
      </c>
      <c r="G19" s="422">
        <f>E19/$E$20</f>
        <v>4.8222552692839234E-3</v>
      </c>
      <c r="H19" s="141">
        <f t="shared" si="1"/>
        <v>-0.18058066906863468</v>
      </c>
      <c r="I19" s="405">
        <v>223.983</v>
      </c>
      <c r="J19" s="118">
        <v>2389.5375799999997</v>
      </c>
      <c r="K19" s="117">
        <f>I19/$I$20</f>
        <v>5.5877708341129364E-3</v>
      </c>
      <c r="L19" s="88"/>
      <c r="M19" s="79"/>
      <c r="N19" s="79"/>
      <c r="O19" s="79"/>
      <c r="P19" s="79"/>
    </row>
    <row r="20" spans="1:21" ht="11.1" customHeight="1" x14ac:dyDescent="0.2">
      <c r="A20" s="958"/>
      <c r="B20" s="959"/>
      <c r="C20" s="523" t="s">
        <v>2</v>
      </c>
      <c r="D20" s="524">
        <v>159903</v>
      </c>
      <c r="E20" s="525">
        <v>38060.200000000004</v>
      </c>
      <c r="F20" s="526">
        <v>405775.01074999996</v>
      </c>
      <c r="G20" s="527">
        <f>SUM(G15:G19)</f>
        <v>0.99999999999999989</v>
      </c>
      <c r="H20" s="528">
        <f t="shared" si="1"/>
        <v>-5.0500817024036616E-2</v>
      </c>
      <c r="I20" s="529">
        <v>40084.5</v>
      </c>
      <c r="J20" s="530">
        <v>427638.41149999993</v>
      </c>
      <c r="K20" s="538">
        <f>SUM(K15:K19)</f>
        <v>0.99999999999999989</v>
      </c>
      <c r="L20" s="99"/>
      <c r="M20" s="79"/>
      <c r="N20" s="79"/>
      <c r="O20" s="79"/>
      <c r="P20" s="79"/>
    </row>
    <row r="21" spans="1:21" ht="11.1" customHeight="1" x14ac:dyDescent="0.2">
      <c r="A21" s="958" t="str">
        <f>T!J22</f>
        <v>Prosinec</v>
      </c>
      <c r="B21" s="959"/>
      <c r="C21" s="92" t="s">
        <v>6</v>
      </c>
      <c r="D21" s="104">
        <v>79</v>
      </c>
      <c r="E21" s="106">
        <v>12075.7</v>
      </c>
      <c r="F21" s="105">
        <v>129099.34038999995</v>
      </c>
      <c r="G21" s="421">
        <f>E21/$E$26</f>
        <v>0.25880640902544405</v>
      </c>
      <c r="H21" s="383">
        <f>(E21-I21)/I21</f>
        <v>-4.4307604789058964E-2</v>
      </c>
      <c r="I21" s="401">
        <v>12635.550999999999</v>
      </c>
      <c r="J21" s="113">
        <v>134954.30759999997</v>
      </c>
      <c r="K21" s="116">
        <f>I21/$I$26</f>
        <v>0.25961949475544233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58"/>
      <c r="B22" s="959"/>
      <c r="C22" s="93" t="s">
        <v>7</v>
      </c>
      <c r="D22" s="77">
        <v>336</v>
      </c>
      <c r="E22" s="90">
        <v>5346.973</v>
      </c>
      <c r="F22" s="78">
        <v>57163.390980000047</v>
      </c>
      <c r="G22" s="422">
        <f>E22/$E$26</f>
        <v>0.114596328269666</v>
      </c>
      <c r="H22" s="141">
        <f t="shared" ref="H22:H26" si="2">(E22-I22)/I22</f>
        <v>-4.0125712392062883E-2</v>
      </c>
      <c r="I22" s="402">
        <v>5570.4929999999995</v>
      </c>
      <c r="J22" s="112">
        <v>59496.26195</v>
      </c>
      <c r="K22" s="117">
        <f>I22/$I$26</f>
        <v>0.1144555214251225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58"/>
      <c r="B23" s="959"/>
      <c r="C23" s="93" t="s">
        <v>8</v>
      </c>
      <c r="D23" s="77">
        <v>11953</v>
      </c>
      <c r="E23" s="90">
        <v>11046.726999999999</v>
      </c>
      <c r="F23" s="78">
        <v>118098.83736</v>
      </c>
      <c r="G23" s="422">
        <f>E23/$E$26</f>
        <v>0.23675345912488852</v>
      </c>
      <c r="H23" s="141">
        <f t="shared" si="2"/>
        <v>7.4570226947408835E-2</v>
      </c>
      <c r="I23" s="402">
        <v>10280.134999999998</v>
      </c>
      <c r="J23" s="112">
        <v>109797.13125000001</v>
      </c>
      <c r="K23" s="117">
        <f>I23/$I$26</f>
        <v>0.21122335343490273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58"/>
      <c r="B24" s="959"/>
      <c r="C24" s="93" t="s">
        <v>9</v>
      </c>
      <c r="D24" s="77">
        <v>147577</v>
      </c>
      <c r="E24" s="90">
        <v>18021.7</v>
      </c>
      <c r="F24" s="78">
        <v>192666.6</v>
      </c>
      <c r="G24" s="422">
        <f>E24/$E$26</f>
        <v>0.38624108428777176</v>
      </c>
      <c r="H24" s="141">
        <f t="shared" si="2"/>
        <v>-0.10061932637651654</v>
      </c>
      <c r="I24" s="402">
        <v>20037.900000000001</v>
      </c>
      <c r="J24" s="112">
        <v>214015.5</v>
      </c>
      <c r="K24" s="117">
        <f>I24/$I$26</f>
        <v>0.41171370159956444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53"/>
      <c r="B25" s="1018"/>
      <c r="C25" s="93" t="s">
        <v>302</v>
      </c>
      <c r="D25" s="77">
        <v>12</v>
      </c>
      <c r="E25" s="90">
        <v>168.1</v>
      </c>
      <c r="F25" s="78">
        <v>1797.1244099999999</v>
      </c>
      <c r="G25" s="422">
        <f>E25/$E$26</f>
        <v>3.6027192922296132E-3</v>
      </c>
      <c r="H25" s="141">
        <f t="shared" si="2"/>
        <v>0.15595409191244733</v>
      </c>
      <c r="I25" s="405">
        <v>145.42099999999999</v>
      </c>
      <c r="J25" s="118">
        <v>1553.17371</v>
      </c>
      <c r="K25" s="117">
        <f>I25/$I$26</f>
        <v>2.9879287849679981E-3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60"/>
      <c r="B26" s="961"/>
      <c r="C26" s="587" t="s">
        <v>2</v>
      </c>
      <c r="D26" s="588">
        <v>159957</v>
      </c>
      <c r="E26" s="589">
        <v>46659.200000000004</v>
      </c>
      <c r="F26" s="590">
        <v>498825.29314000002</v>
      </c>
      <c r="G26" s="591">
        <f>SUM(G21:G25)</f>
        <v>1</v>
      </c>
      <c r="H26" s="592">
        <f t="shared" si="2"/>
        <v>-4.1305129495885426E-2</v>
      </c>
      <c r="I26" s="593">
        <v>48669.5</v>
      </c>
      <c r="J26" s="594">
        <v>519816.37450999999</v>
      </c>
      <c r="K26" s="595">
        <f>SUM(K21:K25)</f>
        <v>1</v>
      </c>
      <c r="L26" s="107"/>
    </row>
    <row r="27" spans="1:21" ht="11.1" customHeight="1" thickTop="1" x14ac:dyDescent="0.2">
      <c r="A27" s="1016" t="str">
        <f>T!E17</f>
        <v>IV. čtvrtletí</v>
      </c>
      <c r="B27" s="1017"/>
      <c r="C27" s="93" t="s">
        <v>6</v>
      </c>
      <c r="D27" s="77">
        <f>D21</f>
        <v>79</v>
      </c>
      <c r="E27" s="90">
        <f>E9+E15+E21</f>
        <v>38444.600000000006</v>
      </c>
      <c r="F27" s="78">
        <f>F9+F15+F21</f>
        <v>410102.15100000001</v>
      </c>
      <c r="G27" s="422">
        <f>E27/$E$32</f>
        <v>0.34077802262481149</v>
      </c>
      <c r="H27" s="141">
        <f>(E27-I27)/I27</f>
        <v>-4.5677983404379521E-2</v>
      </c>
      <c r="I27" s="402">
        <f>I9+I15+I21</f>
        <v>40284.724999999999</v>
      </c>
      <c r="J27" s="112">
        <f>J9+J15+J21</f>
        <v>429990.68836999987</v>
      </c>
      <c r="K27" s="117">
        <f>I27/$I$32</f>
        <v>0.34496046863908164</v>
      </c>
      <c r="L27" s="87"/>
    </row>
    <row r="28" spans="1:21" ht="11.1" customHeight="1" x14ac:dyDescent="0.2">
      <c r="A28" s="958"/>
      <c r="B28" s="959"/>
      <c r="C28" s="93" t="s">
        <v>7</v>
      </c>
      <c r="D28" s="77">
        <f>D22</f>
        <v>336</v>
      </c>
      <c r="E28" s="90">
        <f t="shared" ref="E28:F31" si="3">E10+E16+E22</f>
        <v>13367.7</v>
      </c>
      <c r="F28" s="78">
        <f t="shared" si="3"/>
        <v>142643.59227000002</v>
      </c>
      <c r="G28" s="422">
        <f>E28/$E$32</f>
        <v>0.11849306204360799</v>
      </c>
      <c r="H28" s="141">
        <f t="shared" ref="H28:H31" si="4">(E28-I28)/I28</f>
        <v>-4.8990536432454712E-2</v>
      </c>
      <c r="I28" s="402">
        <f t="shared" ref="I28:J28" si="5">I10+I16+I22</f>
        <v>14056.326999999997</v>
      </c>
      <c r="J28" s="112">
        <f t="shared" si="5"/>
        <v>150043.06894999993</v>
      </c>
      <c r="K28" s="117">
        <f>I28/$I$32</f>
        <v>0.12036515451611439</v>
      </c>
      <c r="L28" s="87"/>
    </row>
    <row r="29" spans="1:21" ht="11.1" customHeight="1" x14ac:dyDescent="0.2">
      <c r="A29" s="958"/>
      <c r="B29" s="959"/>
      <c r="C29" s="93" t="s">
        <v>8</v>
      </c>
      <c r="D29" s="77">
        <f>D23</f>
        <v>11953</v>
      </c>
      <c r="E29" s="90">
        <f t="shared" si="3"/>
        <v>23225.927</v>
      </c>
      <c r="F29" s="78">
        <f t="shared" si="3"/>
        <v>247901.08812</v>
      </c>
      <c r="G29" s="422">
        <f>E29/$E$32</f>
        <v>0.20587769092897881</v>
      </c>
      <c r="H29" s="141">
        <f t="shared" si="4"/>
        <v>8.1545811637117632E-2</v>
      </c>
      <c r="I29" s="402">
        <f t="shared" ref="I29:J29" si="6">I11+I17+I23</f>
        <v>21474.750999999997</v>
      </c>
      <c r="J29" s="112">
        <f t="shared" si="6"/>
        <v>229245.60324</v>
      </c>
      <c r="K29" s="117">
        <f>I29/$I$32</f>
        <v>0.18388955538029828</v>
      </c>
      <c r="L29" s="87"/>
    </row>
    <row r="30" spans="1:21" ht="11.1" customHeight="1" x14ac:dyDescent="0.2">
      <c r="A30" s="958"/>
      <c r="B30" s="959"/>
      <c r="C30" s="93" t="s">
        <v>9</v>
      </c>
      <c r="D30" s="77">
        <f>D24</f>
        <v>147577</v>
      </c>
      <c r="E30" s="90">
        <f t="shared" si="3"/>
        <v>37238.699999999997</v>
      </c>
      <c r="F30" s="78">
        <f t="shared" si="3"/>
        <v>397475.69999999995</v>
      </c>
      <c r="G30" s="422">
        <f>E30/$E$32</f>
        <v>0.33008876542137422</v>
      </c>
      <c r="H30" s="141">
        <f t="shared" si="4"/>
        <v>-7.8277377899666351E-2</v>
      </c>
      <c r="I30" s="402">
        <f t="shared" ref="I30:J30" si="7">I12+I18+I24</f>
        <v>40401.199999999997</v>
      </c>
      <c r="J30" s="112">
        <f t="shared" si="7"/>
        <v>431293.3</v>
      </c>
      <c r="K30" s="117">
        <f>I30/$I$32</f>
        <v>0.34595785091200859</v>
      </c>
      <c r="L30" s="87"/>
    </row>
    <row r="31" spans="1:21" ht="11.1" customHeight="1" x14ac:dyDescent="0.2">
      <c r="A31" s="958"/>
      <c r="B31" s="959"/>
      <c r="C31" s="93" t="s">
        <v>302</v>
      </c>
      <c r="D31" s="77">
        <f>D25</f>
        <v>12</v>
      </c>
      <c r="E31" s="90">
        <f>E13+E19+E25</f>
        <v>537.27300000000002</v>
      </c>
      <c r="F31" s="78">
        <f t="shared" si="3"/>
        <v>5731.1811500000003</v>
      </c>
      <c r="G31" s="422">
        <f>E31/$E$32</f>
        <v>4.7624589812275409E-3</v>
      </c>
      <c r="H31" s="141">
        <f t="shared" si="4"/>
        <v>-4.6876247345648422E-2</v>
      </c>
      <c r="I31" s="402">
        <f>I13+I19+I25</f>
        <v>563.697</v>
      </c>
      <c r="J31" s="112">
        <f t="shared" ref="J31" si="8">J13+J19+J25</f>
        <v>6016.4470099999999</v>
      </c>
      <c r="K31" s="117">
        <f>I31/$I$32</f>
        <v>4.8269705524971174E-3</v>
      </c>
      <c r="L31" s="87"/>
    </row>
    <row r="32" spans="1:21" ht="11.1" customHeight="1" x14ac:dyDescent="0.2">
      <c r="A32" s="958"/>
      <c r="B32" s="959"/>
      <c r="C32" s="557" t="s">
        <v>2</v>
      </c>
      <c r="D32" s="552">
        <f>SUM(D27:D31)</f>
        <v>159957</v>
      </c>
      <c r="E32" s="558">
        <f>SUM(E27:E31)</f>
        <v>112814.2</v>
      </c>
      <c r="F32" s="559">
        <f>SUM(F27:F31)</f>
        <v>1203853.71254</v>
      </c>
      <c r="G32" s="560">
        <f>SUM(G27:G31)</f>
        <v>1</v>
      </c>
      <c r="H32" s="561">
        <f>(E32-I32)/I32</f>
        <v>-3.3965372702852319E-2</v>
      </c>
      <c r="I32" s="571">
        <f>SUM(I27:I31)</f>
        <v>116780.69999999998</v>
      </c>
      <c r="J32" s="572">
        <f>SUM(J27:J31)</f>
        <v>1246589.1075699998</v>
      </c>
      <c r="K32" s="573">
        <f>SUM(K27:K31)</f>
        <v>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9" t="s">
        <v>299</v>
      </c>
      <c r="B35" s="1019"/>
      <c r="C35" s="1019"/>
      <c r="D35" s="1020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9">
        <f>T!G17</f>
        <v>2019</v>
      </c>
      <c r="F36" s="940"/>
      <c r="G36" s="940"/>
      <c r="H36" s="398"/>
      <c r="I36" s="970">
        <f>E36-1</f>
        <v>2018</v>
      </c>
      <c r="J36" s="971"/>
      <c r="K36" s="972"/>
      <c r="L36" s="87"/>
    </row>
    <row r="37" spans="1:12" ht="24.95" customHeight="1" x14ac:dyDescent="0.25">
      <c r="A37" s="74"/>
      <c r="B37" s="75"/>
      <c r="C37" s="76"/>
      <c r="D37" s="76"/>
      <c r="E37" s="945" t="s">
        <v>39</v>
      </c>
      <c r="F37" s="946"/>
      <c r="G37" s="420"/>
      <c r="H37" s="946" t="s">
        <v>108</v>
      </c>
      <c r="I37" s="1012" t="s">
        <v>39</v>
      </c>
      <c r="J37" s="1013"/>
      <c r="K37" s="399"/>
      <c r="L37" s="87"/>
    </row>
    <row r="38" spans="1:12" ht="24.95" customHeight="1" x14ac:dyDescent="0.25">
      <c r="A38" s="74"/>
      <c r="B38" s="94"/>
      <c r="C38" s="94"/>
      <c r="D38" s="974" t="s">
        <v>0</v>
      </c>
      <c r="E38" s="945"/>
      <c r="F38" s="946"/>
      <c r="G38" s="491" t="s">
        <v>107</v>
      </c>
      <c r="H38" s="946"/>
      <c r="I38" s="1012"/>
      <c r="J38" s="1013"/>
      <c r="K38" s="114" t="s">
        <v>107</v>
      </c>
      <c r="L38" s="87"/>
    </row>
    <row r="39" spans="1:12" ht="15" customHeight="1" x14ac:dyDescent="0.25">
      <c r="A39" s="973" t="s">
        <v>140</v>
      </c>
      <c r="B39" s="973"/>
      <c r="C39" s="126" t="s">
        <v>45</v>
      </c>
      <c r="D39" s="975"/>
      <c r="E39" s="660" t="s">
        <v>336</v>
      </c>
      <c r="F39" s="655" t="s">
        <v>1</v>
      </c>
      <c r="G39" s="492" t="s">
        <v>66</v>
      </c>
      <c r="H39" s="97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52" t="str">
        <f>T!J20</f>
        <v>Říjen</v>
      </c>
      <c r="B40" s="953"/>
      <c r="C40" s="92" t="s">
        <v>6</v>
      </c>
      <c r="D40" s="77">
        <v>174</v>
      </c>
      <c r="E40" s="90">
        <v>15359.662036607069</v>
      </c>
      <c r="F40" s="78">
        <v>163215.29478</v>
      </c>
      <c r="G40" s="421">
        <f>E40/$E$45</f>
        <v>0.24181868436454201</v>
      </c>
      <c r="H40" s="141">
        <f>(E40-I40)/I40</f>
        <v>-6.541015054474017E-2</v>
      </c>
      <c r="I40" s="402">
        <v>16434.655314905984</v>
      </c>
      <c r="J40" s="112">
        <v>175250.95862999998</v>
      </c>
      <c r="K40" s="116">
        <f>I40/$I$45</f>
        <v>0.25914825853263768</v>
      </c>
      <c r="L40" s="87"/>
    </row>
    <row r="41" spans="1:12" ht="11.1" customHeight="1" x14ac:dyDescent="0.2">
      <c r="A41" s="954"/>
      <c r="B41" s="955"/>
      <c r="C41" s="93" t="s">
        <v>7</v>
      </c>
      <c r="D41" s="77">
        <v>1569</v>
      </c>
      <c r="E41" s="90">
        <v>12287.323473773387</v>
      </c>
      <c r="F41" s="78">
        <v>130567.98478</v>
      </c>
      <c r="G41" s="422">
        <f t="shared" ref="G41" si="9">E41/$E$45</f>
        <v>0.19344855308065048</v>
      </c>
      <c r="H41" s="141">
        <f>(E41-I41)/I41</f>
        <v>3.5041188280732711E-3</v>
      </c>
      <c r="I41" s="402">
        <v>12244.417579593941</v>
      </c>
      <c r="J41" s="112">
        <v>130568.34685999999</v>
      </c>
      <c r="K41" s="117">
        <f t="shared" ref="K41:K44" si="10">I41/$I$45</f>
        <v>0.19307490371399594</v>
      </c>
      <c r="L41" s="88"/>
    </row>
    <row r="42" spans="1:12" ht="11.1" customHeight="1" x14ac:dyDescent="0.2">
      <c r="A42" s="954"/>
      <c r="B42" s="955"/>
      <c r="C42" s="93" t="s">
        <v>8</v>
      </c>
      <c r="D42" s="77">
        <v>39059</v>
      </c>
      <c r="E42" s="90">
        <v>14682.803297014147</v>
      </c>
      <c r="F42" s="78">
        <v>156022.91593480299</v>
      </c>
      <c r="G42" s="422">
        <f>E42/$E$45</f>
        <v>0.23116238935499642</v>
      </c>
      <c r="H42" s="141">
        <f t="shared" ref="H42:H44" si="11">(E42-I42)/I42</f>
        <v>8.2477033817412393E-2</v>
      </c>
      <c r="I42" s="402">
        <v>13564.078348373328</v>
      </c>
      <c r="J42" s="112">
        <v>144640.549467879</v>
      </c>
      <c r="K42" s="117">
        <f t="shared" si="10"/>
        <v>0.21388384576542077</v>
      </c>
      <c r="L42" s="88"/>
    </row>
    <row r="43" spans="1:12" ht="11.1" customHeight="1" x14ac:dyDescent="0.2">
      <c r="A43" s="954"/>
      <c r="B43" s="955"/>
      <c r="C43" s="93" t="s">
        <v>9</v>
      </c>
      <c r="D43" s="77">
        <v>379656</v>
      </c>
      <c r="E43" s="90">
        <v>20152.463588906419</v>
      </c>
      <c r="F43" s="78">
        <v>214144.81068819668</v>
      </c>
      <c r="G43" s="422">
        <f>E43/$E$45</f>
        <v>0.31727535541857405</v>
      </c>
      <c r="H43" s="141">
        <f t="shared" si="11"/>
        <v>-9.5747351127951023E-3</v>
      </c>
      <c r="I43" s="402">
        <v>20347.283438091104</v>
      </c>
      <c r="J43" s="112">
        <v>216973.25694208452</v>
      </c>
      <c r="K43" s="117">
        <f t="shared" si="10"/>
        <v>0.32084415327340587</v>
      </c>
      <c r="L43" s="88"/>
    </row>
    <row r="44" spans="1:12" ht="11.1" customHeight="1" x14ac:dyDescent="0.2">
      <c r="A44" s="954"/>
      <c r="B44" s="955"/>
      <c r="C44" s="93" t="s">
        <v>302</v>
      </c>
      <c r="D44" s="77">
        <v>29</v>
      </c>
      <c r="E44" s="90">
        <v>1035.0150016654459</v>
      </c>
      <c r="F44" s="78">
        <v>10998.312470000003</v>
      </c>
      <c r="G44" s="422">
        <f>E44/$E$45</f>
        <v>1.6295017781236952E-2</v>
      </c>
      <c r="H44" s="141">
        <f t="shared" si="11"/>
        <v>0.25072685832855085</v>
      </c>
      <c r="I44" s="405">
        <v>827.53080320720187</v>
      </c>
      <c r="J44" s="118">
        <v>8824.374719999998</v>
      </c>
      <c r="K44" s="117">
        <f t="shared" si="10"/>
        <v>1.3048838714539724E-2</v>
      </c>
      <c r="L44" s="88"/>
    </row>
    <row r="45" spans="1:12" ht="11.1" customHeight="1" x14ac:dyDescent="0.2">
      <c r="A45" s="956"/>
      <c r="B45" s="957"/>
      <c r="C45" s="523" t="s">
        <v>2</v>
      </c>
      <c r="D45" s="524">
        <v>420487</v>
      </c>
      <c r="E45" s="525">
        <v>63517.267397966476</v>
      </c>
      <c r="F45" s="526">
        <v>674949.3186529997</v>
      </c>
      <c r="G45" s="527">
        <f>SUM(G40:G44)</f>
        <v>0.99999999999999989</v>
      </c>
      <c r="H45" s="528">
        <f>(E45-I45)/I45</f>
        <v>1.5658325371491234E-3</v>
      </c>
      <c r="I45" s="529">
        <v>63417.96548417156</v>
      </c>
      <c r="J45" s="530">
        <v>676257.48661996343</v>
      </c>
      <c r="K45" s="538">
        <f>SUM(K40:K44)</f>
        <v>1</v>
      </c>
      <c r="L45" s="99"/>
    </row>
    <row r="46" spans="1:12" ht="11.1" customHeight="1" x14ac:dyDescent="0.2">
      <c r="A46" s="958" t="str">
        <f>T!J21</f>
        <v>Listopad</v>
      </c>
      <c r="B46" s="959"/>
      <c r="C46" s="93" t="s">
        <v>6</v>
      </c>
      <c r="D46" s="77">
        <v>176</v>
      </c>
      <c r="E46" s="90">
        <v>21479.044532204985</v>
      </c>
      <c r="F46" s="78">
        <v>228429.61087</v>
      </c>
      <c r="G46" s="422">
        <f>E46/$E$51</f>
        <v>0.2205697348249874</v>
      </c>
      <c r="H46" s="141">
        <f>(E46-I46)/I46</f>
        <v>-7.6891234484934373E-2</v>
      </c>
      <c r="I46" s="402">
        <v>23268.162251953436</v>
      </c>
      <c r="J46" s="112">
        <v>248054.90173000001</v>
      </c>
      <c r="K46" s="117">
        <f>I46/$I$51</f>
        <v>0.22655556998061369</v>
      </c>
      <c r="L46" s="88"/>
    </row>
    <row r="47" spans="1:12" ht="11.1" customHeight="1" x14ac:dyDescent="0.2">
      <c r="A47" s="958"/>
      <c r="B47" s="959"/>
      <c r="C47" s="93" t="s">
        <v>7</v>
      </c>
      <c r="D47" s="77">
        <v>1574</v>
      </c>
      <c r="E47" s="90">
        <v>18443.850738128822</v>
      </c>
      <c r="F47" s="78">
        <v>196150.35260000001</v>
      </c>
      <c r="G47" s="422">
        <f t="shared" ref="G47:G50" si="12">E47/$E$51</f>
        <v>0.18940112817220814</v>
      </c>
      <c r="H47" s="141">
        <f>(E47-I47)/I47</f>
        <v>-6.1676648948360703E-2</v>
      </c>
      <c r="I47" s="402">
        <v>19656.177923588508</v>
      </c>
      <c r="J47" s="112">
        <v>209548.61599000002</v>
      </c>
      <c r="K47" s="117">
        <f t="shared" ref="K47:K50" si="13">I47/$I$51</f>
        <v>0.19138669160453739</v>
      </c>
      <c r="L47" s="89"/>
    </row>
    <row r="48" spans="1:12" ht="11.1" customHeight="1" x14ac:dyDescent="0.2">
      <c r="A48" s="958"/>
      <c r="B48" s="959"/>
      <c r="C48" s="93" t="s">
        <v>8</v>
      </c>
      <c r="D48" s="77">
        <v>39219</v>
      </c>
      <c r="E48" s="90">
        <v>24104.698329781851</v>
      </c>
      <c r="F48" s="78">
        <v>256353.46673722999</v>
      </c>
      <c r="G48" s="422">
        <f t="shared" si="12"/>
        <v>0.24753274805424941</v>
      </c>
      <c r="H48" s="141">
        <f t="shared" ref="H48:H50" si="14">(E48-I48)/I48</f>
        <v>8.6795304649699312E-2</v>
      </c>
      <c r="I48" s="402">
        <v>22179.612137311713</v>
      </c>
      <c r="J48" s="112">
        <v>236450.191112239</v>
      </c>
      <c r="K48" s="117">
        <f t="shared" si="13"/>
        <v>0.21595666281275544</v>
      </c>
      <c r="L48" s="88"/>
    </row>
    <row r="49" spans="1:12" ht="11.1" customHeight="1" x14ac:dyDescent="0.2">
      <c r="A49" s="958"/>
      <c r="B49" s="959"/>
      <c r="C49" s="93" t="s">
        <v>9</v>
      </c>
      <c r="D49" s="77">
        <v>379548</v>
      </c>
      <c r="E49" s="90">
        <v>32307.787480934698</v>
      </c>
      <c r="F49" s="78">
        <v>343593.3198597405</v>
      </c>
      <c r="G49" s="422">
        <f t="shared" si="12"/>
        <v>0.33177081535294273</v>
      </c>
      <c r="H49" s="141">
        <f t="shared" si="14"/>
        <v>-0.1207541679947338</v>
      </c>
      <c r="I49" s="402">
        <v>36744.885565452634</v>
      </c>
      <c r="J49" s="112">
        <v>391726.20154762093</v>
      </c>
      <c r="K49" s="117">
        <f t="shared" si="13"/>
        <v>0.35777464515723223</v>
      </c>
      <c r="L49" s="88"/>
    </row>
    <row r="50" spans="1:12" ht="11.1" customHeight="1" x14ac:dyDescent="0.2">
      <c r="A50" s="958"/>
      <c r="B50" s="959"/>
      <c r="C50" s="93" t="s">
        <v>302</v>
      </c>
      <c r="D50" s="77">
        <v>29</v>
      </c>
      <c r="E50" s="90">
        <v>1044.4545942642219</v>
      </c>
      <c r="F50" s="78">
        <v>11107.774609999999</v>
      </c>
      <c r="G50" s="422">
        <f t="shared" si="12"/>
        <v>1.0725573595612332E-2</v>
      </c>
      <c r="H50" s="141">
        <f t="shared" si="14"/>
        <v>0.22135908303851534</v>
      </c>
      <c r="I50" s="405">
        <v>855.15767538716966</v>
      </c>
      <c r="J50" s="118">
        <v>9116.5794299999998</v>
      </c>
      <c r="K50" s="117">
        <f t="shared" si="13"/>
        <v>8.3264304448612703E-3</v>
      </c>
      <c r="L50" s="88"/>
    </row>
    <row r="51" spans="1:12" ht="11.1" customHeight="1" x14ac:dyDescent="0.2">
      <c r="A51" s="958"/>
      <c r="B51" s="959"/>
      <c r="C51" s="523" t="s">
        <v>2</v>
      </c>
      <c r="D51" s="524">
        <v>420546</v>
      </c>
      <c r="E51" s="525">
        <v>97379.835675314578</v>
      </c>
      <c r="F51" s="526">
        <v>1035634.5246769704</v>
      </c>
      <c r="G51" s="527">
        <f>SUM(G46:G50)</f>
        <v>1</v>
      </c>
      <c r="H51" s="528">
        <f t="shared" ref="H51" si="15">(E51-I51)/I51</f>
        <v>-5.1839851504077258E-2</v>
      </c>
      <c r="I51" s="529">
        <v>102703.99555369346</v>
      </c>
      <c r="J51" s="530">
        <v>1094896.48980986</v>
      </c>
      <c r="K51" s="538">
        <f>SUM(K46:K50)</f>
        <v>1</v>
      </c>
      <c r="L51" s="99"/>
    </row>
    <row r="52" spans="1:12" ht="11.1" customHeight="1" x14ac:dyDescent="0.2">
      <c r="A52" s="958" t="str">
        <f>T!J22</f>
        <v>Prosinec</v>
      </c>
      <c r="B52" s="959"/>
      <c r="C52" s="92" t="s">
        <v>6</v>
      </c>
      <c r="D52" s="104">
        <v>178</v>
      </c>
      <c r="E52" s="106">
        <v>25429.245492429156</v>
      </c>
      <c r="F52" s="105">
        <v>271118.31088999996</v>
      </c>
      <c r="G52" s="421">
        <f>E52/$E$57</f>
        <v>0.20963855648030719</v>
      </c>
      <c r="H52" s="383">
        <f>(E52-I52)/I52</f>
        <v>-4.4489692522813408E-2</v>
      </c>
      <c r="I52" s="401">
        <v>26613.261304914071</v>
      </c>
      <c r="J52" s="113">
        <v>283657.87786000001</v>
      </c>
      <c r="K52" s="116">
        <f>I52/$I$57</f>
        <v>0.20905499771859454</v>
      </c>
      <c r="L52" s="106"/>
    </row>
    <row r="53" spans="1:12" ht="11.1" customHeight="1" x14ac:dyDescent="0.2">
      <c r="A53" s="958"/>
      <c r="B53" s="959"/>
      <c r="C53" s="93" t="s">
        <v>7</v>
      </c>
      <c r="D53" s="77">
        <v>1575</v>
      </c>
      <c r="E53" s="90">
        <v>22709.865548833466</v>
      </c>
      <c r="F53" s="78">
        <v>242125.14076999997</v>
      </c>
      <c r="G53" s="422">
        <f t="shared" ref="G53:G56" si="16">E53/$E$57</f>
        <v>0.1872200035560127</v>
      </c>
      <c r="H53" s="141">
        <f t="shared" ref="H53:H56" si="17">(E53-I53)/I53</f>
        <v>-7.4753230794365313E-2</v>
      </c>
      <c r="I53" s="402">
        <v>24544.658035748551</v>
      </c>
      <c r="J53" s="112">
        <v>261836.91074000002</v>
      </c>
      <c r="K53" s="117">
        <f t="shared" ref="K53:K56" si="18">I53/$I$57</f>
        <v>0.19280551041369878</v>
      </c>
      <c r="L53" s="90"/>
    </row>
    <row r="54" spans="1:12" ht="11.1" customHeight="1" x14ac:dyDescent="0.2">
      <c r="A54" s="958"/>
      <c r="B54" s="959"/>
      <c r="C54" s="93" t="s">
        <v>8</v>
      </c>
      <c r="D54" s="77">
        <v>39208</v>
      </c>
      <c r="E54" s="90">
        <v>30591.569722667609</v>
      </c>
      <c r="F54" s="78">
        <v>326157.286556751</v>
      </c>
      <c r="G54" s="422">
        <f t="shared" si="16"/>
        <v>0.25219672833140294</v>
      </c>
      <c r="H54" s="141">
        <f t="shared" si="17"/>
        <v>0.1056228835904343</v>
      </c>
      <c r="I54" s="402">
        <v>27669.081543720938</v>
      </c>
      <c r="J54" s="112">
        <v>295418.72870404762</v>
      </c>
      <c r="K54" s="117">
        <f t="shared" si="18"/>
        <v>0.21734877633843847</v>
      </c>
      <c r="L54" s="90"/>
    </row>
    <row r="55" spans="1:12" ht="11.1" customHeight="1" x14ac:dyDescent="0.2">
      <c r="A55" s="958"/>
      <c r="B55" s="959"/>
      <c r="C55" s="93" t="s">
        <v>9</v>
      </c>
      <c r="D55" s="77">
        <v>379351</v>
      </c>
      <c r="E55" s="90">
        <v>41540.656688416791</v>
      </c>
      <c r="F55" s="78">
        <v>442892.86199132982</v>
      </c>
      <c r="G55" s="422">
        <f t="shared" si="16"/>
        <v>0.3424609395507402</v>
      </c>
      <c r="H55" s="141">
        <f t="shared" si="17"/>
        <v>-0.12778591268463368</v>
      </c>
      <c r="I55" s="402">
        <v>47626.674795263818</v>
      </c>
      <c r="J55" s="112">
        <v>508116.32579901558</v>
      </c>
      <c r="K55" s="117">
        <f t="shared" si="18"/>
        <v>0.37412154326345798</v>
      </c>
      <c r="L55" s="90"/>
    </row>
    <row r="56" spans="1:12" ht="11.1" customHeight="1" x14ac:dyDescent="0.2">
      <c r="A56" s="953"/>
      <c r="B56" s="1018"/>
      <c r="C56" s="93" t="s">
        <v>302</v>
      </c>
      <c r="D56" s="77">
        <v>30</v>
      </c>
      <c r="E56" s="90">
        <v>1029.0851386561962</v>
      </c>
      <c r="F56" s="78">
        <v>10971.768350000002</v>
      </c>
      <c r="G56" s="422">
        <f t="shared" si="16"/>
        <v>8.4837720815370259E-3</v>
      </c>
      <c r="H56" s="141">
        <f t="shared" si="17"/>
        <v>0.21210942227212765</v>
      </c>
      <c r="I56" s="405">
        <v>849.00349733042412</v>
      </c>
      <c r="J56" s="118">
        <v>9000.2103399999905</v>
      </c>
      <c r="K56" s="117">
        <f t="shared" si="18"/>
        <v>6.6691722658101214E-3</v>
      </c>
      <c r="L56" s="90"/>
    </row>
    <row r="57" spans="1:12" ht="11.1" customHeight="1" thickBot="1" x14ac:dyDescent="0.25">
      <c r="A57" s="960"/>
      <c r="B57" s="961"/>
      <c r="C57" s="587" t="s">
        <v>2</v>
      </c>
      <c r="D57" s="588">
        <v>420342</v>
      </c>
      <c r="E57" s="589">
        <v>121300.42259100321</v>
      </c>
      <c r="F57" s="590">
        <v>1293265.3685580809</v>
      </c>
      <c r="G57" s="591">
        <f>SUM(G52:G56)</f>
        <v>1</v>
      </c>
      <c r="H57" s="592">
        <f t="shared" ref="H57" si="19">(E57-I57)/I57</f>
        <v>-4.7149491470090711E-2</v>
      </c>
      <c r="I57" s="593">
        <v>127302.67917697782</v>
      </c>
      <c r="J57" s="594">
        <v>1358030.0534430633</v>
      </c>
      <c r="K57" s="595">
        <f>SUM(K52:K56)</f>
        <v>0.99999999999999978</v>
      </c>
      <c r="L57" s="107"/>
    </row>
    <row r="58" spans="1:12" ht="11.1" customHeight="1" thickTop="1" x14ac:dyDescent="0.2">
      <c r="A58" s="1016" t="str">
        <f>T!E17</f>
        <v>IV. čtvrtletí</v>
      </c>
      <c r="B58" s="1017"/>
      <c r="C58" s="93" t="s">
        <v>6</v>
      </c>
      <c r="D58" s="77">
        <f>D52</f>
        <v>178</v>
      </c>
      <c r="E58" s="90">
        <f>E40+E46+E52</f>
        <v>62267.952061241216</v>
      </c>
      <c r="F58" s="78">
        <f>F40+F46+F52</f>
        <v>662763.21653999994</v>
      </c>
      <c r="G58" s="422">
        <f>E58/$E$63</f>
        <v>0.22065378466612834</v>
      </c>
      <c r="H58" s="141">
        <f>(E58-I58)/I58</f>
        <v>-6.1042915675994673E-2</v>
      </c>
      <c r="I58" s="402">
        <f>I40+I46+I52</f>
        <v>66316.078871773498</v>
      </c>
      <c r="J58" s="112">
        <f>J40+J46+J52</f>
        <v>706963.73821999994</v>
      </c>
      <c r="K58" s="117">
        <f>I58/$I$63</f>
        <v>0.22600719156788426</v>
      </c>
      <c r="L58" s="87"/>
    </row>
    <row r="59" spans="1:12" ht="11.1" customHeight="1" x14ac:dyDescent="0.2">
      <c r="A59" s="958"/>
      <c r="B59" s="959"/>
      <c r="C59" s="93" t="s">
        <v>7</v>
      </c>
      <c r="D59" s="77">
        <f>D53</f>
        <v>1575</v>
      </c>
      <c r="E59" s="90">
        <f t="shared" ref="E59:F60" si="20">E41+E47+E53</f>
        <v>53441.039760735672</v>
      </c>
      <c r="F59" s="78">
        <f t="shared" si="20"/>
        <v>568843.47814999998</v>
      </c>
      <c r="G59" s="422">
        <f t="shared" ref="G59:G62" si="21">E59/$E$63</f>
        <v>0.1893745865947517</v>
      </c>
      <c r="H59" s="141">
        <f t="shared" ref="H59:H62" si="22">(E59-I59)/I59</f>
        <v>-5.3223496925623406E-2</v>
      </c>
      <c r="I59" s="402">
        <f t="shared" ref="I59:J59" si="23">I41+I47+I53</f>
        <v>56445.253538931</v>
      </c>
      <c r="J59" s="112">
        <f t="shared" si="23"/>
        <v>601953.87358999997</v>
      </c>
      <c r="K59" s="117">
        <f t="shared" ref="K59:K62" si="24">I59/$I$63</f>
        <v>0.19236712192132982</v>
      </c>
      <c r="L59" s="87"/>
    </row>
    <row r="60" spans="1:12" ht="11.1" customHeight="1" x14ac:dyDescent="0.2">
      <c r="A60" s="958"/>
      <c r="B60" s="959"/>
      <c r="C60" s="93" t="s">
        <v>8</v>
      </c>
      <c r="D60" s="77">
        <f>D54</f>
        <v>39208</v>
      </c>
      <c r="E60" s="90">
        <f>E42+E48+E54</f>
        <v>69379.071349463615</v>
      </c>
      <c r="F60" s="78">
        <f t="shared" si="20"/>
        <v>738533.66922878404</v>
      </c>
      <c r="G60" s="422">
        <f t="shared" si="21"/>
        <v>0.245852869142447</v>
      </c>
      <c r="H60" s="141">
        <f t="shared" si="22"/>
        <v>9.4086713592821947E-2</v>
      </c>
      <c r="I60" s="402">
        <f>I42+I48+I54</f>
        <v>63412.772029405984</v>
      </c>
      <c r="J60" s="112">
        <f t="shared" ref="J60" si="25">J42+J48+J54</f>
        <v>676509.46928416565</v>
      </c>
      <c r="K60" s="117">
        <f t="shared" si="24"/>
        <v>0.2161126345182727</v>
      </c>
      <c r="L60" s="87"/>
    </row>
    <row r="61" spans="1:12" ht="11.1" customHeight="1" x14ac:dyDescent="0.2">
      <c r="A61" s="958"/>
      <c r="B61" s="959"/>
      <c r="C61" s="93" t="s">
        <v>9</v>
      </c>
      <c r="D61" s="77">
        <f>D55</f>
        <v>379351</v>
      </c>
      <c r="E61" s="90">
        <f t="shared" ref="E61:F62" si="26">E43+E49+E55</f>
        <v>94000.907758257905</v>
      </c>
      <c r="F61" s="78">
        <f t="shared" si="26"/>
        <v>1000630.9925392671</v>
      </c>
      <c r="G61" s="422">
        <f t="shared" si="21"/>
        <v>0.33310323163529748</v>
      </c>
      <c r="H61" s="141">
        <f t="shared" si="22"/>
        <v>-0.10234964073077076</v>
      </c>
      <c r="I61" s="402">
        <f t="shared" ref="I61:J61" si="27">I43+I49+I55</f>
        <v>104718.84379880756</v>
      </c>
      <c r="J61" s="112">
        <f t="shared" si="27"/>
        <v>1116815.7842887212</v>
      </c>
      <c r="K61" s="117">
        <f t="shared" si="24"/>
        <v>0.35688496958583094</v>
      </c>
      <c r="L61" s="87"/>
    </row>
    <row r="62" spans="1:12" ht="11.1" customHeight="1" x14ac:dyDescent="0.2">
      <c r="A62" s="958"/>
      <c r="B62" s="959"/>
      <c r="C62" s="93" t="s">
        <v>302</v>
      </c>
      <c r="D62" s="77">
        <f>D56</f>
        <v>30</v>
      </c>
      <c r="E62" s="90">
        <f>E44+E50+E56</f>
        <v>3108.554734585864</v>
      </c>
      <c r="F62" s="78">
        <f t="shared" si="26"/>
        <v>33077.855430000003</v>
      </c>
      <c r="G62" s="422">
        <f t="shared" si="21"/>
        <v>1.1015527961375358E-2</v>
      </c>
      <c r="H62" s="141">
        <f t="shared" si="22"/>
        <v>0.22785661294768983</v>
      </c>
      <c r="I62" s="402">
        <f>I44+I50+I56</f>
        <v>2531.6919759247958</v>
      </c>
      <c r="J62" s="112">
        <f t="shared" ref="J62" si="28">J44+J50+J56</f>
        <v>26941.164489999988</v>
      </c>
      <c r="K62" s="117">
        <f t="shared" si="24"/>
        <v>8.6280824066823913E-3</v>
      </c>
      <c r="L62" s="87"/>
    </row>
    <row r="63" spans="1:12" ht="11.1" customHeight="1" x14ac:dyDescent="0.2">
      <c r="A63" s="958"/>
      <c r="B63" s="959"/>
      <c r="C63" s="557" t="s">
        <v>2</v>
      </c>
      <c r="D63" s="552">
        <f>SUM(D58:D62)</f>
        <v>420342</v>
      </c>
      <c r="E63" s="558">
        <f>SUM(E58:E62)</f>
        <v>282197.5256642843</v>
      </c>
      <c r="F63" s="559">
        <f>SUM(F58:F62)</f>
        <v>3003849.2118880511</v>
      </c>
      <c r="G63" s="560">
        <f>SUM(G58:G62)</f>
        <v>0.99999999999999989</v>
      </c>
      <c r="H63" s="561">
        <f>(E63-I63)/I63</f>
        <v>-3.8262344097408148E-2</v>
      </c>
      <c r="I63" s="571">
        <f>SUM(I58:I62)</f>
        <v>293424.6402148428</v>
      </c>
      <c r="J63" s="572">
        <f>SUM(J58:J62)</f>
        <v>3129184.0298728864</v>
      </c>
      <c r="K63" s="573">
        <f>SUM(K58:K62)</f>
        <v>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>
      <selection activeCell="O41" sqref="O41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6" t="s">
        <v>239</v>
      </c>
      <c r="L1" s="966"/>
    </row>
    <row r="2" spans="1:17" s="596" customFormat="1" ht="30" customHeight="1" x14ac:dyDescent="0.25">
      <c r="A2" s="868" t="s">
        <v>200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</row>
    <row r="3" spans="1:17" ht="17.100000000000001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17" ht="12.95" customHeight="1" x14ac:dyDescent="0.2">
      <c r="A4" s="967" t="s">
        <v>119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17" ht="24.95" customHeight="1" x14ac:dyDescent="0.25">
      <c r="A6" s="74"/>
      <c r="B6" s="75"/>
      <c r="C6" s="76"/>
      <c r="D6" s="76"/>
      <c r="E6" s="945" t="s">
        <v>39</v>
      </c>
      <c r="F6" s="946"/>
      <c r="G6" s="420"/>
      <c r="H6" s="946" t="s">
        <v>108</v>
      </c>
      <c r="I6" s="1012" t="s">
        <v>39</v>
      </c>
      <c r="J6" s="1013"/>
      <c r="K6" s="399"/>
      <c r="L6" s="87"/>
    </row>
    <row r="7" spans="1:17" ht="24.95" customHeight="1" x14ac:dyDescent="0.25">
      <c r="A7" s="74"/>
      <c r="B7" s="94"/>
      <c r="C7" s="94"/>
      <c r="D7" s="974" t="s">
        <v>0</v>
      </c>
      <c r="E7" s="945"/>
      <c r="F7" s="946"/>
      <c r="G7" s="491" t="s">
        <v>107</v>
      </c>
      <c r="H7" s="946"/>
      <c r="I7" s="1012"/>
      <c r="J7" s="1013"/>
      <c r="K7" s="114" t="s">
        <v>107</v>
      </c>
      <c r="L7" s="87"/>
    </row>
    <row r="8" spans="1:17" ht="15" customHeight="1" x14ac:dyDescent="0.25">
      <c r="A8" s="973" t="s">
        <v>140</v>
      </c>
      <c r="B8" s="973"/>
      <c r="C8" s="126" t="s">
        <v>45</v>
      </c>
      <c r="D8" s="975"/>
      <c r="E8" s="660" t="s">
        <v>336</v>
      </c>
      <c r="F8" s="655" t="s">
        <v>1</v>
      </c>
      <c r="G8" s="492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52" t="str">
        <f>T!J20</f>
        <v>Říjen</v>
      </c>
      <c r="B9" s="953"/>
      <c r="C9" s="92" t="s">
        <v>6</v>
      </c>
      <c r="D9" s="77">
        <v>189</v>
      </c>
      <c r="E9" s="90">
        <v>53271.054000000004</v>
      </c>
      <c r="F9" s="78">
        <v>567400.31621199963</v>
      </c>
      <c r="G9" s="421">
        <f>E9/$E$14</f>
        <v>0.60333436269252549</v>
      </c>
      <c r="H9" s="141">
        <f>(E9-I9)/I9</f>
        <v>0.12703047119519875</v>
      </c>
      <c r="I9" s="402">
        <v>47266.737999999998</v>
      </c>
      <c r="J9" s="112">
        <v>504477.96357999998</v>
      </c>
      <c r="K9" s="116">
        <f>I9/$I$14</f>
        <v>0.59206314085832257</v>
      </c>
      <c r="L9" s="87"/>
    </row>
    <row r="10" spans="1:17" ht="11.1" customHeight="1" x14ac:dyDescent="0.2">
      <c r="A10" s="954"/>
      <c r="B10" s="955"/>
      <c r="C10" s="93" t="s">
        <v>7</v>
      </c>
      <c r="D10" s="77">
        <v>641</v>
      </c>
      <c r="E10" s="90">
        <v>8755.110999999999</v>
      </c>
      <c r="F10" s="78">
        <v>93255.439539999934</v>
      </c>
      <c r="G10" s="422">
        <f>E10/$E$14</f>
        <v>9.9158152858911303E-2</v>
      </c>
      <c r="H10" s="141">
        <f>(E10-I10)/I10</f>
        <v>0.19059052405309115</v>
      </c>
      <c r="I10" s="402">
        <v>7353.5870000000004</v>
      </c>
      <c r="J10" s="112">
        <v>78486.648319999978</v>
      </c>
      <c r="K10" s="117">
        <f>I10/$I$14</f>
        <v>9.211102775475917E-2</v>
      </c>
      <c r="L10" s="88"/>
      <c r="M10" s="79"/>
      <c r="O10" s="79"/>
      <c r="P10" s="79"/>
      <c r="Q10" s="79"/>
    </row>
    <row r="11" spans="1:17" ht="11.1" customHeight="1" x14ac:dyDescent="0.2">
      <c r="A11" s="954"/>
      <c r="B11" s="955"/>
      <c r="C11" s="93" t="s">
        <v>8</v>
      </c>
      <c r="D11" s="77">
        <v>18790</v>
      </c>
      <c r="E11" s="90">
        <v>7710.57</v>
      </c>
      <c r="F11" s="78">
        <v>82129.860069999995</v>
      </c>
      <c r="G11" s="422">
        <f>E11/$E$14</f>
        <v>8.7327948062490113E-2</v>
      </c>
      <c r="H11" s="141">
        <f t="shared" ref="H11:H13" si="0">(E11-I11)/I11</f>
        <v>8.8692204565815433E-2</v>
      </c>
      <c r="I11" s="402">
        <v>7082.415</v>
      </c>
      <c r="J11" s="112">
        <v>75592.291790000003</v>
      </c>
      <c r="K11" s="117">
        <f>I11/$I$14</f>
        <v>8.8714327393654632E-2</v>
      </c>
      <c r="L11" s="88"/>
      <c r="M11" s="79"/>
      <c r="O11" s="79"/>
      <c r="P11" s="79"/>
      <c r="Q11" s="79"/>
    </row>
    <row r="12" spans="1:17" ht="11.1" customHeight="1" x14ac:dyDescent="0.2">
      <c r="A12" s="954"/>
      <c r="B12" s="955"/>
      <c r="C12" s="93" t="s">
        <v>9</v>
      </c>
      <c r="D12" s="77">
        <v>238699</v>
      </c>
      <c r="E12" s="90">
        <v>17693.900000000001</v>
      </c>
      <c r="F12" s="78">
        <v>188467.3</v>
      </c>
      <c r="G12" s="422">
        <f>E12/$E$14</f>
        <v>0.20039659587071953</v>
      </c>
      <c r="H12" s="141">
        <f t="shared" si="0"/>
        <v>2.0474193864662694E-2</v>
      </c>
      <c r="I12" s="402">
        <v>17338.900000000001</v>
      </c>
      <c r="J12" s="112">
        <v>185061</v>
      </c>
      <c r="K12" s="117">
        <f>I12/$I$14</f>
        <v>0.21718705430927707</v>
      </c>
      <c r="L12" s="88"/>
      <c r="M12" s="79"/>
      <c r="O12" s="79"/>
      <c r="P12" s="79"/>
      <c r="Q12" s="79"/>
    </row>
    <row r="13" spans="1:17" ht="11.1" customHeight="1" x14ac:dyDescent="0.2">
      <c r="A13" s="954"/>
      <c r="B13" s="955"/>
      <c r="C13" s="93" t="s">
        <v>302</v>
      </c>
      <c r="D13" s="77">
        <v>29</v>
      </c>
      <c r="E13" s="90">
        <v>863.779</v>
      </c>
      <c r="F13" s="78">
        <v>9200.5798599999998</v>
      </c>
      <c r="G13" s="422">
        <f>E13/$E$14</f>
        <v>9.7829405153535536E-3</v>
      </c>
      <c r="H13" s="141">
        <f t="shared" si="0"/>
        <v>9.0206081473366423E-2</v>
      </c>
      <c r="I13" s="405">
        <v>792.30799999999999</v>
      </c>
      <c r="J13" s="118">
        <v>8456.446780000002</v>
      </c>
      <c r="K13" s="117">
        <f>I13/$I$14</f>
        <v>9.9244496839865654E-3</v>
      </c>
      <c r="L13" s="88"/>
      <c r="M13" s="79"/>
      <c r="O13" s="79"/>
      <c r="P13" s="79"/>
      <c r="Q13" s="79"/>
    </row>
    <row r="14" spans="1:17" ht="11.1" customHeight="1" x14ac:dyDescent="0.2">
      <c r="A14" s="956"/>
      <c r="B14" s="957"/>
      <c r="C14" s="523" t="s">
        <v>2</v>
      </c>
      <c r="D14" s="524">
        <v>258348</v>
      </c>
      <c r="E14" s="525">
        <v>88294.414000000004</v>
      </c>
      <c r="F14" s="526">
        <v>940453.4956819996</v>
      </c>
      <c r="G14" s="527">
        <f>SUM(G9:G13)</f>
        <v>1</v>
      </c>
      <c r="H14" s="528">
        <f>(E14-I14)/I14</f>
        <v>0.10597579365610228</v>
      </c>
      <c r="I14" s="529">
        <v>79833.948000000004</v>
      </c>
      <c r="J14" s="530">
        <v>852074.35046999995</v>
      </c>
      <c r="K14" s="538">
        <f>SUM(K9:K13)</f>
        <v>1</v>
      </c>
      <c r="L14" s="99"/>
      <c r="M14" s="79"/>
    </row>
    <row r="15" spans="1:17" ht="11.1" customHeight="1" x14ac:dyDescent="0.2">
      <c r="A15" s="958" t="str">
        <f>T!J21</f>
        <v>Listopad</v>
      </c>
      <c r="B15" s="959"/>
      <c r="C15" s="93" t="s">
        <v>6</v>
      </c>
      <c r="D15" s="77">
        <v>189</v>
      </c>
      <c r="E15" s="90">
        <v>58938.057999999997</v>
      </c>
      <c r="F15" s="78">
        <v>628346.22254500003</v>
      </c>
      <c r="G15" s="422">
        <f>E15/$E$20</f>
        <v>0.52288539120798949</v>
      </c>
      <c r="H15" s="141">
        <f>(E15-I15)/I15</f>
        <v>6.7623999855230113E-2</v>
      </c>
      <c r="I15" s="402">
        <v>55204.883000000002</v>
      </c>
      <c r="J15" s="112">
        <v>588932.63324000011</v>
      </c>
      <c r="K15" s="117">
        <f>I15/$I$20</f>
        <v>0.49810320669788499</v>
      </c>
      <c r="L15" s="88"/>
      <c r="M15" s="79"/>
      <c r="N15" s="79"/>
    </row>
    <row r="16" spans="1:17" ht="11.1" customHeight="1" x14ac:dyDescent="0.2">
      <c r="A16" s="958"/>
      <c r="B16" s="959"/>
      <c r="C16" s="93" t="s">
        <v>7</v>
      </c>
      <c r="D16" s="77">
        <v>643</v>
      </c>
      <c r="E16" s="90">
        <v>11234.647000000001</v>
      </c>
      <c r="F16" s="78">
        <v>119777.12464000005</v>
      </c>
      <c r="G16" s="422">
        <f>E16/$E$20</f>
        <v>9.9671298835103561E-2</v>
      </c>
      <c r="H16" s="141">
        <f>(E16-I16)/I16</f>
        <v>0.12826343002056345</v>
      </c>
      <c r="I16" s="402">
        <v>9957.4680000000008</v>
      </c>
      <c r="J16" s="112">
        <v>106230.67932999988</v>
      </c>
      <c r="K16" s="117">
        <f>I16/$I$20</f>
        <v>8.9844348395622456E-2</v>
      </c>
      <c r="L16" s="89"/>
      <c r="M16" s="82"/>
      <c r="N16" s="79"/>
    </row>
    <row r="17" spans="1:21" ht="11.1" customHeight="1" x14ac:dyDescent="0.2">
      <c r="A17" s="958"/>
      <c r="B17" s="959"/>
      <c r="C17" s="93" t="s">
        <v>8</v>
      </c>
      <c r="D17" s="77">
        <v>18823</v>
      </c>
      <c r="E17" s="90">
        <v>12793.049000000001</v>
      </c>
      <c r="F17" s="78">
        <v>136392.07503000001</v>
      </c>
      <c r="G17" s="422">
        <f>E17/$E$20</f>
        <v>0.11349709607174331</v>
      </c>
      <c r="H17" s="141">
        <f t="shared" ref="H17:H20" si="1">(E17-I17)/I17</f>
        <v>4.8346167118342498E-2</v>
      </c>
      <c r="I17" s="402">
        <v>12203.076999999999</v>
      </c>
      <c r="J17" s="112">
        <v>130187.18295</v>
      </c>
      <c r="K17" s="117">
        <f>I17/$I$20</f>
        <v>0.11010605321419131</v>
      </c>
      <c r="L17" s="88"/>
      <c r="M17" s="79"/>
      <c r="N17" s="79"/>
      <c r="O17" s="79"/>
      <c r="P17" s="79"/>
    </row>
    <row r="18" spans="1:21" ht="11.1" customHeight="1" x14ac:dyDescent="0.2">
      <c r="A18" s="958"/>
      <c r="B18" s="959"/>
      <c r="C18" s="93" t="s">
        <v>9</v>
      </c>
      <c r="D18" s="77">
        <v>238787</v>
      </c>
      <c r="E18" s="90">
        <v>28887.200000000001</v>
      </c>
      <c r="F18" s="78">
        <v>307978.09999999998</v>
      </c>
      <c r="G18" s="422">
        <f>E18/$E$20</f>
        <v>0.25628083763641202</v>
      </c>
      <c r="H18" s="141">
        <f t="shared" si="1"/>
        <v>-0.11569344741554802</v>
      </c>
      <c r="I18" s="402">
        <v>32666.5</v>
      </c>
      <c r="J18" s="112">
        <v>348499.6</v>
      </c>
      <c r="K18" s="117">
        <f>I18/$I$20</f>
        <v>0.29474364435472961</v>
      </c>
      <c r="L18" s="88"/>
      <c r="M18" s="79"/>
      <c r="N18" s="79"/>
      <c r="O18" s="79"/>
      <c r="P18" s="79"/>
    </row>
    <row r="19" spans="1:21" ht="11.1" customHeight="1" x14ac:dyDescent="0.2">
      <c r="A19" s="958"/>
      <c r="B19" s="959"/>
      <c r="C19" s="93" t="s">
        <v>302</v>
      </c>
      <c r="D19" s="77">
        <v>29</v>
      </c>
      <c r="E19" s="90">
        <v>864.01800000000003</v>
      </c>
      <c r="F19" s="78">
        <v>9211.6511499999979</v>
      </c>
      <c r="G19" s="422">
        <f>E19/$E$20</f>
        <v>7.6653762487516085E-3</v>
      </c>
      <c r="H19" s="141">
        <f t="shared" si="1"/>
        <v>8.2346839838553273E-2</v>
      </c>
      <c r="I19" s="405">
        <v>798.28200000000004</v>
      </c>
      <c r="J19" s="118">
        <v>8516.3935000000001</v>
      </c>
      <c r="K19" s="117">
        <f>I19/$I$20</f>
        <v>7.2027473375715877E-3</v>
      </c>
      <c r="L19" s="88"/>
      <c r="M19" s="79"/>
      <c r="N19" s="79"/>
      <c r="O19" s="79"/>
      <c r="P19" s="79"/>
    </row>
    <row r="20" spans="1:21" ht="11.1" customHeight="1" x14ac:dyDescent="0.2">
      <c r="A20" s="958"/>
      <c r="B20" s="959"/>
      <c r="C20" s="523" t="s">
        <v>2</v>
      </c>
      <c r="D20" s="524">
        <v>258471</v>
      </c>
      <c r="E20" s="525">
        <v>112716.97199999999</v>
      </c>
      <c r="F20" s="526">
        <v>1201705.1733649999</v>
      </c>
      <c r="G20" s="527">
        <f>SUM(G15:G19)</f>
        <v>0.99999999999999989</v>
      </c>
      <c r="H20" s="528">
        <f t="shared" si="1"/>
        <v>1.7023896282430465E-2</v>
      </c>
      <c r="I20" s="529">
        <v>110830.21</v>
      </c>
      <c r="J20" s="530">
        <v>1182366.48902</v>
      </c>
      <c r="K20" s="538">
        <f>SUM(K15:K19)</f>
        <v>1</v>
      </c>
      <c r="L20" s="99"/>
      <c r="M20" s="79"/>
      <c r="N20" s="79"/>
      <c r="O20" s="79"/>
      <c r="P20" s="79"/>
    </row>
    <row r="21" spans="1:21" ht="11.1" customHeight="1" x14ac:dyDescent="0.2">
      <c r="A21" s="958" t="str">
        <f>T!J22</f>
        <v>Prosinec</v>
      </c>
      <c r="B21" s="959"/>
      <c r="C21" s="92" t="s">
        <v>6</v>
      </c>
      <c r="D21" s="104">
        <v>190</v>
      </c>
      <c r="E21" s="106">
        <v>56383.997000000003</v>
      </c>
      <c r="F21" s="105">
        <v>602773.8899079999</v>
      </c>
      <c r="G21" s="421">
        <f>E21/$E$26</f>
        <v>0.42729802651338017</v>
      </c>
      <c r="H21" s="383">
        <f>(E21-I21)/I21</f>
        <v>1.8516612773832795E-2</v>
      </c>
      <c r="I21" s="401">
        <v>55358.936999999998</v>
      </c>
      <c r="J21" s="113">
        <v>591243.18142999988</v>
      </c>
      <c r="K21" s="116">
        <f>I21/$I$26</f>
        <v>0.41080494596983813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58"/>
      <c r="B22" s="959"/>
      <c r="C22" s="93" t="s">
        <v>7</v>
      </c>
      <c r="D22" s="77">
        <v>648</v>
      </c>
      <c r="E22" s="90">
        <v>12465.002999999999</v>
      </c>
      <c r="F22" s="78">
        <v>133260.92015999983</v>
      </c>
      <c r="G22" s="422">
        <f>E22/$E$26</f>
        <v>9.4464235701193056E-2</v>
      </c>
      <c r="H22" s="141">
        <f t="shared" ref="H22:H26" si="2">(E22-I22)/I22</f>
        <v>4.6713911114234695E-2</v>
      </c>
      <c r="I22" s="402">
        <v>11908.701000000001</v>
      </c>
      <c r="J22" s="112">
        <v>127190.92455000008</v>
      </c>
      <c r="K22" s="117">
        <f>I22/$I$26</f>
        <v>8.8371517518046963E-2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58"/>
      <c r="B23" s="959"/>
      <c r="C23" s="93" t="s">
        <v>8</v>
      </c>
      <c r="D23" s="77">
        <v>18854</v>
      </c>
      <c r="E23" s="90">
        <v>18596.875</v>
      </c>
      <c r="F23" s="78">
        <v>198815.67616999999</v>
      </c>
      <c r="G23" s="422">
        <f>E23/$E$26</f>
        <v>0.14093374733288269</v>
      </c>
      <c r="H23" s="141">
        <f t="shared" si="2"/>
        <v>5.8139515696922536E-2</v>
      </c>
      <c r="I23" s="402">
        <v>17575.069000000003</v>
      </c>
      <c r="J23" s="112">
        <v>187711.54899000001</v>
      </c>
      <c r="K23" s="117">
        <f>I23/$I$26</f>
        <v>0.13042022954597518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58"/>
      <c r="B24" s="959"/>
      <c r="C24" s="93" t="s">
        <v>9</v>
      </c>
      <c r="D24" s="77">
        <v>238857</v>
      </c>
      <c r="E24" s="90">
        <v>43683.5</v>
      </c>
      <c r="F24" s="78">
        <v>467012.7</v>
      </c>
      <c r="G24" s="422">
        <f>E24/$E$26</f>
        <v>0.33104913334181046</v>
      </c>
      <c r="H24" s="141">
        <f t="shared" si="2"/>
        <v>-0.11223585645711308</v>
      </c>
      <c r="I24" s="402">
        <v>49206.2</v>
      </c>
      <c r="J24" s="112">
        <v>525549.4</v>
      </c>
      <c r="K24" s="117">
        <f>I24/$I$26</f>
        <v>0.3651470101815909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53"/>
      <c r="B25" s="1018"/>
      <c r="C25" s="93" t="s">
        <v>302</v>
      </c>
      <c r="D25" s="77">
        <v>29</v>
      </c>
      <c r="E25" s="90">
        <v>825.35799999999995</v>
      </c>
      <c r="F25" s="78">
        <v>8823.7497600000006</v>
      </c>
      <c r="G25" s="422">
        <f>E25/$E$26</f>
        <v>6.2548571107335716E-3</v>
      </c>
      <c r="H25" s="141">
        <f t="shared" si="2"/>
        <v>0.165226647692299</v>
      </c>
      <c r="I25" s="405">
        <v>708.32399999999996</v>
      </c>
      <c r="J25" s="118">
        <v>7565.2862100000011</v>
      </c>
      <c r="K25" s="117">
        <f>I25/$I$26</f>
        <v>5.2562967845488006E-3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60"/>
      <c r="B26" s="961"/>
      <c r="C26" s="587" t="s">
        <v>2</v>
      </c>
      <c r="D26" s="588">
        <v>258578</v>
      </c>
      <c r="E26" s="589">
        <v>131954.73300000001</v>
      </c>
      <c r="F26" s="590">
        <v>1410686.9359979997</v>
      </c>
      <c r="G26" s="591">
        <f>SUM(G21:G25)</f>
        <v>0.99999999999999989</v>
      </c>
      <c r="H26" s="592">
        <f t="shared" si="2"/>
        <v>-2.0796642816146856E-2</v>
      </c>
      <c r="I26" s="593">
        <v>134757.231</v>
      </c>
      <c r="J26" s="594">
        <v>1439260.34118</v>
      </c>
      <c r="K26" s="595">
        <f>SUM(K21:K25)</f>
        <v>0.99999999999999989</v>
      </c>
      <c r="L26" s="107"/>
    </row>
    <row r="27" spans="1:21" ht="11.1" customHeight="1" thickTop="1" x14ac:dyDescent="0.2">
      <c r="A27" s="1016" t="str">
        <f>T!E17</f>
        <v>IV. čtvrtletí</v>
      </c>
      <c r="B27" s="1017"/>
      <c r="C27" s="93" t="s">
        <v>6</v>
      </c>
      <c r="D27" s="77">
        <f>D21</f>
        <v>190</v>
      </c>
      <c r="E27" s="90">
        <f>E9+E15+E21</f>
        <v>168593.109</v>
      </c>
      <c r="F27" s="78">
        <f>F9+F15+F21</f>
        <v>1798520.4286649995</v>
      </c>
      <c r="G27" s="422">
        <f>E27/$E$32</f>
        <v>0.50633712975463419</v>
      </c>
      <c r="H27" s="141">
        <f>(E27-I27)/I27</f>
        <v>6.8190540136086997E-2</v>
      </c>
      <c r="I27" s="402">
        <f>I9+I15+I21</f>
        <v>157830.55799999999</v>
      </c>
      <c r="J27" s="112">
        <f>J9+J15+J21</f>
        <v>1684653.77825</v>
      </c>
      <c r="K27" s="117">
        <f>I27/$I$32</f>
        <v>0.48500363938892782</v>
      </c>
      <c r="L27" s="87"/>
    </row>
    <row r="28" spans="1:21" ht="11.1" customHeight="1" x14ac:dyDescent="0.2">
      <c r="A28" s="958"/>
      <c r="B28" s="959"/>
      <c r="C28" s="93" t="s">
        <v>7</v>
      </c>
      <c r="D28" s="77">
        <f>D22</f>
        <v>648</v>
      </c>
      <c r="E28" s="90">
        <f t="shared" ref="E28:F31" si="3">E10+E16+E22</f>
        <v>32454.760999999999</v>
      </c>
      <c r="F28" s="78">
        <f t="shared" si="3"/>
        <v>346293.48433999985</v>
      </c>
      <c r="G28" s="422">
        <f>E28/$E$32</f>
        <v>9.7471661974112125E-2</v>
      </c>
      <c r="H28" s="141">
        <f t="shared" ref="H28:H31" si="4">(E28-I28)/I28</f>
        <v>0.11071293682260719</v>
      </c>
      <c r="I28" s="402">
        <f t="shared" ref="I28:J28" si="5">I10+I16+I22</f>
        <v>29219.756000000001</v>
      </c>
      <c r="J28" s="112">
        <f t="shared" si="5"/>
        <v>311908.25219999999</v>
      </c>
      <c r="K28" s="117">
        <f>I28/$I$32</f>
        <v>8.979052080685454E-2</v>
      </c>
      <c r="L28" s="87"/>
    </row>
    <row r="29" spans="1:21" ht="11.1" customHeight="1" x14ac:dyDescent="0.2">
      <c r="A29" s="958"/>
      <c r="B29" s="959"/>
      <c r="C29" s="93" t="s">
        <v>8</v>
      </c>
      <c r="D29" s="77">
        <f>D23</f>
        <v>18854</v>
      </c>
      <c r="E29" s="90">
        <f t="shared" si="3"/>
        <v>39100.493999999999</v>
      </c>
      <c r="F29" s="78">
        <f t="shared" si="3"/>
        <v>417337.61126999999</v>
      </c>
      <c r="G29" s="422">
        <f>E29/$E$32</f>
        <v>0.11743084887264459</v>
      </c>
      <c r="H29" s="141">
        <f t="shared" si="4"/>
        <v>6.0767740349909408E-2</v>
      </c>
      <c r="I29" s="402">
        <f t="shared" ref="I29:J29" si="6">I11+I17+I23</f>
        <v>36860.561000000002</v>
      </c>
      <c r="J29" s="112">
        <f t="shared" si="6"/>
        <v>393491.02373000002</v>
      </c>
      <c r="K29" s="117">
        <f>I29/$I$32</f>
        <v>0.11327024665855631</v>
      </c>
      <c r="L29" s="87"/>
    </row>
    <row r="30" spans="1:21" ht="11.1" customHeight="1" x14ac:dyDescent="0.2">
      <c r="A30" s="958"/>
      <c r="B30" s="959"/>
      <c r="C30" s="93" t="s">
        <v>9</v>
      </c>
      <c r="D30" s="77">
        <f>D24</f>
        <v>238857</v>
      </c>
      <c r="E30" s="90">
        <f t="shared" si="3"/>
        <v>90264.6</v>
      </c>
      <c r="F30" s="78">
        <f t="shared" si="3"/>
        <v>963458.1</v>
      </c>
      <c r="G30" s="422">
        <f>E30/$E$32</f>
        <v>0.27109244709669689</v>
      </c>
      <c r="H30" s="141">
        <f t="shared" si="4"/>
        <v>-9.0180986900725318E-2</v>
      </c>
      <c r="I30" s="402">
        <f t="shared" ref="I30:J30" si="7">I12+I18+I24</f>
        <v>99211.6</v>
      </c>
      <c r="J30" s="112">
        <f t="shared" si="7"/>
        <v>1059110</v>
      </c>
      <c r="K30" s="117">
        <f>I30/$I$32</f>
        <v>0.30487117120626639</v>
      </c>
      <c r="L30" s="87"/>
    </row>
    <row r="31" spans="1:21" ht="11.1" customHeight="1" x14ac:dyDescent="0.2">
      <c r="A31" s="958"/>
      <c r="B31" s="959"/>
      <c r="C31" s="93" t="s">
        <v>302</v>
      </c>
      <c r="D31" s="77">
        <f>D25</f>
        <v>29</v>
      </c>
      <c r="E31" s="90">
        <f>E13+E19+E25</f>
        <v>2553.1549999999997</v>
      </c>
      <c r="F31" s="78">
        <f t="shared" si="3"/>
        <v>27235.980769999995</v>
      </c>
      <c r="G31" s="422">
        <f>E31/$E$32</f>
        <v>7.6679123019120134E-3</v>
      </c>
      <c r="H31" s="141">
        <f t="shared" si="4"/>
        <v>0.1105917837726855</v>
      </c>
      <c r="I31" s="402">
        <f>I13+I19+I25</f>
        <v>2298.9140000000002</v>
      </c>
      <c r="J31" s="112">
        <f t="shared" ref="J31" si="8">J13+J19+J25</f>
        <v>24538.126490000006</v>
      </c>
      <c r="K31" s="117">
        <f>I31/$I$32</f>
        <v>7.0644219393950179E-3</v>
      </c>
      <c r="L31" s="87"/>
    </row>
    <row r="32" spans="1:21" ht="11.1" customHeight="1" x14ac:dyDescent="0.2">
      <c r="A32" s="958"/>
      <c r="B32" s="959"/>
      <c r="C32" s="557" t="s">
        <v>2</v>
      </c>
      <c r="D32" s="552">
        <f>SUM(D27:D31)</f>
        <v>258578</v>
      </c>
      <c r="E32" s="558">
        <f>SUM(E27:E31)</f>
        <v>332966.11900000006</v>
      </c>
      <c r="F32" s="559">
        <f>SUM(F27:F31)</f>
        <v>3552845.6050449992</v>
      </c>
      <c r="G32" s="560">
        <f>SUM(G27:G31)</f>
        <v>0.99999999999999978</v>
      </c>
      <c r="H32" s="561">
        <f>(E32-I32)/I32</f>
        <v>2.3184493260214368E-2</v>
      </c>
      <c r="I32" s="571">
        <f>SUM(I27:I31)</f>
        <v>325421.38899999997</v>
      </c>
      <c r="J32" s="572">
        <f>SUM(J27:J31)</f>
        <v>3473701.1806700001</v>
      </c>
      <c r="K32" s="573">
        <f>SUM(K27:K31)</f>
        <v>1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9" t="s">
        <v>120</v>
      </c>
      <c r="B35" s="1019"/>
      <c r="C35" s="1019"/>
      <c r="D35" s="1020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9">
        <f>T!G17</f>
        <v>2019</v>
      </c>
      <c r="F36" s="940"/>
      <c r="G36" s="940"/>
      <c r="H36" s="398"/>
      <c r="I36" s="970">
        <f>E36-1</f>
        <v>2018</v>
      </c>
      <c r="J36" s="971"/>
      <c r="K36" s="972"/>
      <c r="L36" s="87"/>
    </row>
    <row r="37" spans="1:12" ht="24.95" customHeight="1" x14ac:dyDescent="0.25">
      <c r="A37" s="74"/>
      <c r="B37" s="75"/>
      <c r="C37" s="76"/>
      <c r="D37" s="76"/>
      <c r="E37" s="945" t="s">
        <v>39</v>
      </c>
      <c r="F37" s="946"/>
      <c r="G37" s="420"/>
      <c r="H37" s="946" t="s">
        <v>108</v>
      </c>
      <c r="I37" s="1012" t="s">
        <v>39</v>
      </c>
      <c r="J37" s="1013"/>
      <c r="K37" s="399"/>
      <c r="L37" s="87"/>
    </row>
    <row r="38" spans="1:12" ht="24.95" customHeight="1" x14ac:dyDescent="0.25">
      <c r="A38" s="74"/>
      <c r="B38" s="94"/>
      <c r="C38" s="94"/>
      <c r="D38" s="974" t="s">
        <v>0</v>
      </c>
      <c r="E38" s="945"/>
      <c r="F38" s="946"/>
      <c r="G38" s="491" t="s">
        <v>107</v>
      </c>
      <c r="H38" s="946"/>
      <c r="I38" s="1012"/>
      <c r="J38" s="1013"/>
      <c r="K38" s="114" t="s">
        <v>107</v>
      </c>
      <c r="L38" s="87"/>
    </row>
    <row r="39" spans="1:12" ht="15" customHeight="1" x14ac:dyDescent="0.25">
      <c r="A39" s="973" t="s">
        <v>140</v>
      </c>
      <c r="B39" s="973"/>
      <c r="C39" s="126" t="s">
        <v>45</v>
      </c>
      <c r="D39" s="975"/>
      <c r="E39" s="660" t="s">
        <v>336</v>
      </c>
      <c r="F39" s="655" t="s">
        <v>1</v>
      </c>
      <c r="G39" s="492" t="s">
        <v>66</v>
      </c>
      <c r="H39" s="97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52" t="str">
        <f>T!J20</f>
        <v>Říjen</v>
      </c>
      <c r="B40" s="953"/>
      <c r="C40" s="92" t="s">
        <v>6</v>
      </c>
      <c r="D40" s="77">
        <v>137</v>
      </c>
      <c r="E40" s="90">
        <v>135926.71100000001</v>
      </c>
      <c r="F40" s="78">
        <v>1445678.1551099997</v>
      </c>
      <c r="G40" s="421">
        <f>E40/$E$45</f>
        <v>0.88698032441060959</v>
      </c>
      <c r="H40" s="141">
        <f>(E40-I40)/I40</f>
        <v>0.50461877557951162</v>
      </c>
      <c r="I40" s="402">
        <v>90339.635000000009</v>
      </c>
      <c r="J40" s="112">
        <v>963829.70634000015</v>
      </c>
      <c r="K40" s="116">
        <f>I40/$I$45</f>
        <v>0.84665708367686154</v>
      </c>
      <c r="L40" s="87"/>
    </row>
    <row r="41" spans="1:12" ht="11.1" customHeight="1" x14ac:dyDescent="0.2">
      <c r="A41" s="954"/>
      <c r="B41" s="955"/>
      <c r="C41" s="93" t="s">
        <v>7</v>
      </c>
      <c r="D41" s="77">
        <v>325</v>
      </c>
      <c r="E41" s="90">
        <v>3224.971</v>
      </c>
      <c r="F41" s="78">
        <v>34350.756819999995</v>
      </c>
      <c r="G41" s="422">
        <f t="shared" ref="G41" si="9">E41/$E$45</f>
        <v>2.1044324568368373E-2</v>
      </c>
      <c r="H41" s="141">
        <f>(E41-I41)/I41</f>
        <v>-9.002334473477383E-3</v>
      </c>
      <c r="I41" s="402">
        <v>3254.2669999999998</v>
      </c>
      <c r="J41" s="112">
        <v>34740.343950000002</v>
      </c>
      <c r="K41" s="117">
        <f t="shared" ref="K41:K44" si="10">I41/$I$45</f>
        <v>3.049877506950132E-2</v>
      </c>
      <c r="L41" s="88"/>
    </row>
    <row r="42" spans="1:12" ht="11.1" customHeight="1" x14ac:dyDescent="0.2">
      <c r="A42" s="954"/>
      <c r="B42" s="955"/>
      <c r="C42" s="93" t="s">
        <v>8</v>
      </c>
      <c r="D42" s="77">
        <v>12688</v>
      </c>
      <c r="E42" s="90">
        <v>4568.7870000000003</v>
      </c>
      <c r="F42" s="78">
        <v>48655.628880000004</v>
      </c>
      <c r="G42" s="422">
        <f>E42/$E$45</f>
        <v>2.9813302665897472E-2</v>
      </c>
      <c r="H42" s="141">
        <f t="shared" ref="H42:H44" si="11">(E42-I42)/I42</f>
        <v>0.14682706427199829</v>
      </c>
      <c r="I42" s="402">
        <v>3983.85</v>
      </c>
      <c r="J42" s="112">
        <v>42519.89402</v>
      </c>
      <c r="K42" s="117">
        <f t="shared" si="10"/>
        <v>3.7336378687007808E-2</v>
      </c>
      <c r="L42" s="88"/>
    </row>
    <row r="43" spans="1:12" ht="11.1" customHeight="1" x14ac:dyDescent="0.2">
      <c r="A43" s="954"/>
      <c r="B43" s="955"/>
      <c r="C43" s="93" t="s">
        <v>9</v>
      </c>
      <c r="D43" s="77">
        <v>210412</v>
      </c>
      <c r="E43" s="90">
        <v>9102.2000000000007</v>
      </c>
      <c r="F43" s="78">
        <v>96952</v>
      </c>
      <c r="G43" s="422">
        <f>E43/$E$45</f>
        <v>5.9395774748424911E-2</v>
      </c>
      <c r="H43" s="141">
        <f t="shared" si="11"/>
        <v>3.8554134386089192E-2</v>
      </c>
      <c r="I43" s="402">
        <v>8764.2999999999993</v>
      </c>
      <c r="J43" s="112">
        <v>93542.9</v>
      </c>
      <c r="K43" s="117">
        <f t="shared" si="10"/>
        <v>8.2138439882661868E-2</v>
      </c>
      <c r="L43" s="88"/>
    </row>
    <row r="44" spans="1:12" ht="11.1" customHeight="1" x14ac:dyDescent="0.2">
      <c r="A44" s="954"/>
      <c r="B44" s="955"/>
      <c r="C44" s="93" t="s">
        <v>302</v>
      </c>
      <c r="D44" s="77">
        <v>15</v>
      </c>
      <c r="E44" s="90">
        <v>423.92200000000003</v>
      </c>
      <c r="F44" s="78">
        <v>4515.4188999999997</v>
      </c>
      <c r="G44" s="422">
        <f>E44/$E$45</f>
        <v>2.7662736066996754E-3</v>
      </c>
      <c r="H44" s="141">
        <f t="shared" si="11"/>
        <v>0.17915952735930935</v>
      </c>
      <c r="I44" s="405">
        <v>359.512</v>
      </c>
      <c r="J44" s="118">
        <v>3837.1441799999998</v>
      </c>
      <c r="K44" s="117">
        <f t="shared" si="10"/>
        <v>3.3693226839674063E-3</v>
      </c>
      <c r="L44" s="88"/>
    </row>
    <row r="45" spans="1:12" ht="11.1" customHeight="1" x14ac:dyDescent="0.2">
      <c r="A45" s="956"/>
      <c r="B45" s="957"/>
      <c r="C45" s="523" t="s">
        <v>2</v>
      </c>
      <c r="D45" s="524">
        <v>223577</v>
      </c>
      <c r="E45" s="525">
        <v>153246.59100000001</v>
      </c>
      <c r="F45" s="526">
        <v>1630151.9597099996</v>
      </c>
      <c r="G45" s="527">
        <f>SUM(G40:G44)</f>
        <v>1</v>
      </c>
      <c r="H45" s="528">
        <f>(E45-I45)/I45</f>
        <v>0.43621691430877241</v>
      </c>
      <c r="I45" s="529">
        <v>106701.56400000001</v>
      </c>
      <c r="J45" s="530">
        <v>1138469.9884900001</v>
      </c>
      <c r="K45" s="538">
        <f>SUM(K40:K44)</f>
        <v>0.99999999999999989</v>
      </c>
      <c r="L45" s="99"/>
    </row>
    <row r="46" spans="1:12" ht="11.1" customHeight="1" x14ac:dyDescent="0.2">
      <c r="A46" s="958" t="str">
        <f>T!J21</f>
        <v>Listopad</v>
      </c>
      <c r="B46" s="959"/>
      <c r="C46" s="93" t="s">
        <v>6</v>
      </c>
      <c r="D46" s="77">
        <v>137</v>
      </c>
      <c r="E46" s="90">
        <v>121311.709</v>
      </c>
      <c r="F46" s="78">
        <v>1291440.8128499999</v>
      </c>
      <c r="G46" s="422">
        <f>E46/$E$51</f>
        <v>0.8162647507025238</v>
      </c>
      <c r="H46" s="141">
        <f>(E46-I46)/I46</f>
        <v>0.23414155529351383</v>
      </c>
      <c r="I46" s="402">
        <v>98296.43</v>
      </c>
      <c r="J46" s="112">
        <v>1048290.2934400003</v>
      </c>
      <c r="K46" s="117">
        <f>I46/$I$51</f>
        <v>0.77555460006423682</v>
      </c>
      <c r="L46" s="88"/>
    </row>
    <row r="47" spans="1:12" ht="11.1" customHeight="1" x14ac:dyDescent="0.2">
      <c r="A47" s="958"/>
      <c r="B47" s="959"/>
      <c r="C47" s="93" t="s">
        <v>7</v>
      </c>
      <c r="D47" s="77">
        <v>324</v>
      </c>
      <c r="E47" s="90">
        <v>4484.0249999999996</v>
      </c>
      <c r="F47" s="78">
        <v>47805.960389999986</v>
      </c>
      <c r="G47" s="422">
        <f t="shared" ref="G47:G50" si="12">E47/$E$51</f>
        <v>3.0171461427263246E-2</v>
      </c>
      <c r="H47" s="141">
        <f>(E47-I47)/I47</f>
        <v>-4.9150018225936759E-2</v>
      </c>
      <c r="I47" s="402">
        <v>4715.8069999999998</v>
      </c>
      <c r="J47" s="112">
        <v>50317.946269999993</v>
      </c>
      <c r="K47" s="117">
        <f t="shared" ref="K47:K50" si="13">I47/$I$51</f>
        <v>3.7207514167758977E-2</v>
      </c>
      <c r="L47" s="89"/>
    </row>
    <row r="48" spans="1:12" ht="11.1" customHeight="1" x14ac:dyDescent="0.2">
      <c r="A48" s="958"/>
      <c r="B48" s="959"/>
      <c r="C48" s="93" t="s">
        <v>8</v>
      </c>
      <c r="D48" s="77">
        <v>12709</v>
      </c>
      <c r="E48" s="90">
        <v>7536.6419999999998</v>
      </c>
      <c r="F48" s="78">
        <v>80375.988020000004</v>
      </c>
      <c r="G48" s="422">
        <f t="shared" si="12"/>
        <v>5.0711470920454756E-2</v>
      </c>
      <c r="H48" s="141">
        <f t="shared" ref="H48:H50" si="14">(E48-I48)/I48</f>
        <v>9.800842667163949E-2</v>
      </c>
      <c r="I48" s="402">
        <v>6863.92</v>
      </c>
      <c r="J48" s="112">
        <v>73226.514249999993</v>
      </c>
      <c r="K48" s="117">
        <f t="shared" si="13"/>
        <v>5.4156033240199235E-2</v>
      </c>
      <c r="L48" s="88"/>
    </row>
    <row r="49" spans="1:12" ht="11.1" customHeight="1" x14ac:dyDescent="0.2">
      <c r="A49" s="958"/>
      <c r="B49" s="959"/>
      <c r="C49" s="93" t="s">
        <v>9</v>
      </c>
      <c r="D49" s="77">
        <v>210490</v>
      </c>
      <c r="E49" s="90">
        <v>14860.2</v>
      </c>
      <c r="F49" s="78">
        <v>158431.1</v>
      </c>
      <c r="G49" s="422">
        <f t="shared" si="12"/>
        <v>9.9989172919735594E-2</v>
      </c>
      <c r="H49" s="141">
        <f t="shared" si="14"/>
        <v>-0.10003633720930229</v>
      </c>
      <c r="I49" s="402">
        <v>16512</v>
      </c>
      <c r="J49" s="112">
        <v>176156.3</v>
      </c>
      <c r="K49" s="117">
        <f t="shared" si="13"/>
        <v>0.13027896899470998</v>
      </c>
      <c r="L49" s="88"/>
    </row>
    <row r="50" spans="1:12" ht="11.1" customHeight="1" x14ac:dyDescent="0.2">
      <c r="A50" s="958"/>
      <c r="B50" s="959"/>
      <c r="C50" s="93" t="s">
        <v>302</v>
      </c>
      <c r="D50" s="77">
        <v>16</v>
      </c>
      <c r="E50" s="90">
        <v>425.51499999999999</v>
      </c>
      <c r="F50" s="78">
        <v>4536.5857999999998</v>
      </c>
      <c r="G50" s="422">
        <f t="shared" si="12"/>
        <v>2.8631440300225628E-3</v>
      </c>
      <c r="H50" s="141">
        <f t="shared" si="14"/>
        <v>0.19780040366280355</v>
      </c>
      <c r="I50" s="405">
        <v>355.24700000000001</v>
      </c>
      <c r="J50" s="118">
        <v>3789.9135499999998</v>
      </c>
      <c r="K50" s="117">
        <f t="shared" si="13"/>
        <v>2.8028835330949453E-3</v>
      </c>
      <c r="L50" s="88"/>
    </row>
    <row r="51" spans="1:12" ht="11.1" customHeight="1" x14ac:dyDescent="0.2">
      <c r="A51" s="958"/>
      <c r="B51" s="959"/>
      <c r="C51" s="523" t="s">
        <v>2</v>
      </c>
      <c r="D51" s="524">
        <v>223676</v>
      </c>
      <c r="E51" s="525">
        <v>148618.09100000001</v>
      </c>
      <c r="F51" s="526">
        <v>1582590.4470599999</v>
      </c>
      <c r="G51" s="527">
        <f>SUM(G46:G50)</f>
        <v>1</v>
      </c>
      <c r="H51" s="528">
        <f t="shared" ref="H51" si="15">(E51-I51)/I51</f>
        <v>0.17259033850787234</v>
      </c>
      <c r="I51" s="529">
        <v>126743.40399999999</v>
      </c>
      <c r="J51" s="530">
        <v>1351780.9675100003</v>
      </c>
      <c r="K51" s="538">
        <f>SUM(K46:K50)</f>
        <v>1</v>
      </c>
      <c r="L51" s="99"/>
    </row>
    <row r="52" spans="1:12" ht="11.1" customHeight="1" x14ac:dyDescent="0.2">
      <c r="A52" s="958" t="str">
        <f>T!J22</f>
        <v>Prosinec</v>
      </c>
      <c r="B52" s="959"/>
      <c r="C52" s="92" t="s">
        <v>6</v>
      </c>
      <c r="D52" s="104">
        <v>137</v>
      </c>
      <c r="E52" s="106">
        <v>86550.512000000002</v>
      </c>
      <c r="F52" s="105">
        <v>924320.98301000008</v>
      </c>
      <c r="G52" s="421">
        <f>E52/$E$57</f>
        <v>0.69098869134837049</v>
      </c>
      <c r="H52" s="383">
        <f>(E52-I52)/I52</f>
        <v>-4.5579669465297928E-2</v>
      </c>
      <c r="I52" s="401">
        <v>90683.851999999999</v>
      </c>
      <c r="J52" s="113">
        <v>968222.41552000027</v>
      </c>
      <c r="K52" s="116">
        <f>I52/$I$57</f>
        <v>0.69276384432369198</v>
      </c>
      <c r="L52" s="106"/>
    </row>
    <row r="53" spans="1:12" ht="11.1" customHeight="1" x14ac:dyDescent="0.2">
      <c r="A53" s="958"/>
      <c r="B53" s="959"/>
      <c r="C53" s="93" t="s">
        <v>7</v>
      </c>
      <c r="D53" s="77">
        <v>322</v>
      </c>
      <c r="E53" s="90">
        <v>4904.21</v>
      </c>
      <c r="F53" s="78">
        <v>52429.810149999998</v>
      </c>
      <c r="G53" s="422">
        <f t="shared" ref="G53:G56" si="16">E53/$E$57</f>
        <v>3.9153478953395354E-2</v>
      </c>
      <c r="H53" s="141">
        <f t="shared" ref="H53:H56" si="17">(E53-I53)/I53</f>
        <v>-4.3889145799102164E-2</v>
      </c>
      <c r="I53" s="402">
        <v>5129.3320000000003</v>
      </c>
      <c r="J53" s="112">
        <v>54785.118669999989</v>
      </c>
      <c r="K53" s="117">
        <f t="shared" ref="K53:K56" si="18">I53/$I$57</f>
        <v>3.9184658313064731E-2</v>
      </c>
      <c r="L53" s="90"/>
    </row>
    <row r="54" spans="1:12" ht="11.1" customHeight="1" x14ac:dyDescent="0.2">
      <c r="A54" s="958"/>
      <c r="B54" s="959"/>
      <c r="C54" s="93" t="s">
        <v>8</v>
      </c>
      <c r="D54" s="77">
        <v>12730</v>
      </c>
      <c r="E54" s="90">
        <v>10926.766</v>
      </c>
      <c r="F54" s="78">
        <v>116842.29365000001</v>
      </c>
      <c r="G54" s="422">
        <f t="shared" si="16"/>
        <v>8.7235437024449594E-2</v>
      </c>
      <c r="H54" s="141">
        <f t="shared" si="17"/>
        <v>0.10534037413239758</v>
      </c>
      <c r="I54" s="402">
        <v>9885.4309999999987</v>
      </c>
      <c r="J54" s="112">
        <v>105582.25507</v>
      </c>
      <c r="K54" s="117">
        <f t="shared" si="18"/>
        <v>7.5518066682440863E-2</v>
      </c>
      <c r="L54" s="90"/>
    </row>
    <row r="55" spans="1:12" ht="11.1" customHeight="1" x14ac:dyDescent="0.2">
      <c r="A55" s="958"/>
      <c r="B55" s="959"/>
      <c r="C55" s="93" t="s">
        <v>9</v>
      </c>
      <c r="D55" s="77">
        <v>210542</v>
      </c>
      <c r="E55" s="90">
        <v>22471.8</v>
      </c>
      <c r="F55" s="78">
        <v>240242.2</v>
      </c>
      <c r="G55" s="422">
        <f t="shared" si="16"/>
        <v>0.17940690719706329</v>
      </c>
      <c r="H55" s="141">
        <f t="shared" si="17"/>
        <v>-9.6512988344463521E-2</v>
      </c>
      <c r="I55" s="402">
        <v>24872.3</v>
      </c>
      <c r="J55" s="112">
        <v>265649.8</v>
      </c>
      <c r="K55" s="117">
        <f t="shared" si="18"/>
        <v>0.19000770021516247</v>
      </c>
      <c r="L55" s="90"/>
    </row>
    <row r="56" spans="1:12" ht="11.1" customHeight="1" x14ac:dyDescent="0.2">
      <c r="A56" s="953"/>
      <c r="B56" s="1018"/>
      <c r="C56" s="93" t="s">
        <v>302</v>
      </c>
      <c r="D56" s="77">
        <v>17</v>
      </c>
      <c r="E56" s="90">
        <v>402.75900000000001</v>
      </c>
      <c r="F56" s="78">
        <v>4305.8244800000002</v>
      </c>
      <c r="G56" s="422">
        <f t="shared" si="16"/>
        <v>3.2154854767211354E-3</v>
      </c>
      <c r="H56" s="141">
        <f t="shared" si="17"/>
        <v>0.21818572266818298</v>
      </c>
      <c r="I56" s="405">
        <v>330.62200000000001</v>
      </c>
      <c r="J56" s="118">
        <v>3531.2278999999999</v>
      </c>
      <c r="K56" s="117">
        <f t="shared" si="18"/>
        <v>2.5257304656399874E-3</v>
      </c>
      <c r="L56" s="90"/>
    </row>
    <row r="57" spans="1:12" ht="11.1" customHeight="1" thickBot="1" x14ac:dyDescent="0.25">
      <c r="A57" s="960"/>
      <c r="B57" s="961"/>
      <c r="C57" s="587" t="s">
        <v>2</v>
      </c>
      <c r="D57" s="588">
        <v>223748</v>
      </c>
      <c r="E57" s="589">
        <v>125256.04700000002</v>
      </c>
      <c r="F57" s="590">
        <v>1338141.1112900001</v>
      </c>
      <c r="G57" s="591">
        <f>SUM(G52:G56)</f>
        <v>0.99999999999999989</v>
      </c>
      <c r="H57" s="592">
        <f t="shared" ref="H57" si="19">(E57-I57)/I57</f>
        <v>-4.3127759454802857E-2</v>
      </c>
      <c r="I57" s="593">
        <v>130901.537</v>
      </c>
      <c r="J57" s="594">
        <v>1397770.8171600003</v>
      </c>
      <c r="K57" s="595">
        <f>SUM(K52:K56)</f>
        <v>1</v>
      </c>
      <c r="L57" s="107"/>
    </row>
    <row r="58" spans="1:12" ht="11.1" customHeight="1" thickTop="1" x14ac:dyDescent="0.2">
      <c r="A58" s="1016" t="str">
        <f>T!E17</f>
        <v>IV. čtvrtletí</v>
      </c>
      <c r="B58" s="1017"/>
      <c r="C58" s="93" t="s">
        <v>6</v>
      </c>
      <c r="D58" s="77">
        <f>D52</f>
        <v>137</v>
      </c>
      <c r="E58" s="90">
        <f>E40+E46+E52</f>
        <v>343788.93200000003</v>
      </c>
      <c r="F58" s="78">
        <f>F40+F46+F52</f>
        <v>3661439.9509699997</v>
      </c>
      <c r="G58" s="422">
        <f>E58/$E$63</f>
        <v>0.80489872923025463</v>
      </c>
      <c r="H58" s="141">
        <f>(E58-I58)/I58</f>
        <v>0.23080708204563877</v>
      </c>
      <c r="I58" s="402">
        <f>I40+I46+I52</f>
        <v>279319.91700000002</v>
      </c>
      <c r="J58" s="112">
        <f>J40+J46+J52</f>
        <v>2980342.4153000005</v>
      </c>
      <c r="K58" s="117">
        <f>I58/$I$63</f>
        <v>0.76663262352413675</v>
      </c>
      <c r="L58" s="87"/>
    </row>
    <row r="59" spans="1:12" ht="11.1" customHeight="1" x14ac:dyDescent="0.2">
      <c r="A59" s="958"/>
      <c r="B59" s="959"/>
      <c r="C59" s="93" t="s">
        <v>7</v>
      </c>
      <c r="D59" s="77">
        <f>D53</f>
        <v>322</v>
      </c>
      <c r="E59" s="90">
        <f t="shared" ref="E59:F60" si="20">E41+E47+E53</f>
        <v>12613.205999999998</v>
      </c>
      <c r="F59" s="78">
        <f t="shared" si="20"/>
        <v>134586.52735999998</v>
      </c>
      <c r="G59" s="422">
        <f t="shared" ref="G59:G62" si="21">E59/$E$63</f>
        <v>2.9530774658328506E-2</v>
      </c>
      <c r="H59" s="141">
        <f t="shared" ref="H59:H62" si="22">(E59-I59)/I59</f>
        <v>-3.7116186795034888E-2</v>
      </c>
      <c r="I59" s="402">
        <f t="shared" ref="I59:J59" si="23">I41+I47+I53</f>
        <v>13099.405999999999</v>
      </c>
      <c r="J59" s="112">
        <f t="shared" si="23"/>
        <v>139843.40888999999</v>
      </c>
      <c r="K59" s="117">
        <f t="shared" ref="K59:K62" si="24">I59/$I$63</f>
        <v>3.5953153990045818E-2</v>
      </c>
      <c r="L59" s="87"/>
    </row>
    <row r="60" spans="1:12" ht="11.1" customHeight="1" x14ac:dyDescent="0.2">
      <c r="A60" s="958"/>
      <c r="B60" s="959"/>
      <c r="C60" s="93" t="s">
        <v>8</v>
      </c>
      <c r="D60" s="77">
        <f>D54</f>
        <v>12730</v>
      </c>
      <c r="E60" s="90">
        <f>E42+E48+E54</f>
        <v>23032.195</v>
      </c>
      <c r="F60" s="78">
        <f t="shared" si="20"/>
        <v>245873.91055000003</v>
      </c>
      <c r="G60" s="422">
        <f t="shared" si="21"/>
        <v>5.392432030616804E-2</v>
      </c>
      <c r="H60" s="141">
        <f t="shared" si="22"/>
        <v>0.11088466272043562</v>
      </c>
      <c r="I60" s="402">
        <f>I42+I48+I54</f>
        <v>20733.201000000001</v>
      </c>
      <c r="J60" s="112">
        <f t="shared" ref="J60" si="25">J42+J48+J54</f>
        <v>221328.66333999997</v>
      </c>
      <c r="K60" s="117">
        <f t="shared" si="24"/>
        <v>5.6905173277289979E-2</v>
      </c>
      <c r="L60" s="87"/>
    </row>
    <row r="61" spans="1:12" ht="11.1" customHeight="1" x14ac:dyDescent="0.2">
      <c r="A61" s="958"/>
      <c r="B61" s="959"/>
      <c r="C61" s="93" t="s">
        <v>9</v>
      </c>
      <c r="D61" s="77">
        <f>D55</f>
        <v>210542</v>
      </c>
      <c r="E61" s="90">
        <f t="shared" ref="E61:F62" si="26">E43+E49+E55</f>
        <v>46434.2</v>
      </c>
      <c r="F61" s="78">
        <f t="shared" si="26"/>
        <v>495625.30000000005</v>
      </c>
      <c r="G61" s="422">
        <f t="shared" si="21"/>
        <v>0.10871446138592818</v>
      </c>
      <c r="H61" s="141">
        <f t="shared" si="22"/>
        <v>-7.406787028949964E-2</v>
      </c>
      <c r="I61" s="402">
        <f t="shared" ref="I61:J61" si="27">I43+I49+I55</f>
        <v>50148.6</v>
      </c>
      <c r="J61" s="112">
        <f t="shared" si="27"/>
        <v>535349</v>
      </c>
      <c r="K61" s="117">
        <f t="shared" si="24"/>
        <v>0.13763985467625112</v>
      </c>
      <c r="L61" s="87"/>
    </row>
    <row r="62" spans="1:12" ht="11.1" customHeight="1" x14ac:dyDescent="0.2">
      <c r="A62" s="958"/>
      <c r="B62" s="959"/>
      <c r="C62" s="93" t="s">
        <v>302</v>
      </c>
      <c r="D62" s="77">
        <f>D56</f>
        <v>17</v>
      </c>
      <c r="E62" s="90">
        <f>E44+E50+E56</f>
        <v>1252.1959999999999</v>
      </c>
      <c r="F62" s="78">
        <f t="shared" si="26"/>
        <v>13357.829180000001</v>
      </c>
      <c r="G62" s="422">
        <f t="shared" si="21"/>
        <v>2.9317144193205377E-3</v>
      </c>
      <c r="H62" s="141">
        <f t="shared" si="22"/>
        <v>0.19783696087837813</v>
      </c>
      <c r="I62" s="402">
        <f>I44+I50+I56</f>
        <v>1045.3810000000001</v>
      </c>
      <c r="J62" s="112">
        <f t="shared" ref="J62" si="28">J44+J50+J56</f>
        <v>11158.285629999998</v>
      </c>
      <c r="K62" s="117">
        <f t="shared" si="24"/>
        <v>2.8691945322763561E-3</v>
      </c>
      <c r="L62" s="87"/>
    </row>
    <row r="63" spans="1:12" ht="11.1" customHeight="1" x14ac:dyDescent="0.2">
      <c r="A63" s="958"/>
      <c r="B63" s="959"/>
      <c r="C63" s="557" t="s">
        <v>2</v>
      </c>
      <c r="D63" s="552">
        <f>SUM(D58:D62)</f>
        <v>223748</v>
      </c>
      <c r="E63" s="558">
        <f>SUM(E58:E62)</f>
        <v>427120.72900000005</v>
      </c>
      <c r="F63" s="559">
        <f>SUM(F58:F62)</f>
        <v>4550883.5180600006</v>
      </c>
      <c r="G63" s="560">
        <f>SUM(G58:G62)</f>
        <v>0.99999999999999989</v>
      </c>
      <c r="H63" s="561">
        <f>(E63-I63)/I63</f>
        <v>0.17229264762674215</v>
      </c>
      <c r="I63" s="571">
        <f>SUM(I58:I62)</f>
        <v>364346.505</v>
      </c>
      <c r="J63" s="572">
        <f>SUM(J58:J62)</f>
        <v>3888021.7731600003</v>
      </c>
      <c r="K63" s="573">
        <f>SUM(K58:K62)</f>
        <v>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2"/>
  <sheetViews>
    <sheetView view="pageBreakPreview" zoomScaleNormal="100" zoomScaleSheetLayoutView="100" workbookViewId="0">
      <selection activeCell="N2" sqref="N2"/>
    </sheetView>
  </sheetViews>
  <sheetFormatPr defaultRowHeight="12.75" x14ac:dyDescent="0.2"/>
  <cols>
    <col min="1" max="1" width="9.42578125" style="66" customWidth="1"/>
    <col min="2" max="2" width="3.85546875" style="66" customWidth="1"/>
    <col min="3" max="11" width="8.85546875" style="66" customWidth="1"/>
    <col min="12" max="12" width="1.7109375" style="66" customWidth="1"/>
    <col min="13" max="14" width="9.140625" style="66"/>
    <col min="15" max="15" width="11.140625" style="66" customWidth="1"/>
    <col min="16" max="16384" width="9.140625" style="66"/>
  </cols>
  <sheetData>
    <row r="1" spans="1:17" ht="13.5" x14ac:dyDescent="0.25">
      <c r="K1" s="966" t="s">
        <v>240</v>
      </c>
      <c r="L1" s="966"/>
    </row>
    <row r="2" spans="1:17" s="596" customFormat="1" ht="30" customHeight="1" x14ac:dyDescent="0.25">
      <c r="A2" s="868" t="s">
        <v>200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</row>
    <row r="3" spans="1:17" ht="17.100000000000001" customHeight="1" x14ac:dyDescent="0.2">
      <c r="A3" s="981" t="str">
        <f>T!E17&amp;" "&amp;T!G17</f>
        <v>IV. čtvrtletí 2019</v>
      </c>
      <c r="B3" s="981"/>
      <c r="C3" s="981"/>
      <c r="D3" s="101"/>
      <c r="E3" s="101"/>
      <c r="F3" s="69"/>
      <c r="G3" s="67"/>
      <c r="H3" s="67"/>
      <c r="I3" s="67"/>
    </row>
    <row r="4" spans="1:17" ht="12.95" customHeight="1" x14ac:dyDescent="0.2">
      <c r="A4" s="967" t="s">
        <v>121</v>
      </c>
      <c r="B4" s="967"/>
      <c r="C4" s="967"/>
      <c r="D4" s="968"/>
      <c r="E4" s="95"/>
      <c r="F4" s="70"/>
      <c r="G4" s="70"/>
      <c r="H4" s="70"/>
      <c r="I4" s="70"/>
      <c r="J4" s="71"/>
      <c r="K4" s="100"/>
      <c r="L4" s="71"/>
    </row>
    <row r="5" spans="1:17" ht="24.95" customHeight="1" x14ac:dyDescent="0.25">
      <c r="E5" s="969">
        <f>T!G17</f>
        <v>2019</v>
      </c>
      <c r="F5" s="940"/>
      <c r="G5" s="940"/>
      <c r="H5" s="398"/>
      <c r="I5" s="970">
        <f>E5-1</f>
        <v>2018</v>
      </c>
      <c r="J5" s="971"/>
      <c r="K5" s="972"/>
      <c r="L5" s="71"/>
    </row>
    <row r="6" spans="1:17" ht="24.95" customHeight="1" x14ac:dyDescent="0.25">
      <c r="A6" s="74"/>
      <c r="B6" s="75"/>
      <c r="C6" s="76"/>
      <c r="D6" s="76"/>
      <c r="E6" s="945" t="s">
        <v>39</v>
      </c>
      <c r="F6" s="946"/>
      <c r="G6" s="420"/>
      <c r="H6" s="946" t="s">
        <v>108</v>
      </c>
      <c r="I6" s="1012" t="s">
        <v>39</v>
      </c>
      <c r="J6" s="1013"/>
      <c r="K6" s="399"/>
      <c r="L6" s="87"/>
    </row>
    <row r="7" spans="1:17" ht="24.95" customHeight="1" x14ac:dyDescent="0.25">
      <c r="A7" s="74"/>
      <c r="B7" s="94"/>
      <c r="C7" s="94"/>
      <c r="D7" s="974" t="s">
        <v>0</v>
      </c>
      <c r="E7" s="945"/>
      <c r="F7" s="946"/>
      <c r="G7" s="491" t="s">
        <v>107</v>
      </c>
      <c r="H7" s="946"/>
      <c r="I7" s="1012"/>
      <c r="J7" s="1013"/>
      <c r="K7" s="114" t="s">
        <v>107</v>
      </c>
      <c r="L7" s="87"/>
    </row>
    <row r="8" spans="1:17" ht="15" customHeight="1" x14ac:dyDescent="0.25">
      <c r="A8" s="973" t="s">
        <v>140</v>
      </c>
      <c r="B8" s="973"/>
      <c r="C8" s="126" t="s">
        <v>45</v>
      </c>
      <c r="D8" s="975"/>
      <c r="E8" s="660" t="s">
        <v>336</v>
      </c>
      <c r="F8" s="655" t="s">
        <v>1</v>
      </c>
      <c r="G8" s="492" t="s">
        <v>66</v>
      </c>
      <c r="H8" s="973"/>
      <c r="I8" s="400" t="s">
        <v>141</v>
      </c>
      <c r="J8" s="111" t="s">
        <v>1</v>
      </c>
      <c r="K8" s="115" t="s">
        <v>66</v>
      </c>
      <c r="L8" s="91"/>
    </row>
    <row r="9" spans="1:17" ht="11.1" customHeight="1" x14ac:dyDescent="0.2">
      <c r="A9" s="952" t="str">
        <f>T!J20</f>
        <v>Říjen</v>
      </c>
      <c r="B9" s="953"/>
      <c r="C9" s="92" t="s">
        <v>6</v>
      </c>
      <c r="D9" s="77">
        <v>96</v>
      </c>
      <c r="E9" s="90">
        <v>10574.211499999999</v>
      </c>
      <c r="F9" s="78">
        <v>112673.64796000002</v>
      </c>
      <c r="G9" s="421">
        <f>E9/$E$14</f>
        <v>0.42356041617795864</v>
      </c>
      <c r="H9" s="141">
        <f>(E9-I9)/I9</f>
        <v>3.5704222077540498E-3</v>
      </c>
      <c r="I9" s="402">
        <v>10536.591420000001</v>
      </c>
      <c r="J9" s="112">
        <v>112457.42232</v>
      </c>
      <c r="K9" s="116">
        <f>I9/$I$14</f>
        <v>0.42462513376477373</v>
      </c>
      <c r="L9" s="87"/>
    </row>
    <row r="10" spans="1:17" ht="11.1" customHeight="1" x14ac:dyDescent="0.2">
      <c r="A10" s="954"/>
      <c r="B10" s="955"/>
      <c r="C10" s="93" t="s">
        <v>7</v>
      </c>
      <c r="D10" s="77">
        <v>330</v>
      </c>
      <c r="E10" s="90">
        <v>3081.2133599999997</v>
      </c>
      <c r="F10" s="78">
        <v>32834.103029999998</v>
      </c>
      <c r="G10" s="422">
        <f>E10/$E$14</f>
        <v>0.12342102416758795</v>
      </c>
      <c r="H10" s="141">
        <f>(E10-I10)/I10</f>
        <v>-3.1333731191503775E-2</v>
      </c>
      <c r="I10" s="402">
        <v>3180.8822700000001</v>
      </c>
      <c r="J10" s="112">
        <v>33949.672019999998</v>
      </c>
      <c r="K10" s="117">
        <f>I10/$I$14</f>
        <v>0.12818970628631884</v>
      </c>
      <c r="L10" s="88"/>
      <c r="M10" s="79"/>
      <c r="O10" s="79"/>
      <c r="P10" s="79"/>
      <c r="Q10" s="79"/>
    </row>
    <row r="11" spans="1:17" ht="11.1" customHeight="1" x14ac:dyDescent="0.2">
      <c r="A11" s="954"/>
      <c r="B11" s="955"/>
      <c r="C11" s="93" t="s">
        <v>8</v>
      </c>
      <c r="D11" s="77">
        <v>10764</v>
      </c>
      <c r="E11" s="90">
        <v>4165.37266</v>
      </c>
      <c r="F11" s="78">
        <v>44383.98674</v>
      </c>
      <c r="G11" s="422">
        <f>E11/$E$14</f>
        <v>0.16684808861690451</v>
      </c>
      <c r="H11" s="141">
        <f t="shared" ref="H11:H13" si="0">(E11-I11)/I11</f>
        <v>2.1829940265633552E-2</v>
      </c>
      <c r="I11" s="402">
        <v>4076.3854099999999</v>
      </c>
      <c r="J11" s="112">
        <v>43507.131079999999</v>
      </c>
      <c r="K11" s="117">
        <f>I11/$I$14</f>
        <v>0.16427852528403553</v>
      </c>
      <c r="L11" s="88"/>
      <c r="M11" s="79"/>
      <c r="O11" s="79"/>
      <c r="P11" s="79"/>
      <c r="Q11" s="79"/>
    </row>
    <row r="12" spans="1:17" ht="11.1" customHeight="1" x14ac:dyDescent="0.2">
      <c r="A12" s="954"/>
      <c r="B12" s="955"/>
      <c r="C12" s="93" t="s">
        <v>9</v>
      </c>
      <c r="D12" s="77">
        <v>108495</v>
      </c>
      <c r="E12" s="90">
        <v>6925.4761799999997</v>
      </c>
      <c r="F12" s="78">
        <v>73785.341279999993</v>
      </c>
      <c r="G12" s="422">
        <f>E12/$E$14</f>
        <v>0.27740674309676322</v>
      </c>
      <c r="H12" s="141">
        <f t="shared" si="0"/>
        <v>1.776172480860113E-2</v>
      </c>
      <c r="I12" s="402">
        <v>6804.6144899999999</v>
      </c>
      <c r="J12" s="112">
        <v>72625.85633000001</v>
      </c>
      <c r="K12" s="117">
        <f>I12/$I$14</f>
        <v>0.27422628655311071</v>
      </c>
      <c r="L12" s="88"/>
      <c r="M12" s="79"/>
      <c r="O12" s="79"/>
      <c r="P12" s="79"/>
      <c r="Q12" s="79"/>
    </row>
    <row r="13" spans="1:17" ht="11.1" customHeight="1" x14ac:dyDescent="0.2">
      <c r="A13" s="954"/>
      <c r="B13" s="955"/>
      <c r="C13" s="93" t="s">
        <v>302</v>
      </c>
      <c r="D13" s="77">
        <v>12</v>
      </c>
      <c r="E13" s="90">
        <v>218.78700000000001</v>
      </c>
      <c r="F13" s="78">
        <v>2332.20399</v>
      </c>
      <c r="G13" s="422">
        <f>E13/$E$14</f>
        <v>8.7637279407856601E-3</v>
      </c>
      <c r="H13" s="141">
        <f t="shared" si="0"/>
        <v>1.5757243735869012E-2</v>
      </c>
      <c r="I13" s="405">
        <v>215.39299999999997</v>
      </c>
      <c r="J13" s="118">
        <v>2298.8933700000002</v>
      </c>
      <c r="K13" s="117">
        <f>I13/$I$14</f>
        <v>8.6803481117611655E-3</v>
      </c>
      <c r="L13" s="88"/>
      <c r="M13" s="79"/>
      <c r="O13" s="79"/>
      <c r="P13" s="79"/>
      <c r="Q13" s="79"/>
    </row>
    <row r="14" spans="1:17" ht="11.1" customHeight="1" x14ac:dyDescent="0.2">
      <c r="A14" s="956"/>
      <c r="B14" s="957"/>
      <c r="C14" s="523" t="s">
        <v>2</v>
      </c>
      <c r="D14" s="524">
        <v>119697</v>
      </c>
      <c r="E14" s="525">
        <v>24965.060699999998</v>
      </c>
      <c r="F14" s="526">
        <v>266009.283</v>
      </c>
      <c r="G14" s="527">
        <f>SUM(G9:G13)</f>
        <v>0.99999999999999989</v>
      </c>
      <c r="H14" s="528">
        <f>(E14-I14)/I14</f>
        <v>6.0931298010979077E-3</v>
      </c>
      <c r="I14" s="529">
        <v>24813.866590000001</v>
      </c>
      <c r="J14" s="530">
        <v>264838.97512000002</v>
      </c>
      <c r="K14" s="538">
        <f>SUM(K9:K13)</f>
        <v>1</v>
      </c>
      <c r="L14" s="99"/>
      <c r="M14" s="79"/>
    </row>
    <row r="15" spans="1:17" ht="11.1" customHeight="1" x14ac:dyDescent="0.2">
      <c r="A15" s="958" t="str">
        <f>T!J21</f>
        <v>Listopad</v>
      </c>
      <c r="B15" s="959"/>
      <c r="C15" s="93" t="s">
        <v>6</v>
      </c>
      <c r="D15" s="77">
        <v>94</v>
      </c>
      <c r="E15" s="90">
        <v>11475.288</v>
      </c>
      <c r="F15" s="78">
        <v>122413.08565999998</v>
      </c>
      <c r="G15" s="422">
        <f>E15/$E$20</f>
        <v>0.33270621018914032</v>
      </c>
      <c r="H15" s="141">
        <f>(E15-I15)/I15</f>
        <v>-5.1295452689242078E-2</v>
      </c>
      <c r="I15" s="402">
        <v>12095.744700000001</v>
      </c>
      <c r="J15" s="112">
        <v>129029.92193000003</v>
      </c>
      <c r="K15" s="117">
        <f>I15/$I$20</f>
        <v>0.33051964224327846</v>
      </c>
      <c r="L15" s="88"/>
      <c r="M15" s="79"/>
      <c r="N15" s="79"/>
    </row>
    <row r="16" spans="1:17" ht="11.1" customHeight="1" x14ac:dyDescent="0.2">
      <c r="A16" s="958"/>
      <c r="B16" s="959"/>
      <c r="C16" s="93" t="s">
        <v>7</v>
      </c>
      <c r="D16" s="77">
        <v>331</v>
      </c>
      <c r="E16" s="90">
        <v>4450.9819800000005</v>
      </c>
      <c r="F16" s="78">
        <v>47491.247789999972</v>
      </c>
      <c r="G16" s="422">
        <f>E16/$E$20</f>
        <v>0.12904855600887369</v>
      </c>
      <c r="H16" s="141">
        <f>(E16-I16)/I16</f>
        <v>-1.001468395937561E-2</v>
      </c>
      <c r="I16" s="402">
        <v>4496.0080799999996</v>
      </c>
      <c r="J16" s="112">
        <v>47958.545129999962</v>
      </c>
      <c r="K16" s="117">
        <f>I16/$I$20</f>
        <v>0.12285469137956334</v>
      </c>
      <c r="L16" s="89"/>
      <c r="M16" s="82"/>
      <c r="N16" s="79"/>
    </row>
    <row r="17" spans="1:21" ht="11.1" customHeight="1" x14ac:dyDescent="0.2">
      <c r="A17" s="958"/>
      <c r="B17" s="959"/>
      <c r="C17" s="93" t="s">
        <v>8</v>
      </c>
      <c r="D17" s="77">
        <v>10782</v>
      </c>
      <c r="E17" s="90">
        <v>6971.4587900000006</v>
      </c>
      <c r="F17" s="78">
        <v>74372.111099999995</v>
      </c>
      <c r="G17" s="422">
        <f>E17/$E$20</f>
        <v>0.20212543977202749</v>
      </c>
      <c r="H17" s="141">
        <f t="shared" ref="H17:H20" si="1">(E17-I17)/I17</f>
        <v>-1.2246057749620991E-2</v>
      </c>
      <c r="I17" s="402">
        <v>7057.89012</v>
      </c>
      <c r="J17" s="112">
        <v>75287.95120000001</v>
      </c>
      <c r="K17" s="117">
        <f>I17/$I$20</f>
        <v>0.19285884212278137</v>
      </c>
      <c r="L17" s="88"/>
      <c r="M17" s="79"/>
      <c r="N17" s="79"/>
      <c r="O17" s="79"/>
      <c r="P17" s="79"/>
    </row>
    <row r="18" spans="1:21" ht="11.1" customHeight="1" x14ac:dyDescent="0.2">
      <c r="A18" s="958"/>
      <c r="B18" s="959"/>
      <c r="C18" s="93" t="s">
        <v>9</v>
      </c>
      <c r="D18" s="77">
        <v>108538</v>
      </c>
      <c r="E18" s="90">
        <v>11379.220080000001</v>
      </c>
      <c r="F18" s="78">
        <v>121369.92095</v>
      </c>
      <c r="G18" s="422">
        <f>E18/$E$20</f>
        <v>0.32992088631892863</v>
      </c>
      <c r="H18" s="141">
        <f t="shared" si="1"/>
        <v>-0.10737254645490069</v>
      </c>
      <c r="I18" s="402">
        <v>12748.005940000001</v>
      </c>
      <c r="J18" s="112">
        <v>135992.13159999999</v>
      </c>
      <c r="K18" s="117">
        <f>I18/$I$20</f>
        <v>0.34834286495845013</v>
      </c>
      <c r="L18" s="88"/>
      <c r="M18" s="79"/>
      <c r="N18" s="79"/>
      <c r="O18" s="79"/>
      <c r="P18" s="79"/>
    </row>
    <row r="19" spans="1:21" ht="11.1" customHeight="1" x14ac:dyDescent="0.2">
      <c r="A19" s="958"/>
      <c r="B19" s="959"/>
      <c r="C19" s="93" t="s">
        <v>302</v>
      </c>
      <c r="D19" s="77">
        <v>13</v>
      </c>
      <c r="E19" s="90">
        <v>213.80500000000001</v>
      </c>
      <c r="F19" s="78">
        <v>2282.25443</v>
      </c>
      <c r="G19" s="422">
        <f>E19/$E$20</f>
        <v>6.1989077110299233E-3</v>
      </c>
      <c r="H19" s="141">
        <f t="shared" si="1"/>
        <v>7.7124979848460562E-2</v>
      </c>
      <c r="I19" s="405">
        <v>198.49599999999998</v>
      </c>
      <c r="J19" s="118">
        <v>2117.1339499999999</v>
      </c>
      <c r="K19" s="117">
        <f>I19/$I$20</f>
        <v>5.4239592959267561E-3</v>
      </c>
      <c r="L19" s="88"/>
      <c r="M19" s="79"/>
      <c r="N19" s="79"/>
      <c r="O19" s="79"/>
      <c r="P19" s="79"/>
    </row>
    <row r="20" spans="1:21" ht="11.1" customHeight="1" x14ac:dyDescent="0.2">
      <c r="A20" s="958"/>
      <c r="B20" s="959"/>
      <c r="C20" s="523" t="s">
        <v>2</v>
      </c>
      <c r="D20" s="524">
        <v>119758</v>
      </c>
      <c r="E20" s="525">
        <v>34490.753850000001</v>
      </c>
      <c r="F20" s="526">
        <v>367928.61992999993</v>
      </c>
      <c r="G20" s="527">
        <f>SUM(G15:G19)</f>
        <v>1</v>
      </c>
      <c r="H20" s="528">
        <f t="shared" si="1"/>
        <v>-5.7530403795396055E-2</v>
      </c>
      <c r="I20" s="529">
        <v>36596.144840000001</v>
      </c>
      <c r="J20" s="530">
        <v>390385.68381000002</v>
      </c>
      <c r="K20" s="538">
        <f>SUM(K15:K19)</f>
        <v>1</v>
      </c>
      <c r="L20" s="99"/>
      <c r="M20" s="79"/>
      <c r="N20" s="79"/>
      <c r="O20" s="79"/>
      <c r="P20" s="79"/>
    </row>
    <row r="21" spans="1:21" ht="11.1" customHeight="1" x14ac:dyDescent="0.2">
      <c r="A21" s="958" t="str">
        <f>T!J22</f>
        <v>Prosinec</v>
      </c>
      <c r="B21" s="959"/>
      <c r="C21" s="92" t="s">
        <v>6</v>
      </c>
      <c r="D21" s="104">
        <v>94</v>
      </c>
      <c r="E21" s="106">
        <v>11574.528</v>
      </c>
      <c r="F21" s="105">
        <v>123777.22652999996</v>
      </c>
      <c r="G21" s="421">
        <f>E21/$E$26</f>
        <v>0.2632316324039507</v>
      </c>
      <c r="H21" s="383">
        <f>(E21-I21)/I21</f>
        <v>-8.1261312793531854E-2</v>
      </c>
      <c r="I21" s="401">
        <v>12598.280839999999</v>
      </c>
      <c r="J21" s="113">
        <v>134540.80859</v>
      </c>
      <c r="K21" s="116">
        <f>I21/$I$26</f>
        <v>0.26584330888446112</v>
      </c>
      <c r="L21" s="106"/>
      <c r="M21" s="78"/>
      <c r="N21" s="78"/>
      <c r="O21" s="78"/>
      <c r="P21" s="78"/>
      <c r="Q21" s="78"/>
      <c r="R21" s="78"/>
      <c r="S21" s="78"/>
      <c r="T21" s="78"/>
      <c r="U21" s="78"/>
    </row>
    <row r="22" spans="1:21" ht="11.1" customHeight="1" x14ac:dyDescent="0.2">
      <c r="A22" s="958"/>
      <c r="B22" s="959"/>
      <c r="C22" s="93" t="s">
        <v>7</v>
      </c>
      <c r="D22" s="77">
        <v>331</v>
      </c>
      <c r="E22" s="90">
        <v>5202.8845999999994</v>
      </c>
      <c r="F22" s="78">
        <v>55646.293909999993</v>
      </c>
      <c r="G22" s="422">
        <f>E22/$E$26</f>
        <v>0.11832567224057654</v>
      </c>
      <c r="H22" s="141">
        <f t="shared" ref="H22:H26" si="2">(E22-I22)/I22</f>
        <v>-5.0408807710419438E-2</v>
      </c>
      <c r="I22" s="402">
        <v>5479.0784100000001</v>
      </c>
      <c r="J22" s="112">
        <v>58509.161540000008</v>
      </c>
      <c r="K22" s="117">
        <f>I22/$I$26</f>
        <v>0.11561707130127861</v>
      </c>
      <c r="L22" s="90"/>
      <c r="M22" s="78"/>
      <c r="N22" s="78"/>
      <c r="O22" s="78"/>
      <c r="P22" s="78"/>
      <c r="Q22" s="78"/>
      <c r="R22" s="78"/>
      <c r="S22" s="78"/>
      <c r="T22" s="78"/>
      <c r="U22" s="78"/>
    </row>
    <row r="23" spans="1:21" ht="11.1" customHeight="1" x14ac:dyDescent="0.2">
      <c r="A23" s="958"/>
      <c r="B23" s="959"/>
      <c r="C23" s="93" t="s">
        <v>8</v>
      </c>
      <c r="D23" s="77">
        <v>10799</v>
      </c>
      <c r="E23" s="90">
        <v>10002.16748</v>
      </c>
      <c r="F23" s="78">
        <v>106964.21052000001</v>
      </c>
      <c r="G23" s="422">
        <f>E23/$E$26</f>
        <v>0.2274725045667616</v>
      </c>
      <c r="H23" s="141">
        <f t="shared" si="2"/>
        <v>-8.7564073058633684E-3</v>
      </c>
      <c r="I23" s="402">
        <v>10090.524219999999</v>
      </c>
      <c r="J23" s="112">
        <v>107756.82981000001</v>
      </c>
      <c r="K23" s="117">
        <f>I23/$I$26</f>
        <v>0.21292574606739725</v>
      </c>
      <c r="L23" s="90"/>
      <c r="M23" s="78"/>
      <c r="N23" s="78"/>
      <c r="O23" s="78"/>
      <c r="P23" s="78"/>
      <c r="Q23" s="78"/>
      <c r="R23" s="78"/>
      <c r="S23" s="78"/>
      <c r="T23" s="78"/>
      <c r="U23" s="78"/>
    </row>
    <row r="24" spans="1:21" ht="11.1" customHeight="1" x14ac:dyDescent="0.2">
      <c r="A24" s="958"/>
      <c r="B24" s="959"/>
      <c r="C24" s="93" t="s">
        <v>9</v>
      </c>
      <c r="D24" s="77">
        <v>108571</v>
      </c>
      <c r="E24" s="90">
        <v>17004.06954</v>
      </c>
      <c r="F24" s="78">
        <v>181823.58036000002</v>
      </c>
      <c r="G24" s="422">
        <f>E24/$E$26</f>
        <v>0.38671200955447127</v>
      </c>
      <c r="H24" s="141">
        <f t="shared" si="2"/>
        <v>-0.10742590859852137</v>
      </c>
      <c r="I24" s="402">
        <v>19050.597260000002</v>
      </c>
      <c r="J24" s="112">
        <v>203453.88154</v>
      </c>
      <c r="K24" s="117">
        <f>I24/$I$26</f>
        <v>0.40199721502824104</v>
      </c>
      <c r="L24" s="90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11.1" customHeight="1" x14ac:dyDescent="0.2">
      <c r="A25" s="953"/>
      <c r="B25" s="1018"/>
      <c r="C25" s="93" t="s">
        <v>302</v>
      </c>
      <c r="D25" s="77">
        <v>13</v>
      </c>
      <c r="E25" s="90">
        <v>187.23599999999999</v>
      </c>
      <c r="F25" s="78">
        <v>2002.67572</v>
      </c>
      <c r="G25" s="422">
        <f>E25/$E$26</f>
        <v>4.2581812342400577E-3</v>
      </c>
      <c r="H25" s="141">
        <f t="shared" si="2"/>
        <v>9.2436680611226951E-2</v>
      </c>
      <c r="I25" s="405">
        <v>171.39299999999997</v>
      </c>
      <c r="J25" s="118">
        <v>1830.12357</v>
      </c>
      <c r="K25" s="117">
        <f>I25/$I$26</f>
        <v>3.6166587186219957E-3</v>
      </c>
      <c r="L25" s="90"/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1.1" customHeight="1" thickBot="1" x14ac:dyDescent="0.25">
      <c r="A26" s="960"/>
      <c r="B26" s="961"/>
      <c r="C26" s="587" t="s">
        <v>2</v>
      </c>
      <c r="D26" s="588">
        <v>119808</v>
      </c>
      <c r="E26" s="589">
        <v>43970.885619999994</v>
      </c>
      <c r="F26" s="590">
        <v>470213.98703999998</v>
      </c>
      <c r="G26" s="591">
        <f>SUM(G21:G25)</f>
        <v>1.0000000000000002</v>
      </c>
      <c r="H26" s="592">
        <f t="shared" si="2"/>
        <v>-7.2145963702697671E-2</v>
      </c>
      <c r="I26" s="593">
        <v>47389.873729999999</v>
      </c>
      <c r="J26" s="594">
        <v>506090.80505000002</v>
      </c>
      <c r="K26" s="595">
        <f>SUM(K21:K25)</f>
        <v>1</v>
      </c>
      <c r="L26" s="107"/>
    </row>
    <row r="27" spans="1:21" ht="11.1" customHeight="1" thickTop="1" x14ac:dyDescent="0.2">
      <c r="A27" s="1016" t="str">
        <f>T!E17</f>
        <v>IV. čtvrtletí</v>
      </c>
      <c r="B27" s="1017"/>
      <c r="C27" s="93" t="s">
        <v>6</v>
      </c>
      <c r="D27" s="77">
        <f>D21</f>
        <v>94</v>
      </c>
      <c r="E27" s="90">
        <f>E9+E15+E21</f>
        <v>33624.027499999997</v>
      </c>
      <c r="F27" s="78">
        <f>F9+F15+F21</f>
        <v>358863.96014999994</v>
      </c>
      <c r="G27" s="422">
        <f>E27/$E$32</f>
        <v>0.32510007033708888</v>
      </c>
      <c r="H27" s="141">
        <f>(E27-I27)/I27</f>
        <v>-4.5602081332384449E-2</v>
      </c>
      <c r="I27" s="402">
        <f>I9+I15+I21</f>
        <v>35230.616959999999</v>
      </c>
      <c r="J27" s="112">
        <f>J9+J15+J21</f>
        <v>376028.15284</v>
      </c>
      <c r="K27" s="117">
        <f>I27/$I$32</f>
        <v>0.32381115943449945</v>
      </c>
      <c r="L27" s="87"/>
    </row>
    <row r="28" spans="1:21" ht="11.1" customHeight="1" x14ac:dyDescent="0.2">
      <c r="A28" s="958"/>
      <c r="B28" s="959"/>
      <c r="C28" s="93" t="s">
        <v>7</v>
      </c>
      <c r="D28" s="77">
        <f>D22</f>
        <v>331</v>
      </c>
      <c r="E28" s="90">
        <f t="shared" ref="E28:F31" si="3">E10+E16+E22</f>
        <v>12735.07994</v>
      </c>
      <c r="F28" s="78">
        <f t="shared" si="3"/>
        <v>135971.64472999994</v>
      </c>
      <c r="G28" s="422">
        <f>E28/$E$32</f>
        <v>0.12313145366784065</v>
      </c>
      <c r="H28" s="141">
        <f t="shared" ref="H28:H31" si="4">(E28-I28)/I28</f>
        <v>-3.1992233158814533E-2</v>
      </c>
      <c r="I28" s="402">
        <f t="shared" ref="I28:J28" si="5">I10+I16+I22</f>
        <v>13155.96876</v>
      </c>
      <c r="J28" s="112">
        <f t="shared" si="5"/>
        <v>140417.37868999995</v>
      </c>
      <c r="K28" s="117">
        <f>I28/$I$32</f>
        <v>0.12091895814644441</v>
      </c>
      <c r="L28" s="87"/>
    </row>
    <row r="29" spans="1:21" ht="11.1" customHeight="1" x14ac:dyDescent="0.2">
      <c r="A29" s="958"/>
      <c r="B29" s="959"/>
      <c r="C29" s="93" t="s">
        <v>8</v>
      </c>
      <c r="D29" s="77">
        <f>D23</f>
        <v>10799</v>
      </c>
      <c r="E29" s="90">
        <f t="shared" si="3"/>
        <v>21138.998930000002</v>
      </c>
      <c r="F29" s="78">
        <f t="shared" si="3"/>
        <v>225720.30836000002</v>
      </c>
      <c r="G29" s="422">
        <f>E29/$E$32</f>
        <v>0.20438628415345686</v>
      </c>
      <c r="H29" s="141">
        <f t="shared" si="4"/>
        <v>-4.0424795998368259E-3</v>
      </c>
      <c r="I29" s="402">
        <f t="shared" ref="I29:J29" si="6">I11+I17+I23</f>
        <v>21224.799749999998</v>
      </c>
      <c r="J29" s="112">
        <f t="shared" si="6"/>
        <v>226551.91209</v>
      </c>
      <c r="K29" s="117">
        <f>I29/$I$32</f>
        <v>0.19508108596610207</v>
      </c>
      <c r="L29" s="87"/>
    </row>
    <row r="30" spans="1:21" ht="11.1" customHeight="1" x14ac:dyDescent="0.2">
      <c r="A30" s="958"/>
      <c r="B30" s="959"/>
      <c r="C30" s="93" t="s">
        <v>9</v>
      </c>
      <c r="D30" s="77">
        <f>D24</f>
        <v>108571</v>
      </c>
      <c r="E30" s="90">
        <f t="shared" si="3"/>
        <v>35308.765800000001</v>
      </c>
      <c r="F30" s="78">
        <f t="shared" si="3"/>
        <v>376978.84259000001</v>
      </c>
      <c r="G30" s="422">
        <f>E30/$E$32</f>
        <v>0.34138927126132645</v>
      </c>
      <c r="H30" s="141">
        <f t="shared" si="4"/>
        <v>-8.5341380515371323E-2</v>
      </c>
      <c r="I30" s="402">
        <f t="shared" ref="I30:J30" si="7">I12+I18+I24</f>
        <v>38603.217690000005</v>
      </c>
      <c r="J30" s="112">
        <f t="shared" si="7"/>
        <v>412071.86947000003</v>
      </c>
      <c r="K30" s="117">
        <f>I30/$I$32</f>
        <v>0.35480936062782142</v>
      </c>
      <c r="L30" s="87"/>
    </row>
    <row r="31" spans="1:21" ht="11.1" customHeight="1" x14ac:dyDescent="0.2">
      <c r="A31" s="958"/>
      <c r="B31" s="959"/>
      <c r="C31" s="93" t="s">
        <v>302</v>
      </c>
      <c r="D31" s="77">
        <f>D25</f>
        <v>13</v>
      </c>
      <c r="E31" s="90">
        <f>E13+E19+E25</f>
        <v>619.82799999999997</v>
      </c>
      <c r="F31" s="78">
        <f t="shared" si="3"/>
        <v>6617.1341400000001</v>
      </c>
      <c r="G31" s="422">
        <f>E31/$E$32</f>
        <v>5.99292058028733E-3</v>
      </c>
      <c r="H31" s="141">
        <f t="shared" si="4"/>
        <v>5.9024538598487657E-2</v>
      </c>
      <c r="I31" s="402">
        <f>I13+I19+I25</f>
        <v>585.28199999999993</v>
      </c>
      <c r="J31" s="112">
        <f t="shared" ref="J31" si="8">J13+J19+J25</f>
        <v>6246.1508899999999</v>
      </c>
      <c r="K31" s="117">
        <f>I31/$I$32</f>
        <v>5.3794358251324443E-3</v>
      </c>
      <c r="L31" s="87"/>
    </row>
    <row r="32" spans="1:21" ht="11.1" customHeight="1" x14ac:dyDescent="0.2">
      <c r="A32" s="958"/>
      <c r="B32" s="959"/>
      <c r="C32" s="557" t="s">
        <v>2</v>
      </c>
      <c r="D32" s="552">
        <f>SUM(D27:D31)</f>
        <v>119808</v>
      </c>
      <c r="E32" s="558">
        <f>SUM(E27:E31)</f>
        <v>103426.70016999998</v>
      </c>
      <c r="F32" s="559">
        <f>SUM(F27:F31)</f>
        <v>1104151.8899699999</v>
      </c>
      <c r="G32" s="560">
        <f>SUM(G27:G31)</f>
        <v>1</v>
      </c>
      <c r="H32" s="561">
        <f>(E32-I32)/I32</f>
        <v>-4.9385943579795935E-2</v>
      </c>
      <c r="I32" s="571">
        <f>SUM(I27:I31)</f>
        <v>108799.88516000002</v>
      </c>
      <c r="J32" s="572">
        <f>SUM(J27:J31)</f>
        <v>1161315.4639799998</v>
      </c>
      <c r="K32" s="573">
        <f>SUM(K27:K31)</f>
        <v>0.99999999999999978</v>
      </c>
      <c r="L32" s="91"/>
    </row>
    <row r="33" spans="1:12" ht="5.0999999999999996" customHeight="1" x14ac:dyDescent="0.2">
      <c r="A33" s="80"/>
      <c r="B33" s="81"/>
      <c r="C33" s="135"/>
      <c r="D33" s="85"/>
      <c r="E33" s="102"/>
      <c r="F33" s="86"/>
      <c r="G33" s="103"/>
      <c r="H33" s="98"/>
      <c r="I33" s="405"/>
      <c r="J33" s="118"/>
      <c r="K33" s="121"/>
      <c r="L33" s="87"/>
    </row>
    <row r="34" spans="1:12" ht="9.9499999999999993" customHeight="1" x14ac:dyDescent="0.2">
      <c r="A34" s="80"/>
      <c r="B34" s="81"/>
      <c r="C34" s="84"/>
      <c r="D34" s="86"/>
      <c r="E34" s="86"/>
      <c r="F34" s="86"/>
      <c r="G34" s="98"/>
      <c r="H34" s="67"/>
      <c r="I34" s="118"/>
      <c r="J34" s="118"/>
      <c r="K34" s="120"/>
      <c r="L34" s="71"/>
    </row>
    <row r="35" spans="1:12" ht="12.95" customHeight="1" x14ac:dyDescent="0.2">
      <c r="A35" s="1019" t="s">
        <v>122</v>
      </c>
      <c r="B35" s="1019"/>
      <c r="C35" s="1019"/>
      <c r="D35" s="1020"/>
      <c r="E35" s="95"/>
      <c r="F35" s="70"/>
      <c r="G35" s="70"/>
      <c r="H35" s="70"/>
      <c r="I35" s="122"/>
      <c r="J35" s="123"/>
      <c r="K35" s="124"/>
      <c r="L35" s="71"/>
    </row>
    <row r="36" spans="1:12" ht="24.95" customHeight="1" x14ac:dyDescent="0.25">
      <c r="A36" s="68"/>
      <c r="B36" s="72"/>
      <c r="C36" s="73"/>
      <c r="D36" s="73"/>
      <c r="E36" s="969">
        <f>T!G17</f>
        <v>2019</v>
      </c>
      <c r="F36" s="940"/>
      <c r="G36" s="940"/>
      <c r="H36" s="398"/>
      <c r="I36" s="970">
        <f>E36-1</f>
        <v>2018</v>
      </c>
      <c r="J36" s="971"/>
      <c r="K36" s="972"/>
      <c r="L36" s="87"/>
    </row>
    <row r="37" spans="1:12" ht="24.95" customHeight="1" x14ac:dyDescent="0.25">
      <c r="A37" s="74"/>
      <c r="B37" s="75"/>
      <c r="C37" s="76"/>
      <c r="D37" s="76"/>
      <c r="E37" s="945" t="s">
        <v>39</v>
      </c>
      <c r="F37" s="946"/>
      <c r="G37" s="420"/>
      <c r="H37" s="946" t="s">
        <v>108</v>
      </c>
      <c r="I37" s="1012" t="s">
        <v>39</v>
      </c>
      <c r="J37" s="1013"/>
      <c r="K37" s="399"/>
      <c r="L37" s="87"/>
    </row>
    <row r="38" spans="1:12" ht="24.95" customHeight="1" x14ac:dyDescent="0.25">
      <c r="A38" s="74"/>
      <c r="B38" s="94"/>
      <c r="C38" s="94"/>
      <c r="D38" s="974" t="s">
        <v>0</v>
      </c>
      <c r="E38" s="945"/>
      <c r="F38" s="946"/>
      <c r="G38" s="491" t="s">
        <v>107</v>
      </c>
      <c r="H38" s="946"/>
      <c r="I38" s="1012"/>
      <c r="J38" s="1013"/>
      <c r="K38" s="114" t="s">
        <v>107</v>
      </c>
      <c r="L38" s="87"/>
    </row>
    <row r="39" spans="1:12" ht="15" customHeight="1" x14ac:dyDescent="0.25">
      <c r="A39" s="973" t="s">
        <v>140</v>
      </c>
      <c r="B39" s="973"/>
      <c r="C39" s="126" t="s">
        <v>45</v>
      </c>
      <c r="D39" s="975"/>
      <c r="E39" s="660" t="s">
        <v>336</v>
      </c>
      <c r="F39" s="655" t="s">
        <v>1</v>
      </c>
      <c r="G39" s="492" t="s">
        <v>66</v>
      </c>
      <c r="H39" s="973"/>
      <c r="I39" s="400" t="s">
        <v>141</v>
      </c>
      <c r="J39" s="111" t="s">
        <v>1</v>
      </c>
      <c r="K39" s="115" t="s">
        <v>66</v>
      </c>
      <c r="L39" s="91"/>
    </row>
    <row r="40" spans="1:12" ht="11.1" customHeight="1" x14ac:dyDescent="0.2">
      <c r="A40" s="952" t="str">
        <f>T!J20</f>
        <v>Říjen</v>
      </c>
      <c r="B40" s="953"/>
      <c r="C40" s="92" t="s">
        <v>6</v>
      </c>
      <c r="D40" s="77">
        <v>71</v>
      </c>
      <c r="E40" s="90">
        <v>12876.675999999999</v>
      </c>
      <c r="F40" s="78">
        <v>137156.21421000001</v>
      </c>
      <c r="G40" s="421">
        <f>E40/$E$45</f>
        <v>0.4143141298926945</v>
      </c>
      <c r="H40" s="141">
        <f>(E40-I40)/I40</f>
        <v>-5.2540340340605611E-2</v>
      </c>
      <c r="I40" s="402">
        <v>13590.738000000001</v>
      </c>
      <c r="J40" s="112">
        <v>145056.05143000008</v>
      </c>
      <c r="K40" s="116">
        <f>I40/$I$45</f>
        <v>0.4417022977672333</v>
      </c>
      <c r="L40" s="87"/>
    </row>
    <row r="41" spans="1:12" ht="11.1" customHeight="1" x14ac:dyDescent="0.2">
      <c r="A41" s="954"/>
      <c r="B41" s="955"/>
      <c r="C41" s="93" t="s">
        <v>7</v>
      </c>
      <c r="D41" s="77">
        <v>330</v>
      </c>
      <c r="E41" s="90">
        <v>3150.3039999999996</v>
      </c>
      <c r="F41" s="78">
        <v>33555.972639999993</v>
      </c>
      <c r="G41" s="422">
        <f t="shared" ref="G41" si="9">E41/$E$45</f>
        <v>0.10136276323621679</v>
      </c>
      <c r="H41" s="141">
        <f>(E41-I41)/I41</f>
        <v>0.1382484300010442</v>
      </c>
      <c r="I41" s="402">
        <v>2767.6769999999997</v>
      </c>
      <c r="J41" s="112">
        <v>29539.789369999999</v>
      </c>
      <c r="K41" s="117">
        <f t="shared" ref="K41:K44" si="10">I41/$I$45</f>
        <v>8.995017712632844E-2</v>
      </c>
      <c r="L41" s="88"/>
    </row>
    <row r="42" spans="1:12" ht="11.1" customHeight="1" x14ac:dyDescent="0.2">
      <c r="A42" s="954"/>
      <c r="B42" s="955"/>
      <c r="C42" s="93" t="s">
        <v>8</v>
      </c>
      <c r="D42" s="77">
        <v>10740</v>
      </c>
      <c r="E42" s="90">
        <v>4819.4290000000001</v>
      </c>
      <c r="F42" s="78">
        <v>51333.995750000002</v>
      </c>
      <c r="G42" s="422">
        <f>E42/$E$45</f>
        <v>0.15506777779565309</v>
      </c>
      <c r="H42" s="141">
        <f t="shared" ref="H42:H44" si="11">(E42-I42)/I42</f>
        <v>7.0699654047502086E-2</v>
      </c>
      <c r="I42" s="402">
        <v>4501.1959999999999</v>
      </c>
      <c r="J42" s="112">
        <v>48041.952149999997</v>
      </c>
      <c r="K42" s="117">
        <f t="shared" si="10"/>
        <v>0.14628996717475382</v>
      </c>
      <c r="L42" s="88"/>
    </row>
    <row r="43" spans="1:12" ht="11.1" customHeight="1" x14ac:dyDescent="0.2">
      <c r="A43" s="954"/>
      <c r="B43" s="955"/>
      <c r="C43" s="93" t="s">
        <v>9</v>
      </c>
      <c r="D43" s="77">
        <v>146382</v>
      </c>
      <c r="E43" s="90">
        <v>10036</v>
      </c>
      <c r="F43" s="78">
        <v>106899.4</v>
      </c>
      <c r="G43" s="422">
        <f>E43/$E$45</f>
        <v>0.3229138177898615</v>
      </c>
      <c r="H43" s="141">
        <f t="shared" si="11"/>
        <v>2.984033165045348E-2</v>
      </c>
      <c r="I43" s="402">
        <v>9745.2000000000007</v>
      </c>
      <c r="J43" s="112">
        <v>104011.8</v>
      </c>
      <c r="K43" s="117">
        <f t="shared" si="10"/>
        <v>0.31672137541031559</v>
      </c>
      <c r="L43" s="88"/>
    </row>
    <row r="44" spans="1:12" ht="11.1" customHeight="1" x14ac:dyDescent="0.2">
      <c r="A44" s="954"/>
      <c r="B44" s="955"/>
      <c r="C44" s="93" t="s">
        <v>302</v>
      </c>
      <c r="D44" s="77">
        <v>11</v>
      </c>
      <c r="E44" s="90">
        <v>197.09100000000001</v>
      </c>
      <c r="F44" s="78">
        <v>2099.3151499999999</v>
      </c>
      <c r="G44" s="422">
        <f>E44/$E$45</f>
        <v>6.3415112855740923E-3</v>
      </c>
      <c r="H44" s="141">
        <f t="shared" si="11"/>
        <v>0.20039101279622884</v>
      </c>
      <c r="I44" s="405">
        <v>164.18899999999999</v>
      </c>
      <c r="J44" s="118">
        <v>1752.41913</v>
      </c>
      <c r="K44" s="117">
        <f t="shared" si="10"/>
        <v>5.3361825213689099E-3</v>
      </c>
      <c r="L44" s="88"/>
    </row>
    <row r="45" spans="1:12" ht="11.1" customHeight="1" x14ac:dyDescent="0.2">
      <c r="A45" s="956"/>
      <c r="B45" s="957"/>
      <c r="C45" s="523" t="s">
        <v>2</v>
      </c>
      <c r="D45" s="524">
        <v>157534</v>
      </c>
      <c r="E45" s="525">
        <v>31079.5</v>
      </c>
      <c r="F45" s="526">
        <v>331044.89774999995</v>
      </c>
      <c r="G45" s="527">
        <f>SUM(G40:G44)</f>
        <v>1</v>
      </c>
      <c r="H45" s="528">
        <f>(E45-I45)/I45</f>
        <v>1.0091325684942637E-2</v>
      </c>
      <c r="I45" s="529">
        <v>30769</v>
      </c>
      <c r="J45" s="530">
        <v>328402.01208000007</v>
      </c>
      <c r="K45" s="538">
        <f>SUM(K40:K44)</f>
        <v>1</v>
      </c>
      <c r="L45" s="99"/>
    </row>
    <row r="46" spans="1:12" ht="11.1" customHeight="1" x14ac:dyDescent="0.2">
      <c r="A46" s="958" t="str">
        <f>T!J21</f>
        <v>Listopad</v>
      </c>
      <c r="B46" s="959"/>
      <c r="C46" s="93" t="s">
        <v>6</v>
      </c>
      <c r="D46" s="77">
        <v>70</v>
      </c>
      <c r="E46" s="90">
        <v>13558.307000000001</v>
      </c>
      <c r="F46" s="78">
        <v>144550.86442</v>
      </c>
      <c r="G46" s="422">
        <f>E46/$E$51</f>
        <v>0.32372171259663918</v>
      </c>
      <c r="H46" s="141">
        <f>(E46-I46)/I46</f>
        <v>-0.11843617838317644</v>
      </c>
      <c r="I46" s="402">
        <v>15379.835999999999</v>
      </c>
      <c r="J46" s="112">
        <v>164078.17010000002</v>
      </c>
      <c r="K46" s="117">
        <f>I46/$I$51</f>
        <v>0.33909004722617858</v>
      </c>
      <c r="L46" s="88"/>
    </row>
    <row r="47" spans="1:12" ht="11.1" customHeight="1" x14ac:dyDescent="0.2">
      <c r="A47" s="958"/>
      <c r="B47" s="959"/>
      <c r="C47" s="93" t="s">
        <v>7</v>
      </c>
      <c r="D47" s="77">
        <v>331</v>
      </c>
      <c r="E47" s="90">
        <v>3752.9960000000001</v>
      </c>
      <c r="F47" s="78">
        <v>40012.510549999992</v>
      </c>
      <c r="G47" s="422">
        <f t="shared" ref="G47:G50" si="12">E47/$E$51</f>
        <v>8.9607521978100693E-2</v>
      </c>
      <c r="H47" s="141">
        <f>(E47-I47)/I47</f>
        <v>1.5632585793035909E-2</v>
      </c>
      <c r="I47" s="402">
        <v>3695.23</v>
      </c>
      <c r="J47" s="112">
        <v>39422.412249999987</v>
      </c>
      <c r="K47" s="117">
        <f t="shared" ref="K47:K50" si="13">I47/$I$51</f>
        <v>8.1471331372557673E-2</v>
      </c>
      <c r="L47" s="89"/>
    </row>
    <row r="48" spans="1:12" ht="11.1" customHeight="1" x14ac:dyDescent="0.2">
      <c r="A48" s="958"/>
      <c r="B48" s="959"/>
      <c r="C48" s="93" t="s">
        <v>8</v>
      </c>
      <c r="D48" s="77">
        <v>10757</v>
      </c>
      <c r="E48" s="90">
        <v>7997.6459999999997</v>
      </c>
      <c r="F48" s="78">
        <v>85266.030240000007</v>
      </c>
      <c r="G48" s="422">
        <f t="shared" si="12"/>
        <v>0.1909539044853949</v>
      </c>
      <c r="H48" s="141">
        <f t="shared" ref="H48:H50" si="14">(E48-I48)/I48</f>
        <v>3.1189778520338413E-2</v>
      </c>
      <c r="I48" s="402">
        <v>7755.7459999999992</v>
      </c>
      <c r="J48" s="112">
        <v>82740.991160000005</v>
      </c>
      <c r="K48" s="117">
        <f t="shared" si="13"/>
        <v>0.17099637976726445</v>
      </c>
      <c r="L48" s="88"/>
    </row>
    <row r="49" spans="1:12" ht="11.1" customHeight="1" x14ac:dyDescent="0.2">
      <c r="A49" s="958"/>
      <c r="B49" s="959"/>
      <c r="C49" s="93" t="s">
        <v>9</v>
      </c>
      <c r="D49" s="77">
        <v>146436</v>
      </c>
      <c r="E49" s="90">
        <v>16384.900000000001</v>
      </c>
      <c r="F49" s="78">
        <v>174686.4</v>
      </c>
      <c r="G49" s="422">
        <f t="shared" si="12"/>
        <v>0.39121019229942749</v>
      </c>
      <c r="H49" s="141">
        <f t="shared" si="14"/>
        <v>-0.10757139200104575</v>
      </c>
      <c r="I49" s="402">
        <v>18359.900000000001</v>
      </c>
      <c r="J49" s="112">
        <v>195870.9</v>
      </c>
      <c r="K49" s="117">
        <f t="shared" si="13"/>
        <v>0.40479361145775006</v>
      </c>
      <c r="L49" s="88"/>
    </row>
    <row r="50" spans="1:12" ht="11.1" customHeight="1" x14ac:dyDescent="0.2">
      <c r="A50" s="958"/>
      <c r="B50" s="959"/>
      <c r="C50" s="93" t="s">
        <v>302</v>
      </c>
      <c r="D50" s="77">
        <v>11</v>
      </c>
      <c r="E50" s="90">
        <v>188.751</v>
      </c>
      <c r="F50" s="78">
        <v>2012.35167</v>
      </c>
      <c r="G50" s="422">
        <f t="shared" si="12"/>
        <v>4.5066686404377958E-3</v>
      </c>
      <c r="H50" s="141">
        <f t="shared" si="14"/>
        <v>0.14057212607560673</v>
      </c>
      <c r="I50" s="405">
        <v>165.488</v>
      </c>
      <c r="J50" s="118">
        <v>1765.4900399999997</v>
      </c>
      <c r="K50" s="117">
        <f t="shared" si="13"/>
        <v>3.6486301762493332E-3</v>
      </c>
      <c r="L50" s="88"/>
    </row>
    <row r="51" spans="1:12" ht="11.1" customHeight="1" x14ac:dyDescent="0.2">
      <c r="A51" s="958"/>
      <c r="B51" s="959"/>
      <c r="C51" s="523" t="s">
        <v>2</v>
      </c>
      <c r="D51" s="524">
        <v>157605</v>
      </c>
      <c r="E51" s="525">
        <v>41882.6</v>
      </c>
      <c r="F51" s="526">
        <v>446528.15688000002</v>
      </c>
      <c r="G51" s="527">
        <f>SUM(G46:G50)</f>
        <v>1</v>
      </c>
      <c r="H51" s="528">
        <f t="shared" ref="H51" si="15">(E51-I51)/I51</f>
        <v>-7.6584899087666053E-2</v>
      </c>
      <c r="I51" s="529">
        <v>45356.2</v>
      </c>
      <c r="J51" s="530">
        <v>483877.96355000004</v>
      </c>
      <c r="K51" s="538">
        <f>SUM(K46:K50)</f>
        <v>1.0000000000000002</v>
      </c>
      <c r="L51" s="99"/>
    </row>
    <row r="52" spans="1:12" ht="11.1" customHeight="1" x14ac:dyDescent="0.2">
      <c r="A52" s="958" t="str">
        <f>T!J22</f>
        <v>Prosinec</v>
      </c>
      <c r="B52" s="959"/>
      <c r="C52" s="92" t="s">
        <v>6</v>
      </c>
      <c r="D52" s="104">
        <v>70</v>
      </c>
      <c r="E52" s="106">
        <v>15165.338</v>
      </c>
      <c r="F52" s="105">
        <v>162129.62398999999</v>
      </c>
      <c r="G52" s="421">
        <f>E52/$E$57</f>
        <v>0.26996980820376615</v>
      </c>
      <c r="H52" s="383">
        <f>(E52-I52)/I52</f>
        <v>-9.7623694201631098E-2</v>
      </c>
      <c r="I52" s="401">
        <v>16806.002</v>
      </c>
      <c r="J52" s="113">
        <v>179497.67018999998</v>
      </c>
      <c r="K52" s="116">
        <f>I52/$I$57</f>
        <v>0.27830266197474646</v>
      </c>
      <c r="L52" s="106"/>
    </row>
    <row r="53" spans="1:12" ht="11.1" customHeight="1" x14ac:dyDescent="0.2">
      <c r="A53" s="958"/>
      <c r="B53" s="959"/>
      <c r="C53" s="93" t="s">
        <v>7</v>
      </c>
      <c r="D53" s="77">
        <v>332</v>
      </c>
      <c r="E53" s="90">
        <v>4439.567</v>
      </c>
      <c r="F53" s="78">
        <v>47463.018850000051</v>
      </c>
      <c r="G53" s="422">
        <f t="shared" ref="G53:G56" si="16">E53/$E$57</f>
        <v>7.9032135749151744E-2</v>
      </c>
      <c r="H53" s="141">
        <f t="shared" ref="H53:H56" si="17">(E53-I53)/I53</f>
        <v>-3.5118169345018199E-2</v>
      </c>
      <c r="I53" s="402">
        <v>4601.1509999999998</v>
      </c>
      <c r="J53" s="112">
        <v>49143.068649999957</v>
      </c>
      <c r="K53" s="117">
        <f t="shared" ref="K53:K56" si="18">I53/$I$57</f>
        <v>7.6193765265990476E-2</v>
      </c>
      <c r="L53" s="90"/>
    </row>
    <row r="54" spans="1:12" ht="11.1" customHeight="1" x14ac:dyDescent="0.2">
      <c r="A54" s="958"/>
      <c r="B54" s="959"/>
      <c r="C54" s="93" t="s">
        <v>8</v>
      </c>
      <c r="D54" s="77">
        <v>10775</v>
      </c>
      <c r="E54" s="90">
        <v>11623.827000000001</v>
      </c>
      <c r="F54" s="78">
        <v>124268.09494</v>
      </c>
      <c r="G54" s="422">
        <f t="shared" si="16"/>
        <v>0.20692465580284192</v>
      </c>
      <c r="H54" s="141">
        <f t="shared" si="17"/>
        <v>4.0639716466220041E-2</v>
      </c>
      <c r="I54" s="402">
        <v>11169.886</v>
      </c>
      <c r="J54" s="112">
        <v>119300.85754000001</v>
      </c>
      <c r="K54" s="117">
        <f t="shared" si="18"/>
        <v>0.18497016766714966</v>
      </c>
      <c r="L54" s="90"/>
    </row>
    <row r="55" spans="1:12" ht="10.5" customHeight="1" x14ac:dyDescent="0.2">
      <c r="A55" s="958"/>
      <c r="B55" s="959"/>
      <c r="C55" s="93" t="s">
        <v>9</v>
      </c>
      <c r="D55" s="77">
        <v>146471</v>
      </c>
      <c r="E55" s="90">
        <v>24777.4</v>
      </c>
      <c r="F55" s="78">
        <v>264891.40000000002</v>
      </c>
      <c r="G55" s="422">
        <f t="shared" si="16"/>
        <v>0.44108149292735815</v>
      </c>
      <c r="H55" s="141">
        <f t="shared" si="17"/>
        <v>-0.10408267313665438</v>
      </c>
      <c r="I55" s="402">
        <v>27655.9</v>
      </c>
      <c r="J55" s="112">
        <v>295380.09999999998</v>
      </c>
      <c r="K55" s="117">
        <f t="shared" si="18"/>
        <v>0.45797391844338647</v>
      </c>
      <c r="L55" s="90"/>
    </row>
    <row r="56" spans="1:12" ht="11.1" customHeight="1" x14ac:dyDescent="0.2">
      <c r="A56" s="953"/>
      <c r="B56" s="1018"/>
      <c r="C56" s="93" t="s">
        <v>302</v>
      </c>
      <c r="D56" s="77">
        <v>11</v>
      </c>
      <c r="E56" s="90">
        <v>168.06800000000001</v>
      </c>
      <c r="F56" s="78">
        <v>1796.7980700000001</v>
      </c>
      <c r="G56" s="422">
        <f t="shared" si="16"/>
        <v>2.9919073168821276E-3</v>
      </c>
      <c r="H56" s="141">
        <f t="shared" si="17"/>
        <v>8.7389444944067418E-2</v>
      </c>
      <c r="I56" s="405">
        <v>154.56100000000001</v>
      </c>
      <c r="J56" s="118">
        <v>1650.79917</v>
      </c>
      <c r="K56" s="117">
        <f t="shared" si="18"/>
        <v>2.5594866487269716E-3</v>
      </c>
      <c r="L56" s="90"/>
    </row>
    <row r="57" spans="1:12" ht="11.1" customHeight="1" thickBot="1" x14ac:dyDescent="0.25">
      <c r="A57" s="960"/>
      <c r="B57" s="961"/>
      <c r="C57" s="587" t="s">
        <v>2</v>
      </c>
      <c r="D57" s="588">
        <v>157659</v>
      </c>
      <c r="E57" s="589">
        <v>56174.2</v>
      </c>
      <c r="F57" s="590">
        <v>600548.93585000001</v>
      </c>
      <c r="G57" s="591">
        <f>SUM(G52:G56)</f>
        <v>1</v>
      </c>
      <c r="H57" s="592">
        <f t="shared" ref="H57" si="19">(E57-I57)/I57</f>
        <v>-6.9771061891947886E-2</v>
      </c>
      <c r="I57" s="593">
        <v>60387.5</v>
      </c>
      <c r="J57" s="594">
        <v>644972.49554999988</v>
      </c>
      <c r="K57" s="595">
        <f>SUM(K52:K56)</f>
        <v>1.0000000000000002</v>
      </c>
      <c r="L57" s="107"/>
    </row>
    <row r="58" spans="1:12" ht="11.1" customHeight="1" thickTop="1" x14ac:dyDescent="0.2">
      <c r="A58" s="1016" t="str">
        <f>T!E17</f>
        <v>IV. čtvrtletí</v>
      </c>
      <c r="B58" s="1017"/>
      <c r="C58" s="93" t="s">
        <v>6</v>
      </c>
      <c r="D58" s="77">
        <f>D52</f>
        <v>70</v>
      </c>
      <c r="E58" s="90">
        <f>E40+E46+E52</f>
        <v>41600.320999999996</v>
      </c>
      <c r="F58" s="78">
        <f>F40+F46+F52</f>
        <v>443836.70262</v>
      </c>
      <c r="G58" s="422">
        <f>E58/$E$63</f>
        <v>0.322142736008388</v>
      </c>
      <c r="H58" s="141">
        <f>(E58-I58)/I58</f>
        <v>-9.1231266401401556E-2</v>
      </c>
      <c r="I58" s="402">
        <f>I40+I46+I52</f>
        <v>45776.576000000001</v>
      </c>
      <c r="J58" s="112">
        <f>J40+J46+J52</f>
        <v>488631.89172000007</v>
      </c>
      <c r="K58" s="117">
        <f>I58/$I$63</f>
        <v>0.33532833208924884</v>
      </c>
      <c r="L58" s="87"/>
    </row>
    <row r="59" spans="1:12" ht="11.1" customHeight="1" x14ac:dyDescent="0.2">
      <c r="A59" s="958"/>
      <c r="B59" s="959"/>
      <c r="C59" s="93" t="s">
        <v>7</v>
      </c>
      <c r="D59" s="77">
        <f>D53</f>
        <v>332</v>
      </c>
      <c r="E59" s="90">
        <f t="shared" ref="E59:F60" si="20">E41+E47+E53</f>
        <v>11342.866999999998</v>
      </c>
      <c r="F59" s="78">
        <f t="shared" si="20"/>
        <v>121031.50204000004</v>
      </c>
      <c r="G59" s="422">
        <f t="shared" ref="G59:G62" si="21">E59/$E$63</f>
        <v>8.7836394569149018E-2</v>
      </c>
      <c r="H59" s="141">
        <f t="shared" ref="H59:H62" si="22">(E59-I59)/I59</f>
        <v>2.5199524442116927E-2</v>
      </c>
      <c r="I59" s="402">
        <f t="shared" ref="I59:J59" si="23">I41+I47+I53</f>
        <v>11064.057999999999</v>
      </c>
      <c r="J59" s="112">
        <f t="shared" si="23"/>
        <v>118105.27026999994</v>
      </c>
      <c r="K59" s="117">
        <f t="shared" ref="K59:K62" si="24">I59/$I$63</f>
        <v>8.1047829249586284E-2</v>
      </c>
      <c r="L59" s="87"/>
    </row>
    <row r="60" spans="1:12" ht="11.1" customHeight="1" x14ac:dyDescent="0.2">
      <c r="A60" s="958"/>
      <c r="B60" s="959"/>
      <c r="C60" s="93" t="s">
        <v>8</v>
      </c>
      <c r="D60" s="77">
        <f>D54</f>
        <v>10775</v>
      </c>
      <c r="E60" s="90">
        <f>E42+E48+E54</f>
        <v>24440.902000000002</v>
      </c>
      <c r="F60" s="78">
        <f t="shared" si="20"/>
        <v>260868.12092999998</v>
      </c>
      <c r="G60" s="422">
        <f t="shared" si="21"/>
        <v>0.18926438189726669</v>
      </c>
      <c r="H60" s="141">
        <f t="shared" si="22"/>
        <v>4.3286867517873119E-2</v>
      </c>
      <c r="I60" s="402">
        <f>I42+I48+I54</f>
        <v>23426.828000000001</v>
      </c>
      <c r="J60" s="112">
        <f t="shared" ref="J60" si="25">J42+J48+J54</f>
        <v>250083.80085</v>
      </c>
      <c r="K60" s="117">
        <f t="shared" si="24"/>
        <v>0.1716091469877894</v>
      </c>
      <c r="L60" s="87"/>
    </row>
    <row r="61" spans="1:12" ht="11.1" customHeight="1" x14ac:dyDescent="0.2">
      <c r="A61" s="958"/>
      <c r="B61" s="959"/>
      <c r="C61" s="93" t="s">
        <v>9</v>
      </c>
      <c r="D61" s="77">
        <f>D55</f>
        <v>146471</v>
      </c>
      <c r="E61" s="90">
        <f t="shared" ref="E61:F62" si="26">E43+E49+E55</f>
        <v>51198.3</v>
      </c>
      <c r="F61" s="78">
        <f t="shared" si="26"/>
        <v>546477.19999999995</v>
      </c>
      <c r="G61" s="422">
        <f t="shared" si="21"/>
        <v>0.39646714363041224</v>
      </c>
      <c r="H61" s="141">
        <f t="shared" si="22"/>
        <v>-8.1826007424543989E-2</v>
      </c>
      <c r="I61" s="402">
        <f t="shared" ref="I61:J61" si="27">I43+I49+I55</f>
        <v>55761</v>
      </c>
      <c r="J61" s="112">
        <f t="shared" si="27"/>
        <v>595262.80000000005</v>
      </c>
      <c r="K61" s="117">
        <f t="shared" si="24"/>
        <v>0.40846749057047438</v>
      </c>
      <c r="L61" s="87"/>
    </row>
    <row r="62" spans="1:12" ht="11.1" customHeight="1" x14ac:dyDescent="0.2">
      <c r="A62" s="958"/>
      <c r="B62" s="959"/>
      <c r="C62" s="93" t="s">
        <v>302</v>
      </c>
      <c r="D62" s="77">
        <f>D56</f>
        <v>11</v>
      </c>
      <c r="E62" s="90">
        <f>E44+E50+E56</f>
        <v>553.91</v>
      </c>
      <c r="F62" s="78">
        <f t="shared" si="26"/>
        <v>5908.4648900000002</v>
      </c>
      <c r="G62" s="422">
        <f t="shared" si="21"/>
        <v>4.2893438947840378E-3</v>
      </c>
      <c r="H62" s="141">
        <f t="shared" si="22"/>
        <v>0.14387966248001996</v>
      </c>
      <c r="I62" s="402">
        <f>I44+I50+I56</f>
        <v>484.23800000000006</v>
      </c>
      <c r="J62" s="112">
        <f t="shared" ref="J62" si="28">J44+J50+J56</f>
        <v>5168.7083400000001</v>
      </c>
      <c r="K62" s="117">
        <f t="shared" si="24"/>
        <v>3.5472011029010491E-3</v>
      </c>
      <c r="L62" s="87"/>
    </row>
    <row r="63" spans="1:12" ht="11.1" customHeight="1" x14ac:dyDescent="0.2">
      <c r="A63" s="958"/>
      <c r="B63" s="959"/>
      <c r="C63" s="557" t="s">
        <v>2</v>
      </c>
      <c r="D63" s="552">
        <f>SUM(D58:D62)</f>
        <v>157659</v>
      </c>
      <c r="E63" s="558">
        <f>SUM(E58:E62)</f>
        <v>129136.3</v>
      </c>
      <c r="F63" s="559">
        <f>SUM(F58:F62)</f>
        <v>1378121.9904799999</v>
      </c>
      <c r="G63" s="560">
        <f>SUM(G58:G62)</f>
        <v>1</v>
      </c>
      <c r="H63" s="561">
        <f>(E63-I63)/I63</f>
        <v>-5.4034533050771161E-2</v>
      </c>
      <c r="I63" s="571">
        <f>SUM(I58:I62)</f>
        <v>136512.70000000001</v>
      </c>
      <c r="J63" s="572">
        <f>SUM(J58:J62)</f>
        <v>1457252.4711799999</v>
      </c>
      <c r="K63" s="573">
        <f>SUM(K58:K62)</f>
        <v>1</v>
      </c>
      <c r="L63" s="91"/>
    </row>
    <row r="64" spans="1:12" ht="5.0999999999999996" customHeight="1" x14ac:dyDescent="0.2">
      <c r="A64" s="80"/>
      <c r="B64" s="81"/>
      <c r="C64" s="135"/>
      <c r="D64" s="85"/>
      <c r="E64" s="102"/>
      <c r="F64" s="86"/>
      <c r="G64" s="103"/>
      <c r="H64" s="98"/>
      <c r="I64" s="102"/>
      <c r="J64" s="86"/>
      <c r="K64" s="103"/>
      <c r="L64" s="87"/>
    </row>
    <row r="65" spans="1:11" ht="15" customHeight="1" x14ac:dyDescent="0.2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 x14ac:dyDescent="0.2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 x14ac:dyDescent="0.2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 x14ac:dyDescent="0.2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 x14ac:dyDescent="0.2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 x14ac:dyDescent="0.2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 x14ac:dyDescent="0.2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 x14ac:dyDescent="0.2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 x14ac:dyDescent="0.2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 x14ac:dyDescent="0.2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 x14ac:dyDescent="0.2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 x14ac:dyDescent="0.2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 x14ac:dyDescent="0.2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 x14ac:dyDescent="0.2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 x14ac:dyDescent="0.2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 x14ac:dyDescent="0.2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 x14ac:dyDescent="0.2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 x14ac:dyDescent="0.2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 x14ac:dyDescent="0.2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 x14ac:dyDescent="0.2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 x14ac:dyDescent="0.2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 x14ac:dyDescent="0.2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 x14ac:dyDescent="0.2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 x14ac:dyDescent="0.2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 x14ac:dyDescent="0.2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 x14ac:dyDescent="0.2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 x14ac:dyDescent="0.2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 x14ac:dyDescent="0.2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 x14ac:dyDescent="0.2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 x14ac:dyDescent="0.2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 x14ac:dyDescent="0.2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 x14ac:dyDescent="0.2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 x14ac:dyDescent="0.2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 x14ac:dyDescent="0.2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 x14ac:dyDescent="0.2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 x14ac:dyDescent="0.2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1" ht="15" customHeight="1" x14ac:dyDescent="0.2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</row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</sheetData>
  <mergeCells count="31">
    <mergeCell ref="A40:B45"/>
    <mergeCell ref="A46:B51"/>
    <mergeCell ref="A52:B57"/>
    <mergeCell ref="A58:B63"/>
    <mergeCell ref="I36:K36"/>
    <mergeCell ref="H37:H39"/>
    <mergeCell ref="D38:D39"/>
    <mergeCell ref="E38:F38"/>
    <mergeCell ref="I38:J38"/>
    <mergeCell ref="A39:B39"/>
    <mergeCell ref="E36:G36"/>
    <mergeCell ref="E37:F37"/>
    <mergeCell ref="I37:J37"/>
    <mergeCell ref="A9:B14"/>
    <mergeCell ref="A15:B20"/>
    <mergeCell ref="A21:B26"/>
    <mergeCell ref="A27:B32"/>
    <mergeCell ref="A35:D35"/>
    <mergeCell ref="K1:L1"/>
    <mergeCell ref="A4:D4"/>
    <mergeCell ref="E5:G5"/>
    <mergeCell ref="I5:K5"/>
    <mergeCell ref="A2:L2"/>
    <mergeCell ref="A3:C3"/>
    <mergeCell ref="H6:H8"/>
    <mergeCell ref="D7:D8"/>
    <mergeCell ref="E7:F7"/>
    <mergeCell ref="I7:J7"/>
    <mergeCell ref="A8:B8"/>
    <mergeCell ref="E6:F6"/>
    <mergeCell ref="I6:J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6" t="s">
        <v>241</v>
      </c>
      <c r="L1" s="966"/>
      <c r="M1" s="966"/>
    </row>
    <row r="2" spans="1:13" s="586" customFormat="1" ht="30" customHeight="1" x14ac:dyDescent="0.25">
      <c r="A2" s="868" t="s">
        <v>150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13" ht="17.100000000000001" customHeight="1" x14ac:dyDescent="0.2">
      <c r="A3" s="986" t="str">
        <f>T!J20&amp;" "&amp;T!G17</f>
        <v>Říjen 2019</v>
      </c>
      <c r="B3" s="986"/>
      <c r="C3" s="986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67"/>
      <c r="C4" s="968"/>
      <c r="D4" s="597"/>
      <c r="E4" s="598"/>
      <c r="F4" s="71"/>
      <c r="G4" s="599"/>
      <c r="H4" s="600"/>
      <c r="I4" s="601"/>
      <c r="J4" s="598"/>
      <c r="K4" s="598"/>
      <c r="L4" s="602"/>
      <c r="M4" s="71"/>
    </row>
    <row r="5" spans="1:13" ht="24.95" customHeight="1" x14ac:dyDescent="0.2">
      <c r="D5" s="985" t="s">
        <v>39</v>
      </c>
      <c r="E5" s="983"/>
      <c r="F5" s="983"/>
      <c r="G5" s="984"/>
      <c r="H5" s="985" t="s">
        <v>143</v>
      </c>
      <c r="I5" s="983"/>
      <c r="J5" s="983"/>
      <c r="K5" s="983"/>
      <c r="L5" s="984"/>
      <c r="M5" s="71"/>
    </row>
    <row r="6" spans="1:13" ht="24.95" customHeight="1" x14ac:dyDescent="0.25">
      <c r="B6" s="76"/>
      <c r="C6" s="76"/>
      <c r="D6" s="546"/>
      <c r="E6" s="548"/>
      <c r="F6" s="547"/>
      <c r="G6" s="548"/>
      <c r="H6" s="985"/>
      <c r="I6" s="983"/>
      <c r="J6" s="983"/>
      <c r="K6" s="983"/>
      <c r="L6" s="984"/>
      <c r="M6" s="87"/>
    </row>
    <row r="7" spans="1:13" ht="14.1" customHeight="1" x14ac:dyDescent="0.25">
      <c r="B7" s="94"/>
      <c r="C7" s="974" t="s">
        <v>144</v>
      </c>
      <c r="D7" s="152"/>
      <c r="E7" s="545"/>
      <c r="F7" s="132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126" t="s">
        <v>145</v>
      </c>
      <c r="C8" s="975"/>
      <c r="D8" s="662" t="s">
        <v>336</v>
      </c>
      <c r="E8" s="661" t="s">
        <v>1</v>
      </c>
      <c r="F8" s="126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'19'!D14</f>
        <v>104585</v>
      </c>
      <c r="D9" s="105">
        <f>'19'!E14</f>
        <v>21386.138309999998</v>
      </c>
      <c r="E9" s="104">
        <f>'19'!F14</f>
        <v>228453.05068999997</v>
      </c>
      <c r="F9" s="383">
        <f t="shared" ref="F9:F22" si="0">E9/$E$23</f>
        <v>3.0678548532455212E-2</v>
      </c>
      <c r="G9" s="383">
        <f>'19'!H14</f>
        <v>-1.7858597088102543E-2</v>
      </c>
      <c r="H9" s="159">
        <v>9.0709677419354851</v>
      </c>
      <c r="I9" s="160">
        <v>14</v>
      </c>
      <c r="J9" s="160">
        <v>1.4</v>
      </c>
      <c r="K9" s="160">
        <v>7.5</v>
      </c>
      <c r="L9" s="161">
        <v>1.5709677419354851</v>
      </c>
      <c r="M9" s="71"/>
    </row>
    <row r="10" spans="1:13" ht="14.1" customHeight="1" x14ac:dyDescent="0.2">
      <c r="A10" s="158"/>
      <c r="B10" s="138" t="s">
        <v>14</v>
      </c>
      <c r="C10" s="139">
        <f>'19'!D45</f>
        <v>386491</v>
      </c>
      <c r="D10" s="140">
        <f>'19'!E45</f>
        <v>84877.8</v>
      </c>
      <c r="E10" s="139">
        <f>'19'!F45</f>
        <v>904080.38551999989</v>
      </c>
      <c r="F10" s="141">
        <f t="shared" si="0"/>
        <v>0.12140732592821624</v>
      </c>
      <c r="G10" s="384">
        <f>'19'!H45</f>
        <v>7.2054867189572241E-2</v>
      </c>
      <c r="H10" s="162">
        <v>10.693548387096772</v>
      </c>
      <c r="I10" s="163">
        <v>17.2</v>
      </c>
      <c r="J10" s="163">
        <v>2.5</v>
      </c>
      <c r="K10" s="163">
        <v>8.9</v>
      </c>
      <c r="L10" s="164">
        <v>1.7935483870967719</v>
      </c>
      <c r="M10" s="131"/>
    </row>
    <row r="11" spans="1:13" ht="14.1" customHeight="1" x14ac:dyDescent="0.2">
      <c r="A11" s="100"/>
      <c r="B11" s="84" t="s">
        <v>15</v>
      </c>
      <c r="C11" s="77">
        <f>'20'!D14</f>
        <v>84826</v>
      </c>
      <c r="D11" s="78">
        <f>'20'!E14</f>
        <v>16516.5</v>
      </c>
      <c r="E11" s="77">
        <f>'20'!F14</f>
        <v>175925.88311999998</v>
      </c>
      <c r="F11" s="383">
        <f t="shared" si="0"/>
        <v>2.3624769847068672E-2</v>
      </c>
      <c r="G11" s="141">
        <f>'20'!H14</f>
        <v>1.1680897720173023E-2</v>
      </c>
      <c r="H11" s="165">
        <v>8.4612903225806466</v>
      </c>
      <c r="I11" s="166">
        <v>13.5</v>
      </c>
      <c r="J11" s="166">
        <v>0.1</v>
      </c>
      <c r="K11" s="166">
        <v>7</v>
      </c>
      <c r="L11" s="167">
        <v>1.4612903225806466</v>
      </c>
      <c r="M11" s="71"/>
    </row>
    <row r="12" spans="1:13" ht="14.1" customHeight="1" x14ac:dyDescent="0.2">
      <c r="A12" s="158"/>
      <c r="B12" s="138" t="s">
        <v>301</v>
      </c>
      <c r="C12" s="139">
        <f>'20'!D45</f>
        <v>118139</v>
      </c>
      <c r="D12" s="140">
        <f>'20'!E45</f>
        <v>27433.200000000001</v>
      </c>
      <c r="E12" s="139">
        <f>'20'!F45</f>
        <v>292205.30878999998</v>
      </c>
      <c r="F12" s="141">
        <f t="shared" si="0"/>
        <v>3.9239724398862988E-2</v>
      </c>
      <c r="G12" s="384">
        <f>'20'!H45</f>
        <v>2.6833805579365461E-2</v>
      </c>
      <c r="H12" s="162">
        <v>9.3612903225806434</v>
      </c>
      <c r="I12" s="163">
        <v>15</v>
      </c>
      <c r="J12" s="163">
        <v>-0.8</v>
      </c>
      <c r="K12" s="163">
        <v>7.8000000000000043</v>
      </c>
      <c r="L12" s="164">
        <v>1.5612903225806392</v>
      </c>
      <c r="M12" s="131"/>
    </row>
    <row r="13" spans="1:13" ht="14.1" customHeight="1" x14ac:dyDescent="0.2">
      <c r="A13" s="100"/>
      <c r="B13" s="84" t="s">
        <v>16</v>
      </c>
      <c r="C13" s="77">
        <f>'21'!D14</f>
        <v>93272</v>
      </c>
      <c r="D13" s="78">
        <f>'21'!E14</f>
        <v>25160.1</v>
      </c>
      <c r="E13" s="77">
        <f>'21'!F14</f>
        <v>267994.59713999997</v>
      </c>
      <c r="F13" s="383">
        <f t="shared" si="0"/>
        <v>3.5988511556152125E-2</v>
      </c>
      <c r="G13" s="141">
        <f>'21'!H14</f>
        <v>6.5749177182214472E-2</v>
      </c>
      <c r="H13" s="165">
        <v>9.6161290322580655</v>
      </c>
      <c r="I13" s="166">
        <v>15</v>
      </c>
      <c r="J13" s="166">
        <v>-0.7</v>
      </c>
      <c r="K13" s="166">
        <v>7.8000000000000043</v>
      </c>
      <c r="L13" s="167">
        <v>1.8161290322580612</v>
      </c>
      <c r="M13" s="71"/>
    </row>
    <row r="14" spans="1:13" ht="14.1" customHeight="1" x14ac:dyDescent="0.2">
      <c r="A14" s="158"/>
      <c r="B14" s="138" t="s">
        <v>17</v>
      </c>
      <c r="C14" s="139">
        <f>'21'!D45</f>
        <v>381236</v>
      </c>
      <c r="D14" s="140">
        <f>'21'!E45</f>
        <v>70796.945000000007</v>
      </c>
      <c r="E14" s="139">
        <f>'21'!F45</f>
        <v>753929.51928000001</v>
      </c>
      <c r="F14" s="141">
        <f t="shared" si="0"/>
        <v>0.10124383665450674</v>
      </c>
      <c r="G14" s="384">
        <f>'21'!H45</f>
        <v>3.5195731791554219E-2</v>
      </c>
      <c r="H14" s="162">
        <v>10.429032258064519</v>
      </c>
      <c r="I14" s="163">
        <v>17.5</v>
      </c>
      <c r="J14" s="163">
        <v>-0.1</v>
      </c>
      <c r="K14" s="163">
        <v>8.1999999999999957</v>
      </c>
      <c r="L14" s="164">
        <v>2.2290322580645228</v>
      </c>
      <c r="M14" s="131"/>
    </row>
    <row r="15" spans="1:13" ht="14.1" customHeight="1" x14ac:dyDescent="0.2">
      <c r="A15" s="100"/>
      <c r="B15" s="84" t="s">
        <v>18</v>
      </c>
      <c r="C15" s="77">
        <f>'22'!D14</f>
        <v>187935</v>
      </c>
      <c r="D15" s="78">
        <f>'22'!E14</f>
        <v>36027.9</v>
      </c>
      <c r="E15" s="77">
        <f>'22'!F14</f>
        <v>383752.87315999996</v>
      </c>
      <c r="F15" s="383">
        <f t="shared" si="0"/>
        <v>5.1533481860496437E-2</v>
      </c>
      <c r="G15" s="141">
        <f>'22'!H14</f>
        <v>1.0166744707040341E-2</v>
      </c>
      <c r="H15" s="165">
        <v>9.7322580645161274</v>
      </c>
      <c r="I15" s="166">
        <v>16.100000000000001</v>
      </c>
      <c r="J15" s="166">
        <v>-0.5</v>
      </c>
      <c r="K15" s="166">
        <v>7.6999999999999957</v>
      </c>
      <c r="L15" s="167">
        <v>2.0322580645161317</v>
      </c>
      <c r="M15" s="71"/>
    </row>
    <row r="16" spans="1:13" ht="14.1" customHeight="1" x14ac:dyDescent="0.2">
      <c r="A16" s="158"/>
      <c r="B16" s="138" t="s">
        <v>19</v>
      </c>
      <c r="C16" s="139">
        <f>'22'!D45</f>
        <v>136784</v>
      </c>
      <c r="D16" s="140">
        <f>'22'!E45</f>
        <v>28021.000000000004</v>
      </c>
      <c r="E16" s="139">
        <f>'22'!F45</f>
        <v>298466.79105</v>
      </c>
      <c r="F16" s="141">
        <f t="shared" si="0"/>
        <v>4.0080567569126362E-2</v>
      </c>
      <c r="G16" s="384">
        <f>'22'!H45</f>
        <v>3.6651461508011539E-2</v>
      </c>
      <c r="H16" s="162">
        <v>9.5838709677419356</v>
      </c>
      <c r="I16" s="163">
        <v>15.5</v>
      </c>
      <c r="J16" s="163">
        <v>-0.5</v>
      </c>
      <c r="K16" s="163">
        <v>8.4000000000000021</v>
      </c>
      <c r="L16" s="164">
        <v>1.1838709677419335</v>
      </c>
      <c r="M16" s="131"/>
    </row>
    <row r="17" spans="1:18" ht="14.1" customHeight="1" x14ac:dyDescent="0.2">
      <c r="A17" s="100"/>
      <c r="B17" s="84" t="s">
        <v>20</v>
      </c>
      <c r="C17" s="77">
        <f>'23'!D14</f>
        <v>159830</v>
      </c>
      <c r="D17" s="78">
        <f>'23'!E14</f>
        <v>28094.799999999999</v>
      </c>
      <c r="E17" s="77">
        <f>'23'!F14</f>
        <v>299253.40865000006</v>
      </c>
      <c r="F17" s="383">
        <f t="shared" si="0"/>
        <v>4.0186201029240802E-2</v>
      </c>
      <c r="G17" s="141">
        <f>'23'!H14</f>
        <v>2.4298258446410811E-3</v>
      </c>
      <c r="H17" s="165">
        <v>9.4129032258064509</v>
      </c>
      <c r="I17" s="166">
        <v>14.7</v>
      </c>
      <c r="J17" s="166">
        <v>1</v>
      </c>
      <c r="K17" s="166">
        <v>7.6999999999999957</v>
      </c>
      <c r="L17" s="167">
        <v>1.7129032258064552</v>
      </c>
      <c r="M17" s="71"/>
    </row>
    <row r="18" spans="1:18" ht="14.1" customHeight="1" x14ac:dyDescent="0.2">
      <c r="A18" s="158"/>
      <c r="B18" s="138" t="s">
        <v>3</v>
      </c>
      <c r="C18" s="139">
        <f>'23'!D45</f>
        <v>420487</v>
      </c>
      <c r="D18" s="140">
        <f>'23'!E45</f>
        <v>63517.267397966476</v>
      </c>
      <c r="E18" s="139">
        <f>'23'!F45</f>
        <v>674949.3186529997</v>
      </c>
      <c r="F18" s="141">
        <f t="shared" si="0"/>
        <v>9.0637727825054637E-2</v>
      </c>
      <c r="G18" s="384">
        <f>'23'!H45</f>
        <v>1.5658325371491234E-3</v>
      </c>
      <c r="H18" s="162">
        <v>10.983870967741934</v>
      </c>
      <c r="I18" s="163">
        <v>17.2</v>
      </c>
      <c r="J18" s="163">
        <v>1.7</v>
      </c>
      <c r="K18" s="163">
        <v>9</v>
      </c>
      <c r="L18" s="164">
        <v>1.9838709677419342</v>
      </c>
      <c r="M18" s="131"/>
    </row>
    <row r="19" spans="1:18" ht="14.1" customHeight="1" x14ac:dyDescent="0.2">
      <c r="A19" s="100"/>
      <c r="B19" s="84" t="s">
        <v>21</v>
      </c>
      <c r="C19" s="85">
        <f>'24'!D14</f>
        <v>258348</v>
      </c>
      <c r="D19" s="86">
        <f>'24'!E14</f>
        <v>88294.414000000004</v>
      </c>
      <c r="E19" s="85">
        <f>'24'!F14</f>
        <v>940453.4956819996</v>
      </c>
      <c r="F19" s="383">
        <f t="shared" si="0"/>
        <v>0.12629180535193571</v>
      </c>
      <c r="G19" s="98">
        <f>'24'!H14</f>
        <v>0.10597579365610228</v>
      </c>
      <c r="H19" s="168">
        <v>9.8419354838709676</v>
      </c>
      <c r="I19" s="169">
        <v>15.3</v>
      </c>
      <c r="J19" s="166">
        <v>0.1</v>
      </c>
      <c r="K19" s="166">
        <v>8.6999999999999957</v>
      </c>
      <c r="L19" s="167">
        <v>1.1419354838709719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'24'!D45</f>
        <v>223577</v>
      </c>
      <c r="D20" s="134">
        <f>'24'!E45</f>
        <v>153246.59100000001</v>
      </c>
      <c r="E20" s="133">
        <f>'24'!F45</f>
        <v>1630151.9597099996</v>
      </c>
      <c r="F20" s="141">
        <f t="shared" si="0"/>
        <v>0.21891016933322704</v>
      </c>
      <c r="G20" s="387">
        <f>'24'!H45</f>
        <v>0.43621691430877241</v>
      </c>
      <c r="H20" s="170">
        <v>9.7967741935483907</v>
      </c>
      <c r="I20" s="171">
        <v>15.2</v>
      </c>
      <c r="J20" s="163">
        <v>-0.5</v>
      </c>
      <c r="K20" s="163">
        <v>8.5999999999999979</v>
      </c>
      <c r="L20" s="164">
        <v>1.1967741935483929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'25'!D14</f>
        <v>119697</v>
      </c>
      <c r="D21" s="86">
        <f>'25'!E14</f>
        <v>24965.060699999998</v>
      </c>
      <c r="E21" s="85">
        <f>'25'!F14</f>
        <v>266009.283</v>
      </c>
      <c r="F21" s="383">
        <f t="shared" si="0"/>
        <v>3.5721907297586952E-2</v>
      </c>
      <c r="G21" s="98">
        <f>'25'!H14</f>
        <v>6.0931298010979077E-3</v>
      </c>
      <c r="H21" s="168">
        <v>9.1322580645161278</v>
      </c>
      <c r="I21" s="169">
        <v>13.9</v>
      </c>
      <c r="J21" s="166">
        <v>0.6</v>
      </c>
      <c r="K21" s="166">
        <v>7.4000000000000039</v>
      </c>
      <c r="L21" s="167">
        <v>1.7322580645161239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'25'!D45</f>
        <v>157534</v>
      </c>
      <c r="D22" s="154">
        <f>'25'!E45</f>
        <v>31079.5</v>
      </c>
      <c r="E22" s="153">
        <f>'25'!F45</f>
        <v>331044.89774999995</v>
      </c>
      <c r="F22" s="386">
        <f t="shared" si="0"/>
        <v>4.4455422816070109E-2</v>
      </c>
      <c r="G22" s="388">
        <f>'25'!H45</f>
        <v>1.0091325684942637E-2</v>
      </c>
      <c r="H22" s="172">
        <v>9.7645161290322555</v>
      </c>
      <c r="I22" s="173">
        <v>18.100000000000001</v>
      </c>
      <c r="J22" s="173">
        <v>-0.2</v>
      </c>
      <c r="K22" s="173">
        <v>8.8000000000000043</v>
      </c>
      <c r="L22" s="174">
        <v>0.96451612903225126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2832741</v>
      </c>
      <c r="D23" s="86">
        <f>SUM(D9:D22)</f>
        <v>699417.21640796657</v>
      </c>
      <c r="E23" s="85">
        <f>SUM(E9:E22)</f>
        <v>7446670.7721949983</v>
      </c>
      <c r="F23" s="181">
        <f>SUM(F9:F22)</f>
        <v>1.0000000000000002</v>
      </c>
      <c r="G23" s="98"/>
      <c r="H23" s="175">
        <v>9.6258064516129043</v>
      </c>
      <c r="I23" s="176">
        <v>14.3</v>
      </c>
      <c r="J23" s="176">
        <v>0.4</v>
      </c>
      <c r="K23" s="176">
        <v>7.9935483870967738</v>
      </c>
      <c r="L23" s="177">
        <v>1.6322580645161304</v>
      </c>
      <c r="M23" s="71"/>
    </row>
    <row r="24" spans="1:18" ht="14.1" customHeight="1" x14ac:dyDescent="0.2">
      <c r="A24" s="158"/>
      <c r="B24" s="138" t="s">
        <v>310</v>
      </c>
      <c r="C24" s="130"/>
      <c r="D24" s="134">
        <f>'9'!E14</f>
        <v>12476.810229630766</v>
      </c>
      <c r="E24" s="133">
        <f>'9'!F14</f>
        <v>133046.26873010001</v>
      </c>
      <c r="F24" s="137"/>
      <c r="G24" s="98">
        <f>'9'!H14</f>
        <v>8.8026221807274343E-3</v>
      </c>
      <c r="H24" s="178">
        <v>9.6258064516129043</v>
      </c>
      <c r="I24" s="179">
        <v>14.3</v>
      </c>
      <c r="J24" s="179">
        <v>0.4</v>
      </c>
      <c r="K24" s="179">
        <v>7.9935483870967738</v>
      </c>
      <c r="L24" s="180">
        <v>1.6322580645161304</v>
      </c>
      <c r="M24" s="131"/>
    </row>
    <row r="25" spans="1:18" ht="14.1" customHeight="1" x14ac:dyDescent="0.2">
      <c r="A25" s="603"/>
      <c r="B25" s="549" t="s">
        <v>151</v>
      </c>
      <c r="C25" s="604">
        <f>C23+C24</f>
        <v>2832741</v>
      </c>
      <c r="D25" s="558">
        <f>D23+D24</f>
        <v>711894.02663759736</v>
      </c>
      <c r="E25" s="605">
        <f>E23+E24</f>
        <v>7579717.0409250986</v>
      </c>
      <c r="F25" s="606"/>
      <c r="G25" s="607">
        <f>'9'!H15</f>
        <v>0.1043717146282578</v>
      </c>
      <c r="H25" s="608">
        <v>9.6258064516129043</v>
      </c>
      <c r="I25" s="609">
        <v>14.3</v>
      </c>
      <c r="J25" s="609">
        <v>0.4</v>
      </c>
      <c r="K25" s="609">
        <v>7.9935483870967738</v>
      </c>
      <c r="L25" s="610">
        <v>1.6322580645161304</v>
      </c>
      <c r="M25" s="611"/>
    </row>
    <row r="26" spans="1:18" ht="15" customHeight="1" x14ac:dyDescent="0.2">
      <c r="A26" s="100"/>
      <c r="B26" s="84"/>
      <c r="C26" s="157"/>
      <c r="D26" s="987" t="s">
        <v>343</v>
      </c>
      <c r="E26" s="988"/>
      <c r="F26" s="988"/>
      <c r="G26" s="989"/>
      <c r="H26" s="995" t="s">
        <v>149</v>
      </c>
      <c r="I26" s="996"/>
      <c r="J26" s="996"/>
      <c r="K26" s="996"/>
      <c r="L26" s="997"/>
      <c r="M26" s="71"/>
    </row>
    <row r="27" spans="1:18" ht="15" customHeight="1" x14ac:dyDescent="0.2">
      <c r="A27" s="71"/>
      <c r="B27" s="156"/>
      <c r="C27" s="83"/>
      <c r="D27" s="990"/>
      <c r="E27" s="991"/>
      <c r="F27" s="991"/>
      <c r="G27" s="992"/>
      <c r="H27" s="998" t="s">
        <v>342</v>
      </c>
      <c r="I27" s="999"/>
      <c r="J27" s="999"/>
      <c r="K27" s="999"/>
      <c r="L27" s="1000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493"/>
      <c r="C29" s="493"/>
      <c r="D29" s="83"/>
      <c r="E29" s="284"/>
      <c r="F29" s="285"/>
      <c r="G29" s="285"/>
      <c r="H29" s="83"/>
      <c r="I29" s="84"/>
      <c r="J29" s="493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48" t="s">
        <v>165</v>
      </c>
      <c r="C31" s="948"/>
      <c r="D31" s="948"/>
      <c r="E31" s="948"/>
      <c r="F31" s="948"/>
      <c r="G31" s="948" t="s">
        <v>166</v>
      </c>
      <c r="H31" s="948"/>
      <c r="I31" s="948"/>
      <c r="J31" s="948"/>
      <c r="K31" s="948"/>
      <c r="L31" s="948"/>
      <c r="M31" s="71"/>
    </row>
    <row r="32" spans="1:18" ht="15" customHeight="1" x14ac:dyDescent="0.2">
      <c r="A32" s="71"/>
      <c r="B32" s="71"/>
      <c r="C32" s="937" t="str">
        <f>A3</f>
        <v>Říjen 2019</v>
      </c>
      <c r="D32" s="937"/>
      <c r="E32" s="71"/>
      <c r="F32" s="71"/>
      <c r="G32" s="71"/>
      <c r="H32" s="71"/>
      <c r="I32" s="937" t="str">
        <f>A3</f>
        <v>Říjen 2019</v>
      </c>
      <c r="J32" s="937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G31:L31"/>
    <mergeCell ref="B31:F31"/>
    <mergeCell ref="K1:M1"/>
    <mergeCell ref="B4:C4"/>
    <mergeCell ref="C7:C8"/>
    <mergeCell ref="H27:L27"/>
    <mergeCell ref="H26:L26"/>
    <mergeCell ref="H6:L6"/>
    <mergeCell ref="D26:G27"/>
    <mergeCell ref="D5:G5"/>
    <mergeCell ref="H5:L5"/>
    <mergeCell ref="A2:M2"/>
    <mergeCell ref="A3:C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6" t="s">
        <v>242</v>
      </c>
      <c r="L1" s="966"/>
      <c r="M1" s="966"/>
    </row>
    <row r="2" spans="1:13" s="586" customFormat="1" ht="30" customHeight="1" x14ac:dyDescent="0.25">
      <c r="A2" s="868" t="s">
        <v>150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13" ht="17.100000000000001" customHeight="1" x14ac:dyDescent="0.2">
      <c r="A3" s="986" t="str">
        <f>T!J21&amp;" "&amp;T!G17</f>
        <v>Listopad 2019</v>
      </c>
      <c r="B3" s="986"/>
      <c r="C3" s="986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67"/>
      <c r="C4" s="968"/>
      <c r="D4" s="597"/>
      <c r="E4" s="598"/>
      <c r="F4" s="71"/>
      <c r="G4" s="599"/>
      <c r="H4" s="600"/>
      <c r="I4" s="601"/>
      <c r="J4" s="598"/>
      <c r="K4" s="598"/>
      <c r="L4" s="602"/>
      <c r="M4" s="71"/>
    </row>
    <row r="5" spans="1:13" ht="24.95" customHeight="1" x14ac:dyDescent="0.2">
      <c r="D5" s="985" t="s">
        <v>39</v>
      </c>
      <c r="E5" s="983"/>
      <c r="F5" s="983"/>
      <c r="G5" s="984"/>
      <c r="H5" s="985" t="s">
        <v>143</v>
      </c>
      <c r="I5" s="983"/>
      <c r="J5" s="983"/>
      <c r="K5" s="983"/>
      <c r="L5" s="984"/>
      <c r="M5" s="71"/>
    </row>
    <row r="6" spans="1:13" ht="24.95" customHeight="1" x14ac:dyDescent="0.25">
      <c r="B6" s="76"/>
      <c r="C6" s="76"/>
      <c r="D6" s="546"/>
      <c r="E6" s="548"/>
      <c r="F6" s="547"/>
      <c r="G6" s="548"/>
      <c r="H6" s="985"/>
      <c r="I6" s="983"/>
      <c r="J6" s="983"/>
      <c r="K6" s="983"/>
      <c r="L6" s="984"/>
      <c r="M6" s="87"/>
    </row>
    <row r="7" spans="1:13" ht="14.1" customHeight="1" x14ac:dyDescent="0.25">
      <c r="B7" s="94"/>
      <c r="C7" s="974" t="s">
        <v>144</v>
      </c>
      <c r="D7" s="152"/>
      <c r="E7" s="545"/>
      <c r="F7" s="236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75"/>
      <c r="D8" s="662" t="s">
        <v>336</v>
      </c>
      <c r="E8" s="661" t="s">
        <v>1</v>
      </c>
      <c r="F8" s="237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'19'!D20</f>
        <v>104586</v>
      </c>
      <c r="D9" s="105">
        <f>'19'!E20</f>
        <v>29964.85815</v>
      </c>
      <c r="E9" s="104">
        <f>'19'!F20</f>
        <v>320937.09500999999</v>
      </c>
      <c r="F9" s="383">
        <f>E9/$E$23</f>
        <v>3.4151525798085412E-2</v>
      </c>
      <c r="G9" s="383">
        <f>'19'!H20</f>
        <v>-5.3006299459411613E-2</v>
      </c>
      <c r="H9" s="159">
        <v>4.6166666666666663</v>
      </c>
      <c r="I9" s="160">
        <v>10.3</v>
      </c>
      <c r="J9" s="160">
        <v>-0.4</v>
      </c>
      <c r="K9" s="160">
        <v>2.2999999999999985</v>
      </c>
      <c r="L9" s="161">
        <v>2.3166666666666678</v>
      </c>
      <c r="M9" s="71"/>
    </row>
    <row r="10" spans="1:13" ht="14.1" customHeight="1" x14ac:dyDescent="0.2">
      <c r="A10" s="158"/>
      <c r="B10" s="138" t="s">
        <v>14</v>
      </c>
      <c r="C10" s="139">
        <f>'19'!D51</f>
        <v>386674</v>
      </c>
      <c r="D10" s="140">
        <f>'19'!E51</f>
        <v>114718.7</v>
      </c>
      <c r="E10" s="139">
        <f>'19'!F51</f>
        <v>1223063.7667699999</v>
      </c>
      <c r="F10" s="141">
        <f t="shared" ref="F10:F22" si="0">E10/$E$23</f>
        <v>0.13014853824313358</v>
      </c>
      <c r="G10" s="384">
        <f>'19'!H51</f>
        <v>-7.8640883525298758E-2</v>
      </c>
      <c r="H10" s="162">
        <v>7.4466666666666681</v>
      </c>
      <c r="I10" s="163">
        <v>15</v>
      </c>
      <c r="J10" s="163">
        <v>0</v>
      </c>
      <c r="K10" s="163">
        <v>3.2000000000000015</v>
      </c>
      <c r="L10" s="164">
        <v>4.2466666666666661</v>
      </c>
      <c r="M10" s="131"/>
    </row>
    <row r="11" spans="1:13" ht="14.1" customHeight="1" x14ac:dyDescent="0.2">
      <c r="A11" s="100"/>
      <c r="B11" s="84" t="s">
        <v>15</v>
      </c>
      <c r="C11" s="77">
        <f>'20'!D20</f>
        <v>84865</v>
      </c>
      <c r="D11" s="78">
        <f>'20'!E20</f>
        <v>22399.8</v>
      </c>
      <c r="E11" s="77">
        <f>'20'!F20</f>
        <v>238813.07327000002</v>
      </c>
      <c r="F11" s="383">
        <f t="shared" si="0"/>
        <v>2.5412552676238136E-2</v>
      </c>
      <c r="G11" s="141">
        <f>'20'!H20</f>
        <v>3.2600200960155906E-4</v>
      </c>
      <c r="H11" s="165">
        <v>3.9500000000000006</v>
      </c>
      <c r="I11" s="166">
        <v>8.9</v>
      </c>
      <c r="J11" s="166">
        <v>-0.8</v>
      </c>
      <c r="K11" s="166">
        <v>1.7999999999999992</v>
      </c>
      <c r="L11" s="167">
        <v>2.1500000000000012</v>
      </c>
      <c r="M11" s="71"/>
    </row>
    <row r="12" spans="1:13" ht="14.1" customHeight="1" x14ac:dyDescent="0.2">
      <c r="A12" s="158"/>
      <c r="B12" s="138" t="s">
        <v>301</v>
      </c>
      <c r="C12" s="139">
        <f>'20'!D51</f>
        <v>118197</v>
      </c>
      <c r="D12" s="140">
        <f>'20'!E51</f>
        <v>36084.300000000003</v>
      </c>
      <c r="E12" s="139">
        <f>'20'!F51</f>
        <v>384710.64193000004</v>
      </c>
      <c r="F12" s="141">
        <f t="shared" si="0"/>
        <v>4.0937790043438324E-2</v>
      </c>
      <c r="G12" s="384">
        <f>'20'!H51</f>
        <v>-6.4162579781784981E-2</v>
      </c>
      <c r="H12" s="162">
        <v>6.3100000000000005</v>
      </c>
      <c r="I12" s="163">
        <v>12</v>
      </c>
      <c r="J12" s="163">
        <v>-0.1</v>
      </c>
      <c r="K12" s="163">
        <v>2.5</v>
      </c>
      <c r="L12" s="164">
        <v>3.8100000000000005</v>
      </c>
      <c r="M12" s="131"/>
    </row>
    <row r="13" spans="1:13" ht="14.1" customHeight="1" x14ac:dyDescent="0.2">
      <c r="A13" s="100"/>
      <c r="B13" s="84" t="s">
        <v>16</v>
      </c>
      <c r="C13" s="77">
        <f>'21'!D20</f>
        <v>93317</v>
      </c>
      <c r="D13" s="78">
        <f>'21'!E20</f>
        <v>34499.800000000003</v>
      </c>
      <c r="E13" s="77">
        <f>'21'!F20</f>
        <v>367816.12292000011</v>
      </c>
      <c r="F13" s="383">
        <f t="shared" si="0"/>
        <v>3.9140012189811654E-2</v>
      </c>
      <c r="G13" s="141">
        <f>'21'!H20</f>
        <v>-4.1768045417680331E-2</v>
      </c>
      <c r="H13" s="165">
        <v>6.1266666666666669</v>
      </c>
      <c r="I13" s="166">
        <v>11.7</v>
      </c>
      <c r="J13" s="166">
        <v>0.4</v>
      </c>
      <c r="K13" s="166">
        <v>2.7000000000000015</v>
      </c>
      <c r="L13" s="167">
        <v>3.4266666666666654</v>
      </c>
      <c r="M13" s="71"/>
    </row>
    <row r="14" spans="1:13" ht="14.1" customHeight="1" x14ac:dyDescent="0.2">
      <c r="A14" s="158"/>
      <c r="B14" s="138" t="s">
        <v>17</v>
      </c>
      <c r="C14" s="139">
        <f>'21'!D51</f>
        <v>381402</v>
      </c>
      <c r="D14" s="140">
        <f>'21'!E51</f>
        <v>84726.246000000014</v>
      </c>
      <c r="E14" s="139">
        <f>'21'!F51</f>
        <v>903148.98786999995</v>
      </c>
      <c r="F14" s="141">
        <f t="shared" si="0"/>
        <v>9.610579904387799E-2</v>
      </c>
      <c r="G14" s="384">
        <f>'21'!H51</f>
        <v>-7.7891616174560668E-2</v>
      </c>
      <c r="H14" s="162">
        <v>7.4033333333333333</v>
      </c>
      <c r="I14" s="163">
        <v>14.2</v>
      </c>
      <c r="J14" s="163">
        <v>-0.9</v>
      </c>
      <c r="K14" s="163">
        <v>2.7000000000000015</v>
      </c>
      <c r="L14" s="164">
        <v>4.7033333333333314</v>
      </c>
      <c r="M14" s="131"/>
    </row>
    <row r="15" spans="1:13" ht="14.1" customHeight="1" x14ac:dyDescent="0.2">
      <c r="A15" s="100"/>
      <c r="B15" s="84" t="s">
        <v>18</v>
      </c>
      <c r="C15" s="77">
        <f>'22'!D20</f>
        <v>188029</v>
      </c>
      <c r="D15" s="78">
        <f>'22'!E20</f>
        <v>48059.200000000004</v>
      </c>
      <c r="E15" s="77">
        <f>'22'!F20</f>
        <v>512378.18814000004</v>
      </c>
      <c r="F15" s="383">
        <f t="shared" si="0"/>
        <v>5.4523136099596844E-2</v>
      </c>
      <c r="G15" s="141">
        <f>'22'!H20</f>
        <v>-6.7204692391749352E-2</v>
      </c>
      <c r="H15" s="165">
        <v>6.8200000000000021</v>
      </c>
      <c r="I15" s="166">
        <v>12.9</v>
      </c>
      <c r="J15" s="166">
        <v>-0.6</v>
      </c>
      <c r="K15" s="166">
        <v>2.100000000000001</v>
      </c>
      <c r="L15" s="167">
        <v>4.7200000000000006</v>
      </c>
      <c r="M15" s="71"/>
    </row>
    <row r="16" spans="1:13" ht="14.1" customHeight="1" x14ac:dyDescent="0.2">
      <c r="A16" s="158"/>
      <c r="B16" s="138" t="s">
        <v>19</v>
      </c>
      <c r="C16" s="139">
        <f>'22'!D51</f>
        <v>136852</v>
      </c>
      <c r="D16" s="140">
        <f>'22'!E51</f>
        <v>38120.200000000004</v>
      </c>
      <c r="E16" s="139">
        <f>'22'!F51</f>
        <v>406415.47418000002</v>
      </c>
      <c r="F16" s="141">
        <f t="shared" si="0"/>
        <v>4.3247442464595477E-2</v>
      </c>
      <c r="G16" s="384">
        <f>'22'!H51</f>
        <v>-3.5149042367668804E-2</v>
      </c>
      <c r="H16" s="162">
        <v>6.4800000000000013</v>
      </c>
      <c r="I16" s="163">
        <v>12.2</v>
      </c>
      <c r="J16" s="163">
        <v>-0.8</v>
      </c>
      <c r="K16" s="163">
        <v>3</v>
      </c>
      <c r="L16" s="164">
        <v>3.4800000000000013</v>
      </c>
      <c r="M16" s="131"/>
    </row>
    <row r="17" spans="1:18" ht="14.1" customHeight="1" x14ac:dyDescent="0.2">
      <c r="A17" s="100"/>
      <c r="B17" s="84" t="s">
        <v>20</v>
      </c>
      <c r="C17" s="77">
        <f>'23'!D20</f>
        <v>159903</v>
      </c>
      <c r="D17" s="78">
        <f>'23'!E20</f>
        <v>38060.200000000004</v>
      </c>
      <c r="E17" s="77">
        <f>'23'!F20</f>
        <v>405775.01074999996</v>
      </c>
      <c r="F17" s="383">
        <f t="shared" si="0"/>
        <v>4.3179289534652318E-2</v>
      </c>
      <c r="G17" s="141">
        <f>'23'!H20</f>
        <v>-5.0500817024036616E-2</v>
      </c>
      <c r="H17" s="165">
        <v>4.703333333333334</v>
      </c>
      <c r="I17" s="166">
        <v>9.6999999999999993</v>
      </c>
      <c r="J17" s="166">
        <v>-0.3</v>
      </c>
      <c r="K17" s="166">
        <v>2.5999999999999996</v>
      </c>
      <c r="L17" s="167">
        <v>2.1033333333333344</v>
      </c>
      <c r="M17" s="71"/>
    </row>
    <row r="18" spans="1:18" ht="14.1" customHeight="1" x14ac:dyDescent="0.2">
      <c r="A18" s="158"/>
      <c r="B18" s="138" t="s">
        <v>3</v>
      </c>
      <c r="C18" s="139">
        <f>'23'!D51</f>
        <v>420546</v>
      </c>
      <c r="D18" s="140">
        <f>'23'!E51</f>
        <v>97379.835675314578</v>
      </c>
      <c r="E18" s="139">
        <f>'23'!F51</f>
        <v>1035634.5246769704</v>
      </c>
      <c r="F18" s="141">
        <f t="shared" si="0"/>
        <v>0.11020383662970291</v>
      </c>
      <c r="G18" s="384">
        <f>'23'!H51</f>
        <v>-5.1839851504077258E-2</v>
      </c>
      <c r="H18" s="162">
        <v>6.7966666666666651</v>
      </c>
      <c r="I18" s="163">
        <v>11.8</v>
      </c>
      <c r="J18" s="163">
        <v>1.9</v>
      </c>
      <c r="K18" s="163">
        <v>3.700000000000002</v>
      </c>
      <c r="L18" s="164">
        <v>3.0966666666666631</v>
      </c>
      <c r="M18" s="131"/>
    </row>
    <row r="19" spans="1:18" ht="14.1" customHeight="1" x14ac:dyDescent="0.2">
      <c r="A19" s="100"/>
      <c r="B19" s="84" t="s">
        <v>21</v>
      </c>
      <c r="C19" s="85">
        <f>'24'!D20</f>
        <v>258471</v>
      </c>
      <c r="D19" s="86">
        <f>'24'!E20</f>
        <v>112716.97199999999</v>
      </c>
      <c r="E19" s="85">
        <f>'24'!F20</f>
        <v>1201705.1733649999</v>
      </c>
      <c r="F19" s="383">
        <f t="shared" si="0"/>
        <v>0.12787572975504358</v>
      </c>
      <c r="G19" s="98">
        <f>'24'!H20</f>
        <v>1.7023896282430465E-2</v>
      </c>
      <c r="H19" s="168">
        <v>6.0166666666666675</v>
      </c>
      <c r="I19" s="169">
        <v>11.3</v>
      </c>
      <c r="J19" s="166">
        <v>0.9</v>
      </c>
      <c r="K19" s="166">
        <v>3.5</v>
      </c>
      <c r="L19" s="167">
        <v>2.5166666666666675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'24'!D51</f>
        <v>223676</v>
      </c>
      <c r="D20" s="134">
        <f>'24'!E51</f>
        <v>148618.09100000001</v>
      </c>
      <c r="E20" s="133">
        <f>'24'!F51</f>
        <v>1582590.4470599999</v>
      </c>
      <c r="F20" s="141">
        <f t="shared" si="0"/>
        <v>0.16840645509952365</v>
      </c>
      <c r="G20" s="387">
        <f>'24'!H51</f>
        <v>0.17259033850787234</v>
      </c>
      <c r="H20" s="170">
        <v>5.5533333333333328</v>
      </c>
      <c r="I20" s="171">
        <v>10.4</v>
      </c>
      <c r="J20" s="163">
        <v>0.9</v>
      </c>
      <c r="K20" s="163">
        <v>3.5</v>
      </c>
      <c r="L20" s="164">
        <v>2.0533333333333328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'25'!D20</f>
        <v>119758</v>
      </c>
      <c r="D21" s="86">
        <f>'25'!E20</f>
        <v>34490.753850000001</v>
      </c>
      <c r="E21" s="85">
        <f>'25'!F20</f>
        <v>367928.61992999993</v>
      </c>
      <c r="F21" s="383">
        <f t="shared" si="0"/>
        <v>3.9151983210298072E-2</v>
      </c>
      <c r="G21" s="98">
        <f>'25'!H20</f>
        <v>-5.7530403795396055E-2</v>
      </c>
      <c r="H21" s="168">
        <v>5.3400000000000007</v>
      </c>
      <c r="I21" s="169">
        <v>11.6</v>
      </c>
      <c r="J21" s="166">
        <v>-1.5</v>
      </c>
      <c r="K21" s="166">
        <v>1.899999999999999</v>
      </c>
      <c r="L21" s="167">
        <v>3.4400000000000017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'25'!D51</f>
        <v>157605</v>
      </c>
      <c r="D22" s="154">
        <f>'25'!E51</f>
        <v>41882.6</v>
      </c>
      <c r="E22" s="153">
        <f>'25'!F51</f>
        <v>446528.15688000002</v>
      </c>
      <c r="F22" s="386">
        <f t="shared" si="0"/>
        <v>4.7515909212002098E-2</v>
      </c>
      <c r="G22" s="388">
        <f>'25'!H51</f>
        <v>-7.6584899087666053E-2</v>
      </c>
      <c r="H22" s="172">
        <v>7.2299999999999978</v>
      </c>
      <c r="I22" s="173">
        <v>14.2</v>
      </c>
      <c r="J22" s="173">
        <v>-1.5</v>
      </c>
      <c r="K22" s="173">
        <v>3.299999999999998</v>
      </c>
      <c r="L22" s="174">
        <v>3.9299999999999997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2833881</v>
      </c>
      <c r="D23" s="86">
        <f>SUM(D9:D22)</f>
        <v>881721.55667531455</v>
      </c>
      <c r="E23" s="85">
        <f>SUM(E9:E22)</f>
        <v>9397445.28275197</v>
      </c>
      <c r="F23" s="181">
        <f>SUM(F9:F22)</f>
        <v>1</v>
      </c>
      <c r="G23" s="98"/>
      <c r="H23" s="175">
        <v>5.8366666666666669</v>
      </c>
      <c r="I23" s="176">
        <v>11</v>
      </c>
      <c r="J23" s="176">
        <v>0</v>
      </c>
      <c r="K23" s="176">
        <v>2.6366666666666658</v>
      </c>
      <c r="L23" s="177">
        <v>3.2000000000000011</v>
      </c>
      <c r="M23" s="71"/>
    </row>
    <row r="24" spans="1:18" ht="14.1" customHeight="1" x14ac:dyDescent="0.2">
      <c r="A24" s="158"/>
      <c r="B24" s="138" t="s">
        <v>310</v>
      </c>
      <c r="C24" s="130"/>
      <c r="D24" s="625">
        <f>'9'!E21</f>
        <v>16676.362542477185</v>
      </c>
      <c r="E24" s="133">
        <f>'9'!F21</f>
        <v>177892.83747299999</v>
      </c>
      <c r="F24" s="137"/>
      <c r="G24" s="389">
        <f>'9'!H21</f>
        <v>5.5784852166921597E-2</v>
      </c>
      <c r="H24" s="178">
        <v>5.8366666666666669</v>
      </c>
      <c r="I24" s="179">
        <v>11</v>
      </c>
      <c r="J24" s="179">
        <v>0</v>
      </c>
      <c r="K24" s="179">
        <v>2.6366666666666658</v>
      </c>
      <c r="L24" s="180">
        <v>3.2000000000000011</v>
      </c>
      <c r="M24" s="131"/>
    </row>
    <row r="25" spans="1:18" ht="14.1" customHeight="1" x14ac:dyDescent="0.2">
      <c r="A25" s="603"/>
      <c r="B25" s="549" t="s">
        <v>151</v>
      </c>
      <c r="C25" s="604">
        <f>C23+C24</f>
        <v>2833881</v>
      </c>
      <c r="D25" s="558">
        <f t="shared" ref="D25:E25" si="1">D23+D24</f>
        <v>898397.91921779176</v>
      </c>
      <c r="E25" s="605">
        <f t="shared" si="1"/>
        <v>9575338.1202249695</v>
      </c>
      <c r="F25" s="606"/>
      <c r="G25" s="553">
        <f>'9'!H22</f>
        <v>-1.7210158487122602E-2</v>
      </c>
      <c r="H25" s="608">
        <v>5.8366666666666669</v>
      </c>
      <c r="I25" s="609">
        <v>11</v>
      </c>
      <c r="J25" s="609">
        <v>0</v>
      </c>
      <c r="K25" s="609">
        <v>2.6366666666666658</v>
      </c>
      <c r="L25" s="610">
        <v>3.2000000000000011</v>
      </c>
      <c r="M25" s="611"/>
    </row>
    <row r="26" spans="1:18" ht="15" customHeight="1" x14ac:dyDescent="0.2">
      <c r="A26" s="100"/>
      <c r="B26" s="84"/>
      <c r="C26" s="157"/>
      <c r="D26" s="987" t="s">
        <v>343</v>
      </c>
      <c r="E26" s="988"/>
      <c r="F26" s="988"/>
      <c r="G26" s="989"/>
      <c r="H26" s="995" t="s">
        <v>149</v>
      </c>
      <c r="I26" s="996"/>
      <c r="J26" s="996"/>
      <c r="K26" s="996"/>
      <c r="L26" s="997"/>
      <c r="M26" s="71"/>
    </row>
    <row r="27" spans="1:18" ht="15" customHeight="1" x14ac:dyDescent="0.2">
      <c r="A27" s="71"/>
      <c r="B27" s="156"/>
      <c r="C27" s="83"/>
      <c r="D27" s="990"/>
      <c r="E27" s="991"/>
      <c r="F27" s="991"/>
      <c r="G27" s="992"/>
      <c r="H27" s="998" t="s">
        <v>342</v>
      </c>
      <c r="I27" s="999"/>
      <c r="J27" s="999"/>
      <c r="K27" s="999"/>
      <c r="L27" s="1000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493"/>
      <c r="C29" s="493"/>
      <c r="D29" s="83"/>
      <c r="E29" s="284"/>
      <c r="F29" s="285"/>
      <c r="G29" s="285"/>
      <c r="H29" s="83"/>
      <c r="I29" s="84"/>
      <c r="J29" s="493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48" t="s">
        <v>165</v>
      </c>
      <c r="C31" s="948"/>
      <c r="D31" s="948"/>
      <c r="E31" s="948"/>
      <c r="F31" s="948"/>
      <c r="G31" s="948" t="s">
        <v>166</v>
      </c>
      <c r="H31" s="948"/>
      <c r="I31" s="948"/>
      <c r="J31" s="948"/>
      <c r="K31" s="948"/>
      <c r="L31" s="948"/>
      <c r="M31" s="71"/>
    </row>
    <row r="32" spans="1:18" ht="15" customHeight="1" x14ac:dyDescent="0.2">
      <c r="A32" s="71"/>
      <c r="B32" s="71"/>
      <c r="C32" s="937" t="str">
        <f>A3</f>
        <v>Listopad 2019</v>
      </c>
      <c r="D32" s="937"/>
      <c r="E32" s="71"/>
      <c r="F32" s="71"/>
      <c r="G32" s="71"/>
      <c r="H32" s="71"/>
      <c r="I32" s="937" t="str">
        <f>A3</f>
        <v>Listopad 2019</v>
      </c>
      <c r="J32" s="937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6" t="s">
        <v>243</v>
      </c>
      <c r="L1" s="966"/>
      <c r="M1" s="966"/>
    </row>
    <row r="2" spans="1:13" s="586" customFormat="1" ht="30" customHeight="1" x14ac:dyDescent="0.25">
      <c r="A2" s="868" t="s">
        <v>150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13" ht="17.100000000000001" customHeight="1" x14ac:dyDescent="0.2">
      <c r="A3" s="986" t="str">
        <f>T!J22&amp;" "&amp;T!G17</f>
        <v>Prosinec 2019</v>
      </c>
      <c r="B3" s="986"/>
      <c r="C3" s="986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67"/>
      <c r="C4" s="968"/>
      <c r="D4" s="597"/>
      <c r="E4" s="598"/>
      <c r="F4" s="71"/>
      <c r="G4" s="599"/>
      <c r="H4" s="600"/>
      <c r="I4" s="601"/>
      <c r="J4" s="598"/>
      <c r="K4" s="598"/>
      <c r="L4" s="602"/>
      <c r="M4" s="71"/>
    </row>
    <row r="5" spans="1:13" ht="24.95" customHeight="1" x14ac:dyDescent="0.2">
      <c r="D5" s="985" t="s">
        <v>39</v>
      </c>
      <c r="E5" s="983"/>
      <c r="F5" s="983"/>
      <c r="G5" s="984"/>
      <c r="H5" s="985" t="s">
        <v>143</v>
      </c>
      <c r="I5" s="983"/>
      <c r="J5" s="983"/>
      <c r="K5" s="983"/>
      <c r="L5" s="984"/>
      <c r="M5" s="71"/>
    </row>
    <row r="6" spans="1:13" ht="24.95" customHeight="1" x14ac:dyDescent="0.25">
      <c r="B6" s="76"/>
      <c r="C6" s="76"/>
      <c r="D6" s="546"/>
      <c r="E6" s="548"/>
      <c r="F6" s="547"/>
      <c r="G6" s="548"/>
      <c r="H6" s="985"/>
      <c r="I6" s="983"/>
      <c r="J6" s="983"/>
      <c r="K6" s="983"/>
      <c r="L6" s="984"/>
      <c r="M6" s="87"/>
    </row>
    <row r="7" spans="1:13" ht="14.1" customHeight="1" x14ac:dyDescent="0.25">
      <c r="B7" s="94"/>
      <c r="C7" s="974" t="s">
        <v>144</v>
      </c>
      <c r="D7" s="152"/>
      <c r="E7" s="545"/>
      <c r="F7" s="236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75"/>
      <c r="D8" s="662" t="s">
        <v>336</v>
      </c>
      <c r="E8" s="661" t="s">
        <v>1</v>
      </c>
      <c r="F8" s="237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'19'!D26</f>
        <v>104589</v>
      </c>
      <c r="D9" s="105">
        <f>'19'!E26</f>
        <v>35375.379379999998</v>
      </c>
      <c r="E9" s="104">
        <f>'19'!F26</f>
        <v>379132.65535000002</v>
      </c>
      <c r="F9" s="383">
        <f>E9/$E$23</f>
        <v>3.3841951986951106E-2</v>
      </c>
      <c r="G9" s="383">
        <f>'19'!H26</f>
        <v>-2.7196914859505161E-2</v>
      </c>
      <c r="H9" s="159">
        <v>1.716129032258064</v>
      </c>
      <c r="I9" s="160">
        <v>7.2</v>
      </c>
      <c r="J9" s="160">
        <v>-3.7</v>
      </c>
      <c r="K9" s="160">
        <v>-0.5</v>
      </c>
      <c r="L9" s="161">
        <v>2.2161290322580642</v>
      </c>
      <c r="M9" s="71"/>
    </row>
    <row r="10" spans="1:13" ht="14.1" customHeight="1" x14ac:dyDescent="0.2">
      <c r="A10" s="158"/>
      <c r="B10" s="138" t="s">
        <v>14</v>
      </c>
      <c r="C10" s="139">
        <f>'19'!D57</f>
        <v>386816</v>
      </c>
      <c r="D10" s="140">
        <f>'19'!E57</f>
        <v>153953.9</v>
      </c>
      <c r="E10" s="139">
        <f>'19'!F57</f>
        <v>1645894.7981100001</v>
      </c>
      <c r="F10" s="141">
        <f t="shared" ref="F10:F22" si="0">E10/$E$23</f>
        <v>0.14691504925048185</v>
      </c>
      <c r="G10" s="384">
        <f>'19'!H57</f>
        <v>-6.9208729567094687E-2</v>
      </c>
      <c r="H10" s="162">
        <v>2.3419354838709676</v>
      </c>
      <c r="I10" s="163">
        <v>9.6</v>
      </c>
      <c r="J10" s="163">
        <v>-3.1</v>
      </c>
      <c r="K10" s="163">
        <v>-0.20000000000000009</v>
      </c>
      <c r="L10" s="164">
        <v>2.5419354838709678</v>
      </c>
      <c r="M10" s="131"/>
    </row>
    <row r="11" spans="1:13" ht="14.1" customHeight="1" x14ac:dyDescent="0.2">
      <c r="A11" s="100"/>
      <c r="B11" s="84" t="s">
        <v>15</v>
      </c>
      <c r="C11" s="77">
        <f>'20'!D26</f>
        <v>84894</v>
      </c>
      <c r="D11" s="78">
        <f>'20'!E26</f>
        <v>27141.7</v>
      </c>
      <c r="E11" s="77">
        <f>'20'!F26</f>
        <v>290167.25969000004</v>
      </c>
      <c r="F11" s="383">
        <f t="shared" si="0"/>
        <v>2.5900766742313154E-2</v>
      </c>
      <c r="G11" s="141">
        <f>'20'!H26</f>
        <v>-1.4820326678765854E-2</v>
      </c>
      <c r="H11" s="165">
        <v>1.3967741935483871</v>
      </c>
      <c r="I11" s="166">
        <v>6.1</v>
      </c>
      <c r="J11" s="166">
        <v>-4.5</v>
      </c>
      <c r="K11" s="166">
        <v>-0.80000000000000038</v>
      </c>
      <c r="L11" s="167">
        <v>2.1967741935483875</v>
      </c>
      <c r="M11" s="71"/>
    </row>
    <row r="12" spans="1:13" ht="14.1" customHeight="1" x14ac:dyDescent="0.2">
      <c r="A12" s="158"/>
      <c r="B12" s="138" t="s">
        <v>301</v>
      </c>
      <c r="C12" s="139">
        <f>'20'!D57</f>
        <v>118238</v>
      </c>
      <c r="D12" s="140">
        <f>'20'!E57</f>
        <v>45299.5</v>
      </c>
      <c r="E12" s="139">
        <f>'20'!F57</f>
        <v>484288.92897999997</v>
      </c>
      <c r="F12" s="141">
        <f t="shared" si="0"/>
        <v>4.322835939105063E-2</v>
      </c>
      <c r="G12" s="384">
        <f>'20'!H57</f>
        <v>-6.9238719274778884E-2</v>
      </c>
      <c r="H12" s="162">
        <v>2.0161290322580645</v>
      </c>
      <c r="I12" s="163">
        <v>8.3000000000000007</v>
      </c>
      <c r="J12" s="163">
        <v>-3.3</v>
      </c>
      <c r="K12" s="163">
        <v>-0.60000000000000009</v>
      </c>
      <c r="L12" s="164">
        <v>2.6161290322580646</v>
      </c>
      <c r="M12" s="131"/>
    </row>
    <row r="13" spans="1:13" ht="14.1" customHeight="1" x14ac:dyDescent="0.2">
      <c r="A13" s="100"/>
      <c r="B13" s="84" t="s">
        <v>16</v>
      </c>
      <c r="C13" s="77">
        <f>'21'!D26</f>
        <v>93351</v>
      </c>
      <c r="D13" s="78">
        <f>'21'!E26</f>
        <v>43764.7</v>
      </c>
      <c r="E13" s="77">
        <f>'21'!F26</f>
        <v>467881.63511000003</v>
      </c>
      <c r="F13" s="383">
        <f t="shared" si="0"/>
        <v>4.1763819622320481E-2</v>
      </c>
      <c r="G13" s="141">
        <f>'21'!H26</f>
        <v>-5.1062777945216624E-2</v>
      </c>
      <c r="H13" s="165">
        <v>2.4516129032258061</v>
      </c>
      <c r="I13" s="166">
        <v>8.5</v>
      </c>
      <c r="J13" s="166">
        <v>-2</v>
      </c>
      <c r="K13" s="166">
        <v>-0.20000000000000009</v>
      </c>
      <c r="L13" s="167">
        <v>2.6516129032258062</v>
      </c>
      <c r="M13" s="71"/>
    </row>
    <row r="14" spans="1:13" ht="14.1" customHeight="1" x14ac:dyDescent="0.2">
      <c r="A14" s="158"/>
      <c r="B14" s="138" t="s">
        <v>17</v>
      </c>
      <c r="C14" s="139">
        <f>'21'!D57</f>
        <v>381527</v>
      </c>
      <c r="D14" s="140">
        <f>'21'!E57</f>
        <v>108017.15700000001</v>
      </c>
      <c r="E14" s="139">
        <f>'21'!F57</f>
        <v>1154435.90962</v>
      </c>
      <c r="F14" s="141">
        <f t="shared" si="0"/>
        <v>0.10304668847189101</v>
      </c>
      <c r="G14" s="384">
        <f>'21'!H57</f>
        <v>-7.6921408499480443E-3</v>
      </c>
      <c r="H14" s="162">
        <v>2.9451612903225803</v>
      </c>
      <c r="I14" s="163">
        <v>11.7</v>
      </c>
      <c r="J14" s="163">
        <v>-2.8</v>
      </c>
      <c r="K14" s="163">
        <v>-0.5</v>
      </c>
      <c r="L14" s="164">
        <v>3.4451612903225803</v>
      </c>
      <c r="M14" s="131"/>
    </row>
    <row r="15" spans="1:13" ht="14.1" customHeight="1" x14ac:dyDescent="0.2">
      <c r="A15" s="100"/>
      <c r="B15" s="84" t="s">
        <v>18</v>
      </c>
      <c r="C15" s="77">
        <f>'22'!D26</f>
        <v>188100</v>
      </c>
      <c r="D15" s="78">
        <f>'22'!E26</f>
        <v>61862.8</v>
      </c>
      <c r="E15" s="77">
        <f>'22'!F26</f>
        <v>661363.17313999985</v>
      </c>
      <c r="F15" s="383">
        <f t="shared" si="0"/>
        <v>5.9034273190420677E-2</v>
      </c>
      <c r="G15" s="141">
        <f>'22'!H26</f>
        <v>-6.2287030861577594E-2</v>
      </c>
      <c r="H15" s="165">
        <v>2.0193548387096776</v>
      </c>
      <c r="I15" s="166">
        <v>9.1</v>
      </c>
      <c r="J15" s="166">
        <v>-3.9</v>
      </c>
      <c r="K15" s="166">
        <v>-1.1000000000000005</v>
      </c>
      <c r="L15" s="167">
        <v>3.1193548387096781</v>
      </c>
      <c r="M15" s="71"/>
    </row>
    <row r="16" spans="1:13" ht="14.1" customHeight="1" x14ac:dyDescent="0.2">
      <c r="A16" s="158"/>
      <c r="B16" s="138" t="s">
        <v>19</v>
      </c>
      <c r="C16" s="139">
        <f>'22'!D57</f>
        <v>136902</v>
      </c>
      <c r="D16" s="140">
        <f>'22'!E57</f>
        <v>47535.299999999996</v>
      </c>
      <c r="E16" s="139">
        <f>'22'!F57</f>
        <v>508191.45395999996</v>
      </c>
      <c r="F16" s="141">
        <f t="shared" si="0"/>
        <v>4.5361934780364717E-2</v>
      </c>
      <c r="G16" s="384">
        <f>'22'!H57</f>
        <v>-9.2730437570857624E-2</v>
      </c>
      <c r="H16" s="162">
        <v>2.0838709677419356</v>
      </c>
      <c r="I16" s="163">
        <v>8.5</v>
      </c>
      <c r="J16" s="163">
        <v>-3.5</v>
      </c>
      <c r="K16" s="163">
        <v>0.10000000000000005</v>
      </c>
      <c r="L16" s="164">
        <v>1.9838709677419355</v>
      </c>
      <c r="M16" s="131"/>
    </row>
    <row r="17" spans="1:18" ht="14.1" customHeight="1" x14ac:dyDescent="0.2">
      <c r="A17" s="100"/>
      <c r="B17" s="84" t="s">
        <v>20</v>
      </c>
      <c r="C17" s="77">
        <f>'23'!D26</f>
        <v>159957</v>
      </c>
      <c r="D17" s="78">
        <f>'23'!E26</f>
        <v>46659.200000000004</v>
      </c>
      <c r="E17" s="77">
        <f>'23'!F26</f>
        <v>498825.29314000002</v>
      </c>
      <c r="F17" s="383">
        <f t="shared" si="0"/>
        <v>4.4525897155275711E-2</v>
      </c>
      <c r="G17" s="141">
        <f>'23'!H26</f>
        <v>-4.1305129495885426E-2</v>
      </c>
      <c r="H17" s="165">
        <v>2.0677419354838711</v>
      </c>
      <c r="I17" s="166">
        <v>7.4</v>
      </c>
      <c r="J17" s="166">
        <v>-3.6</v>
      </c>
      <c r="K17" s="166">
        <v>-0.10000000000000005</v>
      </c>
      <c r="L17" s="167">
        <v>2.1677419354838712</v>
      </c>
      <c r="M17" s="71"/>
    </row>
    <row r="18" spans="1:18" ht="14.1" customHeight="1" x14ac:dyDescent="0.2">
      <c r="A18" s="158"/>
      <c r="B18" s="138" t="s">
        <v>3</v>
      </c>
      <c r="C18" s="139">
        <f>'23'!D57</f>
        <v>420342</v>
      </c>
      <c r="D18" s="140">
        <f>'23'!E57</f>
        <v>121300.42259100321</v>
      </c>
      <c r="E18" s="139">
        <f>'23'!F57</f>
        <v>1293265.3685580809</v>
      </c>
      <c r="F18" s="141">
        <f t="shared" si="0"/>
        <v>0.11543881512587097</v>
      </c>
      <c r="G18" s="384">
        <f>'23'!H57</f>
        <v>-4.7149491470090711E-2</v>
      </c>
      <c r="H18" s="162">
        <v>3.7645161290322586</v>
      </c>
      <c r="I18" s="163">
        <v>9</v>
      </c>
      <c r="J18" s="163">
        <v>-0.9</v>
      </c>
      <c r="K18" s="163">
        <v>1.1000000000000005</v>
      </c>
      <c r="L18" s="164">
        <v>2.6645161290322581</v>
      </c>
      <c r="M18" s="131"/>
    </row>
    <row r="19" spans="1:18" ht="14.1" customHeight="1" x14ac:dyDescent="0.2">
      <c r="A19" s="100"/>
      <c r="B19" s="84" t="s">
        <v>21</v>
      </c>
      <c r="C19" s="85">
        <f>'24'!D26</f>
        <v>258578</v>
      </c>
      <c r="D19" s="86">
        <f>'24'!E26</f>
        <v>131954.73300000001</v>
      </c>
      <c r="E19" s="85">
        <f>'24'!F26</f>
        <v>1410686.9359979997</v>
      </c>
      <c r="F19" s="383">
        <f t="shared" si="0"/>
        <v>0.12592004113333752</v>
      </c>
      <c r="G19" s="98">
        <f>'24'!H26</f>
        <v>-2.0796642816146856E-2</v>
      </c>
      <c r="H19" s="168">
        <v>2.7548387096774194</v>
      </c>
      <c r="I19" s="169">
        <v>7.9</v>
      </c>
      <c r="J19" s="166">
        <v>-2.2999999999999998</v>
      </c>
      <c r="K19" s="166">
        <v>0.69999999999999962</v>
      </c>
      <c r="L19" s="167">
        <v>2.0548387096774197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'24'!D57</f>
        <v>223748</v>
      </c>
      <c r="D20" s="134">
        <f>'24'!E57</f>
        <v>125256.04700000002</v>
      </c>
      <c r="E20" s="133">
        <f>'24'!F57</f>
        <v>1338141.1112900001</v>
      </c>
      <c r="F20" s="141">
        <f t="shared" si="0"/>
        <v>0.11944449152826472</v>
      </c>
      <c r="G20" s="387">
        <f>'24'!H57</f>
        <v>-4.3127759454802857E-2</v>
      </c>
      <c r="H20" s="170">
        <v>2.6225806451612907</v>
      </c>
      <c r="I20" s="171">
        <v>7.9</v>
      </c>
      <c r="J20" s="163">
        <v>-1.8</v>
      </c>
      <c r="K20" s="163">
        <v>0.89999999999999947</v>
      </c>
      <c r="L20" s="164">
        <v>1.7225806451612913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'25'!D26</f>
        <v>119808</v>
      </c>
      <c r="D21" s="86">
        <f>'25'!E26</f>
        <v>43970.885619999994</v>
      </c>
      <c r="E21" s="85">
        <f>'25'!F26</f>
        <v>470213.98703999998</v>
      </c>
      <c r="F21" s="383">
        <f t="shared" si="0"/>
        <v>4.1972008869323923E-2</v>
      </c>
      <c r="G21" s="98">
        <f>'25'!H26</f>
        <v>-7.2145963702697671E-2</v>
      </c>
      <c r="H21" s="168">
        <v>1.274193548387097</v>
      </c>
      <c r="I21" s="169">
        <v>6.9</v>
      </c>
      <c r="J21" s="166">
        <v>-4.4000000000000004</v>
      </c>
      <c r="K21" s="166">
        <v>-1.2000000000000002</v>
      </c>
      <c r="L21" s="167">
        <v>2.4741935483870972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'25'!D57</f>
        <v>157659</v>
      </c>
      <c r="D22" s="154">
        <f>'25'!E57</f>
        <v>56174.2</v>
      </c>
      <c r="E22" s="153">
        <f>'25'!F57</f>
        <v>600548.93585000001</v>
      </c>
      <c r="F22" s="386">
        <f t="shared" si="0"/>
        <v>5.3605902752133588E-2</v>
      </c>
      <c r="G22" s="388">
        <f>'25'!H57</f>
        <v>-6.9771061891947886E-2</v>
      </c>
      <c r="H22" s="172">
        <v>1.861290322580645</v>
      </c>
      <c r="I22" s="173">
        <v>10.4</v>
      </c>
      <c r="J22" s="173">
        <v>-3.4</v>
      </c>
      <c r="K22" s="173">
        <v>-0.10000000000000005</v>
      </c>
      <c r="L22" s="174">
        <v>1.9612903225806451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2834509</v>
      </c>
      <c r="D23" s="86">
        <f>SUM(D9:D22)</f>
        <v>1048265.9245910031</v>
      </c>
      <c r="E23" s="85">
        <f>SUM(E9:E22)</f>
        <v>11203037.44583608</v>
      </c>
      <c r="F23" s="181">
        <f>SUM(F9:F22)</f>
        <v>1</v>
      </c>
      <c r="G23" s="98"/>
      <c r="H23" s="175">
        <v>2.0612903225806449</v>
      </c>
      <c r="I23" s="176">
        <v>7.3</v>
      </c>
      <c r="J23" s="176">
        <v>-3</v>
      </c>
      <c r="K23" s="176">
        <v>-0.43548387096774194</v>
      </c>
      <c r="L23" s="177">
        <v>2.4967741935483869</v>
      </c>
      <c r="M23" s="71"/>
    </row>
    <row r="24" spans="1:18" ht="14.1" customHeight="1" x14ac:dyDescent="0.2">
      <c r="A24" s="158"/>
      <c r="B24" s="138" t="s">
        <v>310</v>
      </c>
      <c r="C24" s="130"/>
      <c r="D24" s="625">
        <f>'9'!E28</f>
        <v>-8072.2044780974347</v>
      </c>
      <c r="E24" s="133">
        <f>'9'!F28</f>
        <v>-86200.655971</v>
      </c>
      <c r="F24" s="137"/>
      <c r="G24" s="389">
        <f>'9'!H28</f>
        <v>0.38026064152622024</v>
      </c>
      <c r="H24" s="178">
        <v>2.0612903225806449</v>
      </c>
      <c r="I24" s="179">
        <v>7.3</v>
      </c>
      <c r="J24" s="179">
        <v>-3</v>
      </c>
      <c r="K24" s="179">
        <v>-0.43548387096774194</v>
      </c>
      <c r="L24" s="180">
        <v>2.4967741935483869</v>
      </c>
      <c r="M24" s="131"/>
    </row>
    <row r="25" spans="1:18" ht="14.1" customHeight="1" x14ac:dyDescent="0.2">
      <c r="A25" s="603"/>
      <c r="B25" s="549" t="s">
        <v>151</v>
      </c>
      <c r="C25" s="604">
        <f>C23+C24</f>
        <v>2834509</v>
      </c>
      <c r="D25" s="558">
        <f t="shared" ref="D25:E25" si="1">D23+D24</f>
        <v>1040193.7201129057</v>
      </c>
      <c r="E25" s="605">
        <f t="shared" si="1"/>
        <v>11116836.78986508</v>
      </c>
      <c r="F25" s="606"/>
      <c r="G25" s="553">
        <f>'9'!H29</f>
        <v>-4.9951413200603041E-2</v>
      </c>
      <c r="H25" s="608">
        <v>2.0612903225806449</v>
      </c>
      <c r="I25" s="609">
        <v>7.3</v>
      </c>
      <c r="J25" s="609">
        <v>-3</v>
      </c>
      <c r="K25" s="609">
        <v>-0.43548387096774194</v>
      </c>
      <c r="L25" s="610">
        <v>2.4967741935483869</v>
      </c>
      <c r="M25" s="611"/>
    </row>
    <row r="26" spans="1:18" ht="15" customHeight="1" x14ac:dyDescent="0.2">
      <c r="A26" s="100"/>
      <c r="B26" s="84"/>
      <c r="C26" s="157"/>
      <c r="D26" s="987" t="s">
        <v>343</v>
      </c>
      <c r="E26" s="988"/>
      <c r="F26" s="988"/>
      <c r="G26" s="989"/>
      <c r="H26" s="995" t="s">
        <v>149</v>
      </c>
      <c r="I26" s="996"/>
      <c r="J26" s="996"/>
      <c r="K26" s="996"/>
      <c r="L26" s="997"/>
      <c r="M26" s="71"/>
    </row>
    <row r="27" spans="1:18" ht="15" customHeight="1" x14ac:dyDescent="0.2">
      <c r="A27" s="71"/>
      <c r="B27" s="156"/>
      <c r="C27" s="83"/>
      <c r="D27" s="990"/>
      <c r="E27" s="991"/>
      <c r="F27" s="991"/>
      <c r="G27" s="992"/>
      <c r="H27" s="998" t="s">
        <v>342</v>
      </c>
      <c r="I27" s="999"/>
      <c r="J27" s="999"/>
      <c r="K27" s="999"/>
      <c r="L27" s="1000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493"/>
      <c r="C29" s="493"/>
      <c r="D29" s="83"/>
      <c r="E29" s="284"/>
      <c r="F29" s="285"/>
      <c r="G29" s="285"/>
      <c r="H29" s="83"/>
      <c r="I29" s="84"/>
      <c r="J29" s="493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48" t="s">
        <v>165</v>
      </c>
      <c r="C31" s="948"/>
      <c r="D31" s="948"/>
      <c r="E31" s="948"/>
      <c r="F31" s="948"/>
      <c r="G31" s="948" t="s">
        <v>166</v>
      </c>
      <c r="H31" s="948"/>
      <c r="I31" s="948"/>
      <c r="J31" s="948"/>
      <c r="K31" s="948"/>
      <c r="L31" s="948"/>
      <c r="M31" s="71"/>
    </row>
    <row r="32" spans="1:18" ht="15" customHeight="1" x14ac:dyDescent="0.2">
      <c r="A32" s="71"/>
      <c r="B32" s="71"/>
      <c r="C32" s="937" t="str">
        <f>A3</f>
        <v>Prosinec 2019</v>
      </c>
      <c r="D32" s="937"/>
      <c r="E32" s="71"/>
      <c r="F32" s="71"/>
      <c r="G32" s="71"/>
      <c r="H32" s="71"/>
      <c r="I32" s="937" t="str">
        <f>A3</f>
        <v>Prosinec 2019</v>
      </c>
      <c r="J32" s="937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5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7"/>
  <sheetViews>
    <sheetView view="pageBreakPreview" zoomScaleNormal="100" zoomScaleSheetLayoutView="100" workbookViewId="0">
      <selection activeCell="F11" sqref="F11"/>
    </sheetView>
  </sheetViews>
  <sheetFormatPr defaultRowHeight="12.75" x14ac:dyDescent="0.25"/>
  <cols>
    <col min="1" max="1" width="14.42578125" style="292" customWidth="1"/>
    <col min="2" max="2" width="2.7109375" style="477" customWidth="1"/>
    <col min="3" max="3" width="63.28515625" style="292" customWidth="1"/>
    <col min="4" max="4" width="13.5703125" style="292" customWidth="1"/>
    <col min="5" max="5" width="9.140625" style="292"/>
    <col min="6" max="6" width="11.7109375" style="292" customWidth="1"/>
    <col min="7" max="8" width="9.140625" style="292"/>
    <col min="9" max="9" width="11.7109375" style="292" customWidth="1"/>
    <col min="10" max="16384" width="9.140625" style="292"/>
  </cols>
  <sheetData>
    <row r="1" spans="1:4" ht="12.75" customHeight="1" x14ac:dyDescent="0.25">
      <c r="B1" s="480"/>
      <c r="C1" s="363"/>
      <c r="D1" s="363"/>
    </row>
    <row r="2" spans="1:4" ht="16.5" customHeight="1" x14ac:dyDescent="0.25">
      <c r="A2" s="865" t="s">
        <v>289</v>
      </c>
      <c r="B2" s="865"/>
      <c r="C2" s="706"/>
      <c r="D2" s="703"/>
    </row>
    <row r="3" spans="1:4" ht="15" customHeight="1" x14ac:dyDescent="0.25">
      <c r="A3" s="363"/>
      <c r="B3" s="480"/>
      <c r="C3" s="707"/>
      <c r="D3" s="363"/>
    </row>
    <row r="4" spans="1:4" ht="12.75" customHeight="1" x14ac:dyDescent="0.25">
      <c r="A4" s="713" t="s">
        <v>216</v>
      </c>
      <c r="B4" s="714" t="s">
        <v>37</v>
      </c>
      <c r="C4" s="715" t="s">
        <v>217</v>
      </c>
      <c r="D4" s="363"/>
    </row>
    <row r="5" spans="1:4" ht="18" customHeight="1" x14ac:dyDescent="0.25">
      <c r="A5" s="84" t="s">
        <v>302</v>
      </c>
      <c r="B5" s="704" t="s">
        <v>37</v>
      </c>
      <c r="C5" s="708" t="s">
        <v>303</v>
      </c>
      <c r="D5" s="365"/>
    </row>
    <row r="6" spans="1:4" ht="18" customHeight="1" x14ac:dyDescent="0.25">
      <c r="A6" s="84" t="s">
        <v>48</v>
      </c>
      <c r="B6" s="704" t="s">
        <v>37</v>
      </c>
      <c r="C6" s="708" t="s">
        <v>4</v>
      </c>
      <c r="D6" s="365"/>
    </row>
    <row r="7" spans="1:4" ht="18" customHeight="1" x14ac:dyDescent="0.25">
      <c r="A7" s="84" t="s">
        <v>9</v>
      </c>
      <c r="B7" s="704" t="s">
        <v>37</v>
      </c>
      <c r="C7" s="708" t="s">
        <v>64</v>
      </c>
      <c r="D7" s="365"/>
    </row>
    <row r="8" spans="1:4" ht="18" customHeight="1" x14ac:dyDescent="0.25">
      <c r="A8" s="84" t="s">
        <v>75</v>
      </c>
      <c r="B8" s="704" t="s">
        <v>37</v>
      </c>
      <c r="C8" s="708" t="s">
        <v>76</v>
      </c>
      <c r="D8" s="365"/>
    </row>
    <row r="9" spans="1:4" ht="18" customHeight="1" x14ac:dyDescent="0.25">
      <c r="A9" s="84" t="s">
        <v>313</v>
      </c>
      <c r="B9" s="704" t="s">
        <v>37</v>
      </c>
      <c r="C9" s="708" t="s">
        <v>314</v>
      </c>
      <c r="D9" s="289"/>
    </row>
    <row r="10" spans="1:4" ht="18" customHeight="1" x14ac:dyDescent="0.25">
      <c r="A10" s="84" t="s">
        <v>41</v>
      </c>
      <c r="B10" s="704" t="s">
        <v>37</v>
      </c>
      <c r="C10" s="709" t="s">
        <v>270</v>
      </c>
      <c r="D10" s="365"/>
    </row>
    <row r="11" spans="1:4" ht="18" customHeight="1" x14ac:dyDescent="0.25">
      <c r="A11" s="84" t="s">
        <v>67</v>
      </c>
      <c r="B11" s="704" t="s">
        <v>37</v>
      </c>
      <c r="C11" s="708" t="s">
        <v>68</v>
      </c>
      <c r="D11" s="365"/>
    </row>
    <row r="12" spans="1:4" ht="18" customHeight="1" x14ac:dyDescent="0.25">
      <c r="A12" s="84" t="s">
        <v>291</v>
      </c>
      <c r="B12" s="704" t="s">
        <v>37</v>
      </c>
      <c r="C12" s="709" t="s">
        <v>292</v>
      </c>
      <c r="D12" s="365"/>
    </row>
    <row r="13" spans="1:4" ht="18" customHeight="1" x14ac:dyDescent="0.25">
      <c r="A13" s="84" t="s">
        <v>247</v>
      </c>
      <c r="B13" s="704" t="s">
        <v>37</v>
      </c>
      <c r="C13" s="708" t="s">
        <v>268</v>
      </c>
      <c r="D13" s="365"/>
    </row>
    <row r="14" spans="1:4" ht="18" customHeight="1" x14ac:dyDescent="0.25">
      <c r="A14" s="84" t="s">
        <v>57</v>
      </c>
      <c r="B14" s="704" t="s">
        <v>37</v>
      </c>
      <c r="C14" s="708" t="s">
        <v>58</v>
      </c>
      <c r="D14" s="289"/>
    </row>
    <row r="15" spans="1:4" ht="18" customHeight="1" x14ac:dyDescent="0.25">
      <c r="A15" s="84" t="s">
        <v>293</v>
      </c>
      <c r="B15" s="704" t="s">
        <v>37</v>
      </c>
      <c r="C15" s="708" t="s">
        <v>294</v>
      </c>
      <c r="D15" s="289"/>
    </row>
    <row r="16" spans="1:4" ht="18" customHeight="1" x14ac:dyDescent="0.25">
      <c r="A16" s="84" t="s">
        <v>77</v>
      </c>
      <c r="B16" s="704" t="s">
        <v>37</v>
      </c>
      <c r="C16" s="708" t="s">
        <v>78</v>
      </c>
      <c r="D16" s="289"/>
    </row>
    <row r="17" spans="1:4" ht="18" customHeight="1" x14ac:dyDescent="0.25">
      <c r="A17" s="84" t="s">
        <v>53</v>
      </c>
      <c r="B17" s="704" t="s">
        <v>37</v>
      </c>
      <c r="C17" s="708" t="s">
        <v>54</v>
      </c>
      <c r="D17" s="289"/>
    </row>
    <row r="18" spans="1:4" ht="18" customHeight="1" x14ac:dyDescent="0.25">
      <c r="A18" s="84" t="s">
        <v>132</v>
      </c>
      <c r="B18" s="704" t="s">
        <v>37</v>
      </c>
      <c r="C18" s="708" t="s">
        <v>267</v>
      </c>
      <c r="D18" s="365"/>
    </row>
    <row r="19" spans="1:4" ht="18" customHeight="1" x14ac:dyDescent="0.25">
      <c r="A19" s="84" t="s">
        <v>8</v>
      </c>
      <c r="B19" s="704" t="s">
        <v>37</v>
      </c>
      <c r="C19" s="708" t="s">
        <v>61</v>
      </c>
      <c r="D19" s="365"/>
    </row>
    <row r="20" spans="1:4" ht="18" customHeight="1" x14ac:dyDescent="0.25">
      <c r="A20" s="84" t="s">
        <v>203</v>
      </c>
      <c r="B20" s="704" t="s">
        <v>37</v>
      </c>
      <c r="C20" s="710" t="s">
        <v>266</v>
      </c>
      <c r="D20" s="365"/>
    </row>
    <row r="21" spans="1:4" ht="18" customHeight="1" x14ac:dyDescent="0.25">
      <c r="A21" s="84" t="s">
        <v>206</v>
      </c>
      <c r="B21" s="704" t="s">
        <v>37</v>
      </c>
      <c r="C21" s="708" t="s">
        <v>207</v>
      </c>
      <c r="D21" s="365"/>
    </row>
    <row r="22" spans="1:4" ht="18" customHeight="1" x14ac:dyDescent="0.25">
      <c r="A22" s="84" t="s">
        <v>248</v>
      </c>
      <c r="B22" s="704" t="s">
        <v>37</v>
      </c>
      <c r="C22" s="710" t="s">
        <v>265</v>
      </c>
      <c r="D22" s="365"/>
    </row>
    <row r="23" spans="1:4" ht="18" customHeight="1" x14ac:dyDescent="0.25">
      <c r="A23" s="84" t="s">
        <v>65</v>
      </c>
      <c r="B23" s="704" t="s">
        <v>37</v>
      </c>
      <c r="C23" s="708" t="s">
        <v>126</v>
      </c>
      <c r="D23" s="289"/>
    </row>
    <row r="24" spans="1:4" ht="18" customHeight="1" x14ac:dyDescent="0.25">
      <c r="A24" s="84" t="s">
        <v>69</v>
      </c>
      <c r="B24" s="704" t="s">
        <v>37</v>
      </c>
      <c r="C24" s="708" t="s">
        <v>70</v>
      </c>
      <c r="D24" s="365"/>
    </row>
    <row r="25" spans="1:4" ht="18" customHeight="1" x14ac:dyDescent="0.25">
      <c r="A25" s="84" t="s">
        <v>309</v>
      </c>
      <c r="B25" s="704" t="s">
        <v>37</v>
      </c>
      <c r="C25" s="708" t="s">
        <v>308</v>
      </c>
      <c r="D25" s="365"/>
    </row>
    <row r="26" spans="1:4" ht="18" customHeight="1" x14ac:dyDescent="0.25">
      <c r="A26" s="84" t="s">
        <v>40</v>
      </c>
      <c r="B26" s="704" t="s">
        <v>37</v>
      </c>
      <c r="C26" s="709" t="s">
        <v>269</v>
      </c>
      <c r="D26" s="289"/>
    </row>
    <row r="27" spans="1:4" ht="18" customHeight="1" x14ac:dyDescent="0.25">
      <c r="A27" s="84" t="s">
        <v>60</v>
      </c>
      <c r="B27" s="704" t="s">
        <v>37</v>
      </c>
      <c r="C27" s="708" t="s">
        <v>59</v>
      </c>
      <c r="D27" s="368"/>
    </row>
    <row r="28" spans="1:4" ht="18" customHeight="1" x14ac:dyDescent="0.25">
      <c r="A28" s="84" t="s">
        <v>50</v>
      </c>
      <c r="B28" s="704" t="s">
        <v>37</v>
      </c>
      <c r="C28" s="708" t="s">
        <v>49</v>
      </c>
      <c r="D28" s="362"/>
    </row>
    <row r="29" spans="1:4" ht="18" customHeight="1" x14ac:dyDescent="0.25">
      <c r="A29" s="84" t="s">
        <v>52</v>
      </c>
      <c r="B29" s="704" t="s">
        <v>37</v>
      </c>
      <c r="C29" s="708" t="s">
        <v>51</v>
      </c>
      <c r="D29" s="362"/>
    </row>
    <row r="30" spans="1:4" ht="18" customHeight="1" x14ac:dyDescent="0.25">
      <c r="A30" s="84" t="s">
        <v>7</v>
      </c>
      <c r="B30" s="704" t="s">
        <v>37</v>
      </c>
      <c r="C30" s="708" t="s">
        <v>63</v>
      </c>
      <c r="D30" s="362"/>
    </row>
    <row r="31" spans="1:4" ht="18" customHeight="1" x14ac:dyDescent="0.25">
      <c r="A31" s="84" t="s">
        <v>6</v>
      </c>
      <c r="B31" s="704" t="s">
        <v>37</v>
      </c>
      <c r="C31" s="708" t="s">
        <v>62</v>
      </c>
      <c r="D31" s="362"/>
    </row>
    <row r="32" spans="1:4" ht="18" customHeight="1" x14ac:dyDescent="0.25">
      <c r="A32" s="84" t="s">
        <v>73</v>
      </c>
      <c r="B32" s="704" t="s">
        <v>37</v>
      </c>
      <c r="C32" s="708" t="s">
        <v>74</v>
      </c>
      <c r="D32" s="362"/>
    </row>
    <row r="33" spans="1:4" ht="18" customHeight="1" x14ac:dyDescent="0.25">
      <c r="A33" s="84" t="s">
        <v>93</v>
      </c>
      <c r="B33" s="704" t="s">
        <v>37</v>
      </c>
      <c r="C33" s="708" t="s">
        <v>92</v>
      </c>
      <c r="D33" s="362"/>
    </row>
    <row r="34" spans="1:4" ht="18" customHeight="1" x14ac:dyDescent="0.25">
      <c r="A34" s="84" t="s">
        <v>56</v>
      </c>
      <c r="B34" s="704" t="s">
        <v>37</v>
      </c>
      <c r="C34" s="708" t="s">
        <v>55</v>
      </c>
      <c r="D34" s="362"/>
    </row>
    <row r="35" spans="1:4" ht="18" customHeight="1" x14ac:dyDescent="0.25">
      <c r="A35" s="84"/>
      <c r="B35" s="704"/>
      <c r="C35" s="709"/>
      <c r="D35" s="362"/>
    </row>
    <row r="36" spans="1:4" ht="18" customHeight="1" x14ac:dyDescent="0.25">
      <c r="B36" s="705"/>
      <c r="C36" s="707"/>
    </row>
    <row r="37" spans="1:4" s="294" customFormat="1" ht="18" customHeight="1" x14ac:dyDescent="0.2">
      <c r="A37" s="716" t="s">
        <v>218</v>
      </c>
      <c r="B37" s="714" t="s">
        <v>37</v>
      </c>
      <c r="C37" s="863" t="s">
        <v>217</v>
      </c>
      <c r="D37" s="864"/>
    </row>
    <row r="38" spans="1:4" ht="30" customHeight="1" x14ac:dyDescent="0.25">
      <c r="A38" s="429" t="s">
        <v>307</v>
      </c>
      <c r="B38" s="14" t="s">
        <v>37</v>
      </c>
      <c r="C38" s="711" t="s">
        <v>306</v>
      </c>
      <c r="D38" s="411"/>
    </row>
    <row r="39" spans="1:4" ht="18" customHeight="1" x14ac:dyDescent="0.25">
      <c r="A39" s="428" t="s">
        <v>219</v>
      </c>
      <c r="B39" s="14" t="s">
        <v>37</v>
      </c>
      <c r="C39" s="711" t="s">
        <v>264</v>
      </c>
      <c r="D39" s="411"/>
    </row>
    <row r="40" spans="1:4" ht="18" customHeight="1" x14ac:dyDescent="0.25">
      <c r="A40" s="428" t="s">
        <v>281</v>
      </c>
      <c r="B40" s="14" t="s">
        <v>37</v>
      </c>
      <c r="C40" s="711" t="s">
        <v>282</v>
      </c>
      <c r="D40" s="411"/>
    </row>
    <row r="41" spans="1:4" ht="30" customHeight="1" x14ac:dyDescent="0.25">
      <c r="A41" s="427" t="s">
        <v>94</v>
      </c>
      <c r="B41" s="14" t="s">
        <v>37</v>
      </c>
      <c r="C41" s="712" t="s">
        <v>318</v>
      </c>
      <c r="D41" s="362"/>
    </row>
    <row r="42" spans="1:4" ht="18" customHeight="1" x14ac:dyDescent="0.25">
      <c r="A42" s="428"/>
      <c r="B42" s="14"/>
      <c r="C42" s="711"/>
      <c r="D42" s="408"/>
    </row>
    <row r="43" spans="1:4" ht="18" customHeight="1" x14ac:dyDescent="0.25">
      <c r="B43" s="478"/>
      <c r="C43" s="710"/>
      <c r="D43" s="408"/>
    </row>
    <row r="44" spans="1:4" ht="30" customHeight="1" x14ac:dyDescent="0.25">
      <c r="A44" s="84"/>
      <c r="C44" s="708"/>
      <c r="D44" s="408"/>
    </row>
    <row r="45" spans="1:4" ht="30" customHeight="1" x14ac:dyDescent="0.25"/>
    <row r="46" spans="1:4" ht="30" customHeight="1" x14ac:dyDescent="0.25"/>
    <row r="47" spans="1:4" ht="30" customHeight="1" x14ac:dyDescent="0.25">
      <c r="B47" s="478"/>
    </row>
  </sheetData>
  <sortState ref="A5:C34">
    <sortCondition ref="A34"/>
  </sortState>
  <mergeCells count="2">
    <mergeCell ref="C37:D37"/>
    <mergeCell ref="A2:B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view="pageBreakPreview" zoomScaleNormal="100" zoomScaleSheetLayoutView="100" workbookViewId="0">
      <selection activeCell="G19" sqref="G19"/>
    </sheetView>
  </sheetViews>
  <sheetFormatPr defaultRowHeight="12.75" x14ac:dyDescent="0.2"/>
  <cols>
    <col min="1" max="1" width="1.7109375" style="66" customWidth="1"/>
    <col min="2" max="2" width="16.28515625" style="66" customWidth="1"/>
    <col min="3" max="3" width="10.140625" style="66" customWidth="1"/>
    <col min="4" max="7" width="7.7109375" style="66" customWidth="1"/>
    <col min="8" max="11" width="6.7109375" style="66" customWidth="1"/>
    <col min="12" max="12" width="6.85546875" style="66" customWidth="1"/>
    <col min="13" max="13" width="1.7109375" style="66" customWidth="1"/>
    <col min="14" max="15" width="9.140625" style="66"/>
    <col min="16" max="16" width="11.140625" style="66" customWidth="1"/>
    <col min="17" max="16384" width="9.140625" style="66"/>
  </cols>
  <sheetData>
    <row r="1" spans="1:13" ht="13.5" x14ac:dyDescent="0.25">
      <c r="K1" s="966" t="s">
        <v>244</v>
      </c>
      <c r="L1" s="966"/>
      <c r="M1" s="966"/>
    </row>
    <row r="2" spans="1:13" s="586" customFormat="1" ht="30" customHeight="1" x14ac:dyDescent="0.25">
      <c r="A2" s="868" t="s">
        <v>150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13" ht="17.100000000000001" customHeight="1" x14ac:dyDescent="0.2">
      <c r="A3" s="986" t="str">
        <f>T!E17&amp;" "&amp;T!G17</f>
        <v>IV. čtvrtletí 2019</v>
      </c>
      <c r="B3" s="986"/>
      <c r="C3" s="986"/>
      <c r="D3" s="286"/>
      <c r="E3" s="95"/>
      <c r="F3" s="70"/>
      <c r="G3" s="70"/>
      <c r="H3" s="70"/>
      <c r="I3" s="70"/>
      <c r="J3" s="71"/>
      <c r="K3" s="71"/>
      <c r="L3" s="71"/>
    </row>
    <row r="4" spans="1:13" ht="15" customHeight="1" x14ac:dyDescent="0.25">
      <c r="B4" s="967"/>
      <c r="C4" s="968"/>
      <c r="D4" s="597"/>
      <c r="E4" s="598"/>
      <c r="F4" s="1021"/>
      <c r="G4" s="1021"/>
      <c r="H4" s="600"/>
      <c r="I4" s="601"/>
      <c r="J4" s="598"/>
      <c r="K4" s="598"/>
      <c r="L4" s="602"/>
      <c r="M4" s="71"/>
    </row>
    <row r="5" spans="1:13" ht="24.95" customHeight="1" x14ac:dyDescent="0.2">
      <c r="D5" s="985" t="s">
        <v>39</v>
      </c>
      <c r="E5" s="983"/>
      <c r="F5" s="983"/>
      <c r="G5" s="984"/>
      <c r="H5" s="985" t="s">
        <v>143</v>
      </c>
      <c r="I5" s="983"/>
      <c r="J5" s="983"/>
      <c r="K5" s="983"/>
      <c r="L5" s="984"/>
      <c r="M5" s="71"/>
    </row>
    <row r="6" spans="1:13" ht="24.95" customHeight="1" x14ac:dyDescent="0.25">
      <c r="B6" s="76"/>
      <c r="C6" s="76"/>
      <c r="D6" s="546"/>
      <c r="E6" s="548"/>
      <c r="F6" s="547"/>
      <c r="G6" s="548"/>
      <c r="H6" s="985"/>
      <c r="I6" s="983"/>
      <c r="J6" s="983"/>
      <c r="K6" s="983"/>
      <c r="L6" s="984"/>
      <c r="M6" s="87"/>
    </row>
    <row r="7" spans="1:13" ht="14.1" customHeight="1" x14ac:dyDescent="0.25">
      <c r="B7" s="94"/>
      <c r="C7" s="974" t="s">
        <v>144</v>
      </c>
      <c r="D7" s="152"/>
      <c r="E7" s="545"/>
      <c r="F7" s="236" t="s">
        <v>146</v>
      </c>
      <c r="G7" s="381" t="s">
        <v>206</v>
      </c>
      <c r="H7" s="146" t="s">
        <v>38</v>
      </c>
      <c r="I7" s="147" t="s">
        <v>71</v>
      </c>
      <c r="J7" s="147" t="s">
        <v>72</v>
      </c>
      <c r="K7" s="147" t="s">
        <v>147</v>
      </c>
      <c r="L7" s="148" t="s">
        <v>148</v>
      </c>
      <c r="M7" s="71"/>
    </row>
    <row r="8" spans="1:13" ht="15" customHeight="1" x14ac:dyDescent="0.25">
      <c r="A8" s="158"/>
      <c r="B8" s="237" t="s">
        <v>145</v>
      </c>
      <c r="C8" s="975"/>
      <c r="D8" s="662" t="s">
        <v>336</v>
      </c>
      <c r="E8" s="661" t="s">
        <v>1</v>
      </c>
      <c r="F8" s="237" t="s">
        <v>66</v>
      </c>
      <c r="G8" s="382" t="s">
        <v>66</v>
      </c>
      <c r="H8" s="149" t="s">
        <v>11</v>
      </c>
      <c r="I8" s="150" t="s">
        <v>11</v>
      </c>
      <c r="J8" s="150" t="s">
        <v>11</v>
      </c>
      <c r="K8" s="150" t="s">
        <v>11</v>
      </c>
      <c r="L8" s="151" t="s">
        <v>11</v>
      </c>
      <c r="M8" s="131"/>
    </row>
    <row r="9" spans="1:13" ht="14.1" customHeight="1" x14ac:dyDescent="0.2">
      <c r="A9" s="100"/>
      <c r="B9" s="135" t="s">
        <v>13</v>
      </c>
      <c r="C9" s="104">
        <f>'19'!D32</f>
        <v>104589</v>
      </c>
      <c r="D9" s="105">
        <f>'19'!E32</f>
        <v>86726.375840000008</v>
      </c>
      <c r="E9" s="104">
        <f>'19'!F32</f>
        <v>928522.80105000001</v>
      </c>
      <c r="F9" s="383">
        <f>E9/$E$23</f>
        <v>3.3105776706505226E-2</v>
      </c>
      <c r="G9" s="383">
        <f>'19'!H32</f>
        <v>-3.4028177758671986E-2</v>
      </c>
      <c r="H9" s="159">
        <f>AVERAGE('26'!H9,'27'!H9,'28'!H9)</f>
        <v>5.1345878136200716</v>
      </c>
      <c r="I9" s="369">
        <f>MAX('26'!I9,'27'!I9,'28'!I9)</f>
        <v>14</v>
      </c>
      <c r="J9" s="369">
        <f>MIN('26'!J9,'27'!J9,'28'!J9)</f>
        <v>-3.7</v>
      </c>
      <c r="K9" s="369">
        <f>AVERAGE('26'!K9,'27'!K9,'28'!K9)</f>
        <v>3.0999999999999996</v>
      </c>
      <c r="L9" s="161">
        <f>H9-K9</f>
        <v>2.0345878136200719</v>
      </c>
      <c r="M9" s="71"/>
    </row>
    <row r="10" spans="1:13" ht="14.1" customHeight="1" x14ac:dyDescent="0.2">
      <c r="A10" s="158"/>
      <c r="B10" s="138" t="s">
        <v>14</v>
      </c>
      <c r="C10" s="139">
        <f>'19'!D63</f>
        <v>386816</v>
      </c>
      <c r="D10" s="140">
        <f>'19'!E63</f>
        <v>353550.39999999997</v>
      </c>
      <c r="E10" s="139">
        <f>'19'!F63</f>
        <v>3773038.9504</v>
      </c>
      <c r="F10" s="141">
        <f t="shared" ref="F10:F22" si="0">E10/$E$23</f>
        <v>0.13452484403790424</v>
      </c>
      <c r="G10" s="384">
        <f>'19'!H63</f>
        <v>-4.2087934358645343E-2</v>
      </c>
      <c r="H10" s="165">
        <f>AVERAGE('26'!H10,'27'!H10,'28'!H10)</f>
        <v>6.8273835125448032</v>
      </c>
      <c r="I10" s="370">
        <f>MAX('26'!I10,'27'!I10,'28'!I10)</f>
        <v>17.2</v>
      </c>
      <c r="J10" s="370">
        <f>MIN('26'!J10,'27'!J10,'28'!J10)</f>
        <v>-3.1</v>
      </c>
      <c r="K10" s="370">
        <f>AVERAGE('26'!K10,'27'!K10,'28'!K10)</f>
        <v>3.9666666666666672</v>
      </c>
      <c r="L10" s="167">
        <f t="shared" ref="L10:L25" si="1">H10-K10</f>
        <v>2.860716845878136</v>
      </c>
      <c r="M10" s="131"/>
    </row>
    <row r="11" spans="1:13" ht="14.1" customHeight="1" x14ac:dyDescent="0.2">
      <c r="A11" s="100"/>
      <c r="B11" s="84" t="s">
        <v>15</v>
      </c>
      <c r="C11" s="77">
        <f>'20'!D32</f>
        <v>84894</v>
      </c>
      <c r="D11" s="78">
        <f>'20'!E32</f>
        <v>66058</v>
      </c>
      <c r="E11" s="77">
        <f>'20'!F32</f>
        <v>704906.21607999993</v>
      </c>
      <c r="F11" s="383">
        <f t="shared" si="0"/>
        <v>2.5132896857441151E-2</v>
      </c>
      <c r="G11" s="141">
        <f>'20'!H32</f>
        <v>-3.1734630283258044E-3</v>
      </c>
      <c r="H11" s="159">
        <f>AVERAGE('26'!H11,'27'!H11,'28'!H11)</f>
        <v>4.6026881720430115</v>
      </c>
      <c r="I11" s="369">
        <f>MAX('26'!I11,'27'!I11,'28'!I11)</f>
        <v>13.5</v>
      </c>
      <c r="J11" s="369">
        <f>MIN('26'!J11,'27'!J11,'28'!J11)</f>
        <v>-4.5</v>
      </c>
      <c r="K11" s="369">
        <f>AVERAGE('26'!K11,'27'!K11,'28'!K11)</f>
        <v>2.6666666666666661</v>
      </c>
      <c r="L11" s="161">
        <f t="shared" si="1"/>
        <v>1.9360215053763454</v>
      </c>
      <c r="M11" s="71"/>
    </row>
    <row r="12" spans="1:13" ht="14.1" customHeight="1" x14ac:dyDescent="0.2">
      <c r="A12" s="158"/>
      <c r="B12" s="138" t="s">
        <v>301</v>
      </c>
      <c r="C12" s="139">
        <f>'20'!D63</f>
        <v>118238</v>
      </c>
      <c r="D12" s="140">
        <f>'20'!E63</f>
        <v>108817</v>
      </c>
      <c r="E12" s="139">
        <f>'20'!F63</f>
        <v>1161204.8796999999</v>
      </c>
      <c r="F12" s="141">
        <f t="shared" si="0"/>
        <v>4.1401879861625891E-2</v>
      </c>
      <c r="G12" s="384">
        <f>'20'!H63</f>
        <v>-4.4994949268894677E-2</v>
      </c>
      <c r="H12" s="165">
        <f>AVERAGE('26'!H12,'27'!H12,'28'!H12)</f>
        <v>5.895806451612903</v>
      </c>
      <c r="I12" s="370">
        <f>MAX('26'!I12,'27'!I12,'28'!I12)</f>
        <v>15</v>
      </c>
      <c r="J12" s="370">
        <f>MIN('26'!J12,'27'!J12,'28'!J12)</f>
        <v>-3.3</v>
      </c>
      <c r="K12" s="370">
        <f>AVERAGE('26'!K12,'27'!K12,'28'!K12)</f>
        <v>3.2333333333333347</v>
      </c>
      <c r="L12" s="167">
        <f t="shared" si="1"/>
        <v>2.6624731182795682</v>
      </c>
      <c r="M12" s="131"/>
    </row>
    <row r="13" spans="1:13" ht="14.1" customHeight="1" x14ac:dyDescent="0.2">
      <c r="A13" s="100"/>
      <c r="B13" s="84" t="s">
        <v>16</v>
      </c>
      <c r="C13" s="77">
        <f>'21'!D32</f>
        <v>93351</v>
      </c>
      <c r="D13" s="78">
        <f>'21'!E32</f>
        <v>103424.6</v>
      </c>
      <c r="E13" s="77">
        <f>'21'!F32</f>
        <v>1103692.3551700001</v>
      </c>
      <c r="F13" s="383">
        <f t="shared" si="0"/>
        <v>3.9351314390573933E-2</v>
      </c>
      <c r="G13" s="141">
        <f>'21'!H32</f>
        <v>-2.1815698677400588E-2</v>
      </c>
      <c r="H13" s="159">
        <f>AVERAGE('26'!H13,'27'!H13,'28'!H13)</f>
        <v>6.0648028673835128</v>
      </c>
      <c r="I13" s="369">
        <f>MAX('26'!I13,'27'!I13,'28'!I13)</f>
        <v>15</v>
      </c>
      <c r="J13" s="369">
        <f>MIN('26'!J13,'27'!J13,'28'!J13)</f>
        <v>-2</v>
      </c>
      <c r="K13" s="369">
        <f>AVERAGE('26'!K13,'27'!K13,'28'!K13)</f>
        <v>3.4333333333333353</v>
      </c>
      <c r="L13" s="161">
        <f t="shared" si="1"/>
        <v>2.6314695340501775</v>
      </c>
      <c r="M13" s="71"/>
    </row>
    <row r="14" spans="1:13" ht="14.1" customHeight="1" x14ac:dyDescent="0.2">
      <c r="A14" s="158"/>
      <c r="B14" s="138" t="s">
        <v>17</v>
      </c>
      <c r="C14" s="139">
        <f>'21'!D63</f>
        <v>381527</v>
      </c>
      <c r="D14" s="140">
        <f>'21'!E63</f>
        <v>263540.348</v>
      </c>
      <c r="E14" s="139">
        <f>'21'!F63</f>
        <v>2811514.41677</v>
      </c>
      <c r="F14" s="141">
        <f t="shared" si="0"/>
        <v>0.10024241556960513</v>
      </c>
      <c r="G14" s="384">
        <f>'21'!H63</f>
        <v>-2.0760489315609514E-2</v>
      </c>
      <c r="H14" s="165">
        <f>AVERAGE('26'!H14,'27'!H14,'28'!H14)</f>
        <v>6.9258422939068112</v>
      </c>
      <c r="I14" s="370">
        <f>MAX('26'!I14,'27'!I14,'28'!I14)</f>
        <v>17.5</v>
      </c>
      <c r="J14" s="370">
        <f>MIN('26'!J14,'27'!J14,'28'!J14)</f>
        <v>-2.8</v>
      </c>
      <c r="K14" s="370">
        <f>AVERAGE('26'!K14,'27'!K14,'28'!K14)</f>
        <v>3.4666666666666655</v>
      </c>
      <c r="L14" s="167">
        <f t="shared" si="1"/>
        <v>3.4591756272401457</v>
      </c>
      <c r="M14" s="131"/>
    </row>
    <row r="15" spans="1:13" ht="14.1" customHeight="1" x14ac:dyDescent="0.2">
      <c r="A15" s="100"/>
      <c r="B15" s="84" t="s">
        <v>18</v>
      </c>
      <c r="C15" s="77">
        <f>'22'!D32</f>
        <v>188100</v>
      </c>
      <c r="D15" s="78">
        <f>'22'!E32</f>
        <v>145949.9</v>
      </c>
      <c r="E15" s="77">
        <f>'22'!F32</f>
        <v>1557494.2344399998</v>
      </c>
      <c r="F15" s="383">
        <f t="shared" si="0"/>
        <v>5.5531276441173109E-2</v>
      </c>
      <c r="G15" s="141">
        <f>'22'!H32</f>
        <v>-4.7069385409933509E-2</v>
      </c>
      <c r="H15" s="159">
        <f>AVERAGE('26'!H15,'27'!H15,'28'!H15)</f>
        <v>6.1905376344086029</v>
      </c>
      <c r="I15" s="369">
        <f>MAX('26'!I15,'27'!I15,'28'!I15)</f>
        <v>16.100000000000001</v>
      </c>
      <c r="J15" s="369">
        <f>MIN('26'!J15,'27'!J15,'28'!J15)</f>
        <v>-3.9</v>
      </c>
      <c r="K15" s="369">
        <f>AVERAGE('26'!K15,'27'!K15,'28'!K15)</f>
        <v>2.8999999999999986</v>
      </c>
      <c r="L15" s="161">
        <f t="shared" si="1"/>
        <v>3.2905376344086044</v>
      </c>
      <c r="M15" s="71"/>
    </row>
    <row r="16" spans="1:13" ht="14.1" customHeight="1" x14ac:dyDescent="0.2">
      <c r="A16" s="158"/>
      <c r="B16" s="138" t="s">
        <v>19</v>
      </c>
      <c r="C16" s="139">
        <f>'22'!D63</f>
        <v>136902</v>
      </c>
      <c r="D16" s="140">
        <f>'22'!E63</f>
        <v>113676.5</v>
      </c>
      <c r="E16" s="139">
        <f>'22'!F63</f>
        <v>1213073.7191900001</v>
      </c>
      <c r="F16" s="141">
        <f t="shared" si="0"/>
        <v>4.3251224020153495E-2</v>
      </c>
      <c r="G16" s="384">
        <f>'22'!H63</f>
        <v>-4.419715301892662E-2</v>
      </c>
      <c r="H16" s="165">
        <f>AVERAGE('26'!H16,'27'!H16,'28'!H16)</f>
        <v>6.0492473118279575</v>
      </c>
      <c r="I16" s="370">
        <f>MAX('26'!I16,'27'!I16,'28'!I16)</f>
        <v>15.5</v>
      </c>
      <c r="J16" s="370">
        <f>MIN('26'!J16,'27'!J16,'28'!J16)</f>
        <v>-3.5</v>
      </c>
      <c r="K16" s="370">
        <f>AVERAGE('26'!K16,'27'!K16,'28'!K16)</f>
        <v>3.8333333333333339</v>
      </c>
      <c r="L16" s="167">
        <f t="shared" si="1"/>
        <v>2.2159139784946236</v>
      </c>
      <c r="M16" s="131"/>
    </row>
    <row r="17" spans="1:18" ht="14.1" customHeight="1" x14ac:dyDescent="0.2">
      <c r="A17" s="100"/>
      <c r="B17" s="84" t="s">
        <v>20</v>
      </c>
      <c r="C17" s="77">
        <f>'23'!D32</f>
        <v>159957</v>
      </c>
      <c r="D17" s="78">
        <f>'23'!E32</f>
        <v>112814.2</v>
      </c>
      <c r="E17" s="77">
        <f>'23'!F32</f>
        <v>1203853.71254</v>
      </c>
      <c r="F17" s="383">
        <f t="shared" si="0"/>
        <v>4.2922491671263163E-2</v>
      </c>
      <c r="G17" s="141">
        <f>'23'!H32</f>
        <v>-3.3965372702852319E-2</v>
      </c>
      <c r="H17" s="159">
        <f>AVERAGE('26'!H17,'27'!H17,'28'!H17)</f>
        <v>5.3946594982078855</v>
      </c>
      <c r="I17" s="369">
        <f>MAX('26'!I17,'27'!I17,'28'!I17)</f>
        <v>14.7</v>
      </c>
      <c r="J17" s="369">
        <f>MIN('26'!J17,'27'!J17,'28'!J17)</f>
        <v>-3.6</v>
      </c>
      <c r="K17" s="369">
        <f>AVERAGE('26'!K17,'27'!K17,'28'!K17)</f>
        <v>3.3999999999999986</v>
      </c>
      <c r="L17" s="161">
        <f t="shared" si="1"/>
        <v>1.9946594982078869</v>
      </c>
      <c r="M17" s="71"/>
    </row>
    <row r="18" spans="1:18" ht="14.1" customHeight="1" x14ac:dyDescent="0.2">
      <c r="A18" s="158"/>
      <c r="B18" s="138" t="s">
        <v>3</v>
      </c>
      <c r="C18" s="139">
        <f>'23'!D63</f>
        <v>420342</v>
      </c>
      <c r="D18" s="140">
        <f>'23'!E63</f>
        <v>282197.5256642843</v>
      </c>
      <c r="E18" s="139">
        <f>'23'!F63</f>
        <v>3003849.2118880511</v>
      </c>
      <c r="F18" s="141">
        <f t="shared" si="0"/>
        <v>0.10709996691122992</v>
      </c>
      <c r="G18" s="384">
        <f>'23'!H63</f>
        <v>-3.8262344097408148E-2</v>
      </c>
      <c r="H18" s="165">
        <f>AVERAGE('26'!H18,'27'!H18,'28'!H18)</f>
        <v>7.1816845878136197</v>
      </c>
      <c r="I18" s="370">
        <f>MAX('26'!I18,'27'!I18,'28'!I18)</f>
        <v>17.2</v>
      </c>
      <c r="J18" s="370">
        <f>MIN('26'!J18,'27'!J18,'28'!J18)</f>
        <v>-0.9</v>
      </c>
      <c r="K18" s="370">
        <f>AVERAGE('26'!K18,'27'!K18,'28'!K18)</f>
        <v>4.6000000000000014</v>
      </c>
      <c r="L18" s="167">
        <f t="shared" si="1"/>
        <v>2.5816845878136183</v>
      </c>
      <c r="M18" s="131"/>
    </row>
    <row r="19" spans="1:18" ht="14.1" customHeight="1" x14ac:dyDescent="0.2">
      <c r="A19" s="100"/>
      <c r="B19" s="84" t="s">
        <v>21</v>
      </c>
      <c r="C19" s="85">
        <f>'24'!D32</f>
        <v>258578</v>
      </c>
      <c r="D19" s="86">
        <f>'24'!E32</f>
        <v>332966.11900000006</v>
      </c>
      <c r="E19" s="85">
        <f>'24'!F32</f>
        <v>3552845.6050449992</v>
      </c>
      <c r="F19" s="383">
        <f t="shared" si="0"/>
        <v>0.12667401720270141</v>
      </c>
      <c r="G19" s="98">
        <f>'24'!H32</f>
        <v>2.3184493260214368E-2</v>
      </c>
      <c r="H19" s="159">
        <f>AVERAGE('26'!H19,'27'!H19,'28'!H19)</f>
        <v>6.2044802867383515</v>
      </c>
      <c r="I19" s="369">
        <f>MAX('26'!I19,'27'!I19,'28'!I19)</f>
        <v>15.3</v>
      </c>
      <c r="J19" s="369">
        <f>MIN('26'!J19,'27'!J19,'28'!J19)</f>
        <v>-2.2999999999999998</v>
      </c>
      <c r="K19" s="369">
        <f>AVERAGE('26'!K19,'27'!K19,'28'!K19)</f>
        <v>4.299999999999998</v>
      </c>
      <c r="L19" s="161">
        <f t="shared" si="1"/>
        <v>1.9044802867383535</v>
      </c>
      <c r="M19" s="142"/>
      <c r="N19" s="79"/>
      <c r="P19" s="79"/>
      <c r="Q19" s="79"/>
      <c r="R19" s="79"/>
    </row>
    <row r="20" spans="1:18" ht="14.1" customHeight="1" x14ac:dyDescent="0.2">
      <c r="A20" s="158"/>
      <c r="B20" s="138" t="s">
        <v>22</v>
      </c>
      <c r="C20" s="133">
        <f>'24'!D63</f>
        <v>223748</v>
      </c>
      <c r="D20" s="134">
        <f>'24'!E63</f>
        <v>427120.72900000005</v>
      </c>
      <c r="E20" s="133">
        <f>'24'!F63</f>
        <v>4550883.5180600006</v>
      </c>
      <c r="F20" s="141">
        <f t="shared" si="0"/>
        <v>0.16225830253800777</v>
      </c>
      <c r="G20" s="387">
        <f>'24'!H63</f>
        <v>0.17229264762674215</v>
      </c>
      <c r="H20" s="165">
        <f>AVERAGE('26'!H20,'27'!H20,'28'!H20)</f>
        <v>5.9908960573476717</v>
      </c>
      <c r="I20" s="370">
        <f>MAX('26'!I20,'27'!I20,'28'!I20)</f>
        <v>15.2</v>
      </c>
      <c r="J20" s="370">
        <f>MIN('26'!J20,'27'!J20,'28'!J20)</f>
        <v>-1.8</v>
      </c>
      <c r="K20" s="370">
        <f>AVERAGE('26'!K20,'27'!K20,'28'!K20)</f>
        <v>4.3333333333333321</v>
      </c>
      <c r="L20" s="167">
        <f t="shared" si="1"/>
        <v>1.6575627240143396</v>
      </c>
      <c r="M20" s="143"/>
      <c r="N20" s="79"/>
      <c r="P20" s="79"/>
      <c r="Q20" s="79"/>
      <c r="R20" s="79"/>
    </row>
    <row r="21" spans="1:18" ht="14.1" customHeight="1" x14ac:dyDescent="0.2">
      <c r="A21" s="100"/>
      <c r="B21" s="84" t="s">
        <v>23</v>
      </c>
      <c r="C21" s="85">
        <f>'25'!D32</f>
        <v>119808</v>
      </c>
      <c r="D21" s="86">
        <f>'25'!E32</f>
        <v>103426.70016999998</v>
      </c>
      <c r="E21" s="85">
        <f>'25'!F32</f>
        <v>1104151.8899699999</v>
      </c>
      <c r="F21" s="383">
        <f t="shared" si="0"/>
        <v>3.9367698755567941E-2</v>
      </c>
      <c r="G21" s="98">
        <f>'25'!H32</f>
        <v>-4.9385943579795935E-2</v>
      </c>
      <c r="H21" s="159">
        <f>AVERAGE('26'!H21,'27'!H21,'28'!H21)</f>
        <v>5.2488172043010755</v>
      </c>
      <c r="I21" s="369">
        <f>MAX('26'!I21,'27'!I21,'28'!I21)</f>
        <v>13.9</v>
      </c>
      <c r="J21" s="369">
        <f>MIN('26'!J21,'27'!J21,'28'!J21)</f>
        <v>-4.4000000000000004</v>
      </c>
      <c r="K21" s="369">
        <f>AVERAGE('26'!K21,'27'!K21,'28'!K21)</f>
        <v>2.7000000000000006</v>
      </c>
      <c r="L21" s="161">
        <f t="shared" si="1"/>
        <v>2.5488172043010748</v>
      </c>
      <c r="M21" s="142"/>
      <c r="N21" s="79"/>
      <c r="P21" s="79"/>
      <c r="Q21" s="79"/>
      <c r="R21" s="79"/>
    </row>
    <row r="22" spans="1:18" ht="14.1" customHeight="1" thickBot="1" x14ac:dyDescent="0.25">
      <c r="A22" s="184"/>
      <c r="B22" s="183" t="s">
        <v>24</v>
      </c>
      <c r="C22" s="153">
        <f>'25'!D63</f>
        <v>157659</v>
      </c>
      <c r="D22" s="154">
        <f>'25'!E63</f>
        <v>129136.3</v>
      </c>
      <c r="E22" s="153">
        <f>'25'!F63</f>
        <v>1378121.9904799999</v>
      </c>
      <c r="F22" s="386">
        <f t="shared" si="0"/>
        <v>4.913589503624758E-2</v>
      </c>
      <c r="G22" s="388">
        <f>'25'!H63</f>
        <v>-5.4034533050771161E-2</v>
      </c>
      <c r="H22" s="165">
        <f>AVERAGE('26'!H22,'27'!H22,'28'!H22)</f>
        <v>6.2852688172042983</v>
      </c>
      <c r="I22" s="370">
        <f>MAX('26'!I22,'27'!I22,'28'!I22)</f>
        <v>18.100000000000001</v>
      </c>
      <c r="J22" s="370">
        <f>MIN('26'!J22,'27'!J22,'28'!J22)</f>
        <v>-3.4</v>
      </c>
      <c r="K22" s="370">
        <f>AVERAGE('26'!K22,'27'!K22,'28'!K22)</f>
        <v>4.0000000000000009</v>
      </c>
      <c r="L22" s="167">
        <f t="shared" si="1"/>
        <v>2.2852688172042974</v>
      </c>
      <c r="M22" s="155"/>
      <c r="N22" s="79"/>
    </row>
    <row r="23" spans="1:18" ht="14.1" customHeight="1" thickTop="1" x14ac:dyDescent="0.2">
      <c r="A23" s="100"/>
      <c r="B23" s="84" t="s">
        <v>2</v>
      </c>
      <c r="C23" s="182">
        <f>SUM(C9:C22)</f>
        <v>2834509</v>
      </c>
      <c r="D23" s="86">
        <f>SUM(D9:D22)</f>
        <v>2629404.6976742847</v>
      </c>
      <c r="E23" s="85">
        <f>SUM(E9:E22)</f>
        <v>28047153.500783052</v>
      </c>
      <c r="F23" s="181">
        <f>SUM(F9:F22)</f>
        <v>1</v>
      </c>
      <c r="G23" s="98"/>
      <c r="H23" s="371">
        <f>AVERAGE('26'!H23,'27'!H23,'28'!H23)</f>
        <v>5.8412544802867394</v>
      </c>
      <c r="I23" s="372">
        <f>MAX('26'!I23,'27'!I23,'28'!I23)</f>
        <v>14.3</v>
      </c>
      <c r="J23" s="372">
        <f>MIN('26'!J23,'27'!J23,'28'!J23)</f>
        <v>-3</v>
      </c>
      <c r="K23" s="372">
        <f>AVERAGE('26'!K23,'27'!K23,'28'!K23)</f>
        <v>3.3982437275985657</v>
      </c>
      <c r="L23" s="373">
        <f t="shared" si="1"/>
        <v>2.4430107526881737</v>
      </c>
      <c r="M23" s="71"/>
      <c r="O23" s="416"/>
    </row>
    <row r="24" spans="1:18" ht="14.1" customHeight="1" x14ac:dyDescent="0.2">
      <c r="A24" s="158"/>
      <c r="B24" s="138" t="s">
        <v>310</v>
      </c>
      <c r="C24" s="130"/>
      <c r="D24" s="625">
        <f>'9'!E35</f>
        <v>21080.968294010516</v>
      </c>
      <c r="E24" s="133">
        <f>'9'!F35</f>
        <v>224738.4502321</v>
      </c>
      <c r="F24" s="137"/>
      <c r="G24" s="389">
        <f>'9'!H35</f>
        <v>-5.5294156410050491E-2</v>
      </c>
      <c r="H24" s="165">
        <f>AVERAGE('26'!H24,'27'!H24,'28'!H24)</f>
        <v>5.8412544802867394</v>
      </c>
      <c r="I24" s="370">
        <f>MAX('26'!I24,'27'!I24,'28'!I24)</f>
        <v>14.3</v>
      </c>
      <c r="J24" s="370">
        <f>MIN('26'!J24,'27'!J24,'28'!J24)</f>
        <v>-3</v>
      </c>
      <c r="K24" s="370">
        <f>AVERAGE('26'!K24,'27'!K24,'28'!K24)</f>
        <v>3.3982437275985657</v>
      </c>
      <c r="L24" s="167">
        <f t="shared" si="1"/>
        <v>2.4430107526881737</v>
      </c>
      <c r="M24" s="131"/>
    </row>
    <row r="25" spans="1:18" ht="14.1" customHeight="1" x14ac:dyDescent="0.2">
      <c r="A25" s="603"/>
      <c r="B25" s="549" t="s">
        <v>151</v>
      </c>
      <c r="C25" s="604">
        <f>C23+C24</f>
        <v>2834509</v>
      </c>
      <c r="D25" s="558">
        <f t="shared" ref="D25:E25" si="2">D23+D24</f>
        <v>2650485.6659682952</v>
      </c>
      <c r="E25" s="605">
        <f t="shared" si="2"/>
        <v>28271891.951015152</v>
      </c>
      <c r="F25" s="606"/>
      <c r="G25" s="553">
        <f>'9'!H36</f>
        <v>-1.1847344550201065E-3</v>
      </c>
      <c r="H25" s="565">
        <f>AVERAGE('26'!H25,'27'!H25,'28'!H25)</f>
        <v>5.8412544802867394</v>
      </c>
      <c r="I25" s="566">
        <f>MAX('26'!I25,'27'!I25,'28'!I25)</f>
        <v>14.3</v>
      </c>
      <c r="J25" s="566">
        <f>MIN('26'!J25,'27'!J25,'28'!J25)</f>
        <v>-3</v>
      </c>
      <c r="K25" s="566">
        <f>AVERAGE('26'!K25,'27'!K25,'28'!K25)</f>
        <v>3.3982437275985657</v>
      </c>
      <c r="L25" s="567">
        <f t="shared" si="1"/>
        <v>2.4430107526881737</v>
      </c>
      <c r="M25" s="611"/>
    </row>
    <row r="26" spans="1:18" ht="15" customHeight="1" x14ac:dyDescent="0.2">
      <c r="A26" s="100"/>
      <c r="B26" s="84"/>
      <c r="C26" s="157"/>
      <c r="D26" s="987" t="s">
        <v>343</v>
      </c>
      <c r="E26" s="988"/>
      <c r="F26" s="988"/>
      <c r="G26" s="989"/>
      <c r="H26" s="995" t="s">
        <v>149</v>
      </c>
      <c r="I26" s="996"/>
      <c r="J26" s="996"/>
      <c r="K26" s="996"/>
      <c r="L26" s="997"/>
      <c r="M26" s="71"/>
    </row>
    <row r="27" spans="1:18" ht="15" customHeight="1" x14ac:dyDescent="0.2">
      <c r="A27" s="71"/>
      <c r="B27" s="156"/>
      <c r="C27" s="83"/>
      <c r="D27" s="990"/>
      <c r="E27" s="991"/>
      <c r="F27" s="991"/>
      <c r="G27" s="992"/>
      <c r="H27" s="998" t="s">
        <v>342</v>
      </c>
      <c r="I27" s="999"/>
      <c r="J27" s="999"/>
      <c r="K27" s="999"/>
      <c r="L27" s="1000"/>
      <c r="M27" s="71"/>
    </row>
    <row r="28" spans="1:18" ht="30" customHeight="1" x14ac:dyDescent="0.2">
      <c r="A28" s="71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71"/>
    </row>
    <row r="29" spans="1:18" ht="15" customHeight="1" x14ac:dyDescent="0.2">
      <c r="A29" s="71"/>
      <c r="B29" s="493"/>
      <c r="C29" s="493"/>
      <c r="D29" s="83"/>
      <c r="E29" s="284"/>
      <c r="F29" s="285"/>
      <c r="G29" s="285"/>
      <c r="H29" s="83"/>
      <c r="I29" s="84"/>
      <c r="J29" s="493"/>
      <c r="K29" s="83"/>
      <c r="L29" s="83"/>
      <c r="M29" s="71"/>
    </row>
    <row r="30" spans="1:18" ht="18" customHeight="1" x14ac:dyDescent="0.2">
      <c r="A30" s="71"/>
      <c r="B30" s="83"/>
      <c r="C30" s="83"/>
      <c r="D30" s="83"/>
      <c r="E30" s="284"/>
      <c r="F30" s="285"/>
      <c r="G30" s="285"/>
      <c r="H30" s="83"/>
      <c r="I30" s="83"/>
      <c r="J30" s="83"/>
      <c r="K30" s="83"/>
      <c r="L30" s="83"/>
      <c r="M30" s="71"/>
    </row>
    <row r="31" spans="1:18" ht="15" customHeight="1" x14ac:dyDescent="0.25">
      <c r="A31" s="71"/>
      <c r="B31" s="948" t="s">
        <v>165</v>
      </c>
      <c r="C31" s="948"/>
      <c r="D31" s="948"/>
      <c r="E31" s="948"/>
      <c r="F31" s="948"/>
      <c r="G31" s="948" t="s">
        <v>166</v>
      </c>
      <c r="H31" s="948"/>
      <c r="I31" s="948"/>
      <c r="J31" s="948"/>
      <c r="K31" s="948"/>
      <c r="L31" s="948"/>
      <c r="M31" s="71"/>
    </row>
    <row r="32" spans="1:18" ht="15" customHeight="1" x14ac:dyDescent="0.2">
      <c r="A32" s="71"/>
      <c r="B32" s="71"/>
      <c r="C32" s="1003" t="str">
        <f>A3</f>
        <v>IV. čtvrtletí 2019</v>
      </c>
      <c r="D32" s="1003"/>
      <c r="E32" s="71"/>
      <c r="F32" s="71"/>
      <c r="G32" s="71"/>
      <c r="H32" s="71"/>
      <c r="I32" s="937" t="str">
        <f>A3</f>
        <v>IV. čtvrtletí 2019</v>
      </c>
      <c r="J32" s="937"/>
      <c r="K32" s="71"/>
      <c r="L32" s="71"/>
      <c r="M32" s="83"/>
    </row>
    <row r="33" spans="1:13" ht="15" customHeight="1" x14ac:dyDescent="0.2">
      <c r="A33" s="71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71"/>
    </row>
    <row r="34" spans="1:13" ht="15" customHeight="1" x14ac:dyDescent="0.2">
      <c r="A34" s="71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71"/>
    </row>
    <row r="35" spans="1:13" ht="15" customHeight="1" x14ac:dyDescent="0.2">
      <c r="A35" s="71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71"/>
    </row>
    <row r="36" spans="1:13" ht="15" customHeight="1" x14ac:dyDescent="0.2">
      <c r="A36" s="71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71"/>
    </row>
    <row r="37" spans="1:13" ht="15" customHeight="1" x14ac:dyDescent="0.2">
      <c r="A37" s="71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71"/>
    </row>
    <row r="38" spans="1:13" ht="15" customHeight="1" x14ac:dyDescent="0.2">
      <c r="A38" s="71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71"/>
    </row>
    <row r="39" spans="1:13" ht="15" customHeight="1" x14ac:dyDescent="0.2">
      <c r="A39" s="71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71"/>
    </row>
    <row r="40" spans="1:13" ht="15" customHeight="1" x14ac:dyDescent="0.2">
      <c r="A40" s="71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71"/>
    </row>
    <row r="41" spans="1:13" ht="15" customHeight="1" x14ac:dyDescent="0.2">
      <c r="A41" s="71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71"/>
    </row>
    <row r="42" spans="1:13" ht="15" customHeight="1" x14ac:dyDescent="0.2">
      <c r="A42" s="71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71"/>
    </row>
    <row r="43" spans="1:13" ht="15" customHeight="1" x14ac:dyDescent="0.2">
      <c r="A43" s="71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71"/>
    </row>
    <row r="44" spans="1:13" ht="1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</row>
    <row r="45" spans="1:13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</row>
    <row r="47" spans="1:13" ht="1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</row>
    <row r="48" spans="1:13" ht="1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</row>
    <row r="49" spans="1:13" ht="1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1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</row>
    <row r="52" spans="1:13" ht="1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</row>
    <row r="53" spans="1:13" ht="15" customHeight="1" x14ac:dyDescent="0.2"/>
    <row r="54" spans="1:13" ht="15" customHeight="1" x14ac:dyDescent="0.2"/>
    <row r="55" spans="1:13" ht="15" customHeight="1" x14ac:dyDescent="0.2"/>
    <row r="56" spans="1:13" ht="15" customHeight="1" x14ac:dyDescent="0.2"/>
    <row r="57" spans="1:13" ht="15" customHeight="1" x14ac:dyDescent="0.2"/>
    <row r="58" spans="1:13" ht="15" customHeight="1" x14ac:dyDescent="0.2"/>
    <row r="59" spans="1:13" ht="15" customHeight="1" x14ac:dyDescent="0.2"/>
  </sheetData>
  <mergeCells count="16">
    <mergeCell ref="C32:D32"/>
    <mergeCell ref="I32:J32"/>
    <mergeCell ref="C7:C8"/>
    <mergeCell ref="K1:M1"/>
    <mergeCell ref="B4:C4"/>
    <mergeCell ref="H6:L6"/>
    <mergeCell ref="D5:G5"/>
    <mergeCell ref="H5:L5"/>
    <mergeCell ref="A2:M2"/>
    <mergeCell ref="F4:G4"/>
    <mergeCell ref="A3:C3"/>
    <mergeCell ref="H26:L26"/>
    <mergeCell ref="H27:L27"/>
    <mergeCell ref="D26:G27"/>
    <mergeCell ref="G31:L31"/>
    <mergeCell ref="B31:F3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/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898" t="s">
        <v>245</v>
      </c>
      <c r="R1" s="898"/>
      <c r="S1" s="898"/>
    </row>
    <row r="2" spans="1:23" ht="20.100000000000001" customHeight="1" x14ac:dyDescent="0.25">
      <c r="A2" s="897" t="s">
        <v>215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897"/>
    </row>
    <row r="3" spans="1:23" ht="20.100000000000001" customHeight="1" x14ac:dyDescent="0.25">
      <c r="A3" s="1004">
        <f>T!G17</f>
        <v>2019</v>
      </c>
      <c r="B3" s="1005"/>
      <c r="C3" s="1005"/>
      <c r="D3" s="1005"/>
      <c r="E3" s="1005"/>
      <c r="F3" s="1005"/>
      <c r="G3" s="1005"/>
      <c r="H3" s="1005"/>
      <c r="I3" s="1005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924"/>
      <c r="C4" s="925"/>
      <c r="D4" s="925"/>
      <c r="E4" s="925"/>
      <c r="F4" s="925"/>
      <c r="G4" s="925"/>
      <c r="H4" s="925"/>
      <c r="I4" s="925"/>
      <c r="J4" s="925"/>
      <c r="K4" s="925"/>
      <c r="L4" s="925"/>
      <c r="M4" s="925"/>
      <c r="N4" s="925"/>
      <c r="O4" s="925"/>
      <c r="P4" s="925"/>
      <c r="Q4" s="925"/>
      <c r="R4" s="1024"/>
    </row>
    <row r="5" spans="1:23" ht="50.25" customHeight="1" x14ac:dyDescent="0.25">
      <c r="A5" s="233"/>
      <c r="B5" s="1022" t="s">
        <v>338</v>
      </c>
      <c r="C5" s="1022"/>
      <c r="D5" s="1022"/>
      <c r="E5" s="1022"/>
      <c r="F5" s="1022"/>
      <c r="G5" s="1022"/>
      <c r="H5" s="1022"/>
      <c r="I5" s="1022"/>
      <c r="J5" s="1022"/>
      <c r="K5" s="1022"/>
      <c r="L5" s="1022"/>
      <c r="M5" s="1022"/>
      <c r="N5" s="1022"/>
      <c r="O5" s="1022"/>
      <c r="P5" s="1022"/>
      <c r="Q5" s="1022"/>
      <c r="R5" s="1023"/>
    </row>
    <row r="6" spans="1:23" ht="63" customHeight="1" x14ac:dyDescent="0.25">
      <c r="A6" s="189" t="s">
        <v>140</v>
      </c>
      <c r="B6" s="620" t="s">
        <v>249</v>
      </c>
      <c r="C6" s="615" t="s">
        <v>250</v>
      </c>
      <c r="D6" s="616" t="s">
        <v>251</v>
      </c>
      <c r="E6" s="615" t="s">
        <v>300</v>
      </c>
      <c r="F6" s="616" t="s">
        <v>252</v>
      </c>
      <c r="G6" s="615" t="s">
        <v>253</v>
      </c>
      <c r="H6" s="616" t="s">
        <v>254</v>
      </c>
      <c r="I6" s="615" t="s">
        <v>255</v>
      </c>
      <c r="J6" s="616" t="s">
        <v>256</v>
      </c>
      <c r="K6" s="615" t="s">
        <v>257</v>
      </c>
      <c r="L6" s="616" t="s">
        <v>258</v>
      </c>
      <c r="M6" s="615" t="s">
        <v>259</v>
      </c>
      <c r="N6" s="616" t="s">
        <v>260</v>
      </c>
      <c r="O6" s="617" t="s">
        <v>261</v>
      </c>
      <c r="P6" s="616" t="s">
        <v>262</v>
      </c>
      <c r="Q6" s="618" t="s">
        <v>315</v>
      </c>
      <c r="R6" s="615" t="s">
        <v>263</v>
      </c>
      <c r="S6" s="256"/>
    </row>
    <row r="7" spans="1:23" ht="15" customHeight="1" x14ac:dyDescent="0.25">
      <c r="A7" s="190" t="s">
        <v>25</v>
      </c>
      <c r="B7" s="621">
        <v>42864.449260000001</v>
      </c>
      <c r="C7" s="242">
        <v>179343.1</v>
      </c>
      <c r="D7" s="243">
        <v>31997.799999999996</v>
      </c>
      <c r="E7" s="244">
        <v>55593.799999999996</v>
      </c>
      <c r="F7" s="243">
        <v>54263.6</v>
      </c>
      <c r="G7" s="244">
        <v>127786.493</v>
      </c>
      <c r="H7" s="243">
        <v>72724.5</v>
      </c>
      <c r="I7" s="244">
        <v>58771.9</v>
      </c>
      <c r="J7" s="243">
        <v>57163.299999999996</v>
      </c>
      <c r="K7" s="242">
        <v>151388.29556165979</v>
      </c>
      <c r="L7" s="245">
        <v>148191.66400000002</v>
      </c>
      <c r="M7" s="244">
        <v>159160.533</v>
      </c>
      <c r="N7" s="243">
        <v>53497.98373</v>
      </c>
      <c r="O7" s="250">
        <v>67960.800000000003</v>
      </c>
      <c r="P7" s="243">
        <v>1260708.2185516597</v>
      </c>
      <c r="Q7" s="252">
        <v>23110.507660291594</v>
      </c>
      <c r="R7" s="244">
        <v>1283818.7262119513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621">
        <v>33804.075400000002</v>
      </c>
      <c r="C8" s="244">
        <v>137477.19999999998</v>
      </c>
      <c r="D8" s="243">
        <v>25787.899999999998</v>
      </c>
      <c r="E8" s="244">
        <v>42856.5</v>
      </c>
      <c r="F8" s="243">
        <v>41641.199999999997</v>
      </c>
      <c r="G8" s="244">
        <v>101748.838</v>
      </c>
      <c r="H8" s="243">
        <v>56918.700000000004</v>
      </c>
      <c r="I8" s="244">
        <v>47559.1</v>
      </c>
      <c r="J8" s="243">
        <v>45461.2</v>
      </c>
      <c r="K8" s="242">
        <v>113828.01969734996</v>
      </c>
      <c r="L8" s="243">
        <v>118527.53599999999</v>
      </c>
      <c r="M8" s="244">
        <v>125586.47599999998</v>
      </c>
      <c r="N8" s="243">
        <v>41155.559600000001</v>
      </c>
      <c r="O8" s="250">
        <v>52847.1</v>
      </c>
      <c r="P8" s="243">
        <v>985199.40469734988</v>
      </c>
      <c r="Q8" s="252">
        <v>18243.604442498687</v>
      </c>
      <c r="R8" s="244">
        <v>1003443.0091398485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622">
        <v>28975.243900000001</v>
      </c>
      <c r="C9" s="247">
        <v>114765.9</v>
      </c>
      <c r="D9" s="248">
        <v>22333.3</v>
      </c>
      <c r="E9" s="247">
        <v>36334.1</v>
      </c>
      <c r="F9" s="248">
        <v>35968.9</v>
      </c>
      <c r="G9" s="247">
        <v>92918.933000000005</v>
      </c>
      <c r="H9" s="248">
        <v>47737.4</v>
      </c>
      <c r="I9" s="247">
        <v>40874.6</v>
      </c>
      <c r="J9" s="248">
        <v>38981.599999999999</v>
      </c>
      <c r="K9" s="249">
        <v>94682.913000000015</v>
      </c>
      <c r="L9" s="248">
        <v>100658.09600000001</v>
      </c>
      <c r="M9" s="247">
        <v>94541.63</v>
      </c>
      <c r="N9" s="248">
        <v>34964.487090000002</v>
      </c>
      <c r="O9" s="251">
        <v>44388.1</v>
      </c>
      <c r="P9" s="259">
        <v>828125.2029899999</v>
      </c>
      <c r="Q9" s="253">
        <v>16173.027530453144</v>
      </c>
      <c r="R9" s="247">
        <v>844298.23052045307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621">
        <v>20507.924230000004</v>
      </c>
      <c r="C10" s="244">
        <v>73248.900000000009</v>
      </c>
      <c r="D10" s="243">
        <v>16094.1</v>
      </c>
      <c r="E10" s="244">
        <v>23918.3</v>
      </c>
      <c r="F10" s="243">
        <v>23669</v>
      </c>
      <c r="G10" s="244">
        <v>67605.65400000001</v>
      </c>
      <c r="H10" s="243">
        <v>32514.7</v>
      </c>
      <c r="I10" s="244">
        <v>28321</v>
      </c>
      <c r="J10" s="243">
        <v>27242.7</v>
      </c>
      <c r="K10" s="242">
        <v>59487.319542100413</v>
      </c>
      <c r="L10" s="243">
        <v>73432.760999999999</v>
      </c>
      <c r="M10" s="244">
        <v>90140.476999999984</v>
      </c>
      <c r="N10" s="243">
        <v>23854.290770000003</v>
      </c>
      <c r="O10" s="250">
        <v>29125.399999999998</v>
      </c>
      <c r="P10" s="243">
        <v>589162.52654210047</v>
      </c>
      <c r="Q10" s="252">
        <v>11963.12998127518</v>
      </c>
      <c r="R10" s="244">
        <v>601125.65652337566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621">
        <v>19568.08942</v>
      </c>
      <c r="C11" s="244">
        <v>61533.599999999999</v>
      </c>
      <c r="D11" s="243">
        <v>14570.599999999999</v>
      </c>
      <c r="E11" s="244">
        <v>22318.800000000003</v>
      </c>
      <c r="F11" s="243">
        <v>22885.899999999998</v>
      </c>
      <c r="G11" s="244">
        <v>65303.898000000001</v>
      </c>
      <c r="H11" s="243">
        <v>30202.3</v>
      </c>
      <c r="I11" s="244">
        <v>25721.8</v>
      </c>
      <c r="J11" s="243">
        <v>24823.9</v>
      </c>
      <c r="K11" s="242">
        <v>52344.543596144482</v>
      </c>
      <c r="L11" s="243">
        <v>74963.949000000008</v>
      </c>
      <c r="M11" s="244">
        <v>80895.289000000004</v>
      </c>
      <c r="N11" s="243">
        <v>21613.711580000003</v>
      </c>
      <c r="O11" s="250">
        <v>26685.100000000002</v>
      </c>
      <c r="P11" s="243">
        <v>543431.48059614445</v>
      </c>
      <c r="Q11" s="252">
        <v>13922.185557626584</v>
      </c>
      <c r="R11" s="244">
        <v>557353.66615377099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622">
        <v>9811.7282599999999</v>
      </c>
      <c r="C12" s="247">
        <v>28189.399999999998</v>
      </c>
      <c r="D12" s="248">
        <v>9297.7999999999993</v>
      </c>
      <c r="E12" s="247">
        <v>11139.2</v>
      </c>
      <c r="F12" s="248">
        <v>11178.599999999999</v>
      </c>
      <c r="G12" s="247">
        <v>43263.987000000008</v>
      </c>
      <c r="H12" s="248">
        <v>16912.099999999999</v>
      </c>
      <c r="I12" s="247">
        <v>14576.500000000002</v>
      </c>
      <c r="J12" s="248">
        <v>13564.9</v>
      </c>
      <c r="K12" s="249">
        <v>19138.370264739726</v>
      </c>
      <c r="L12" s="248">
        <v>50931.156999999992</v>
      </c>
      <c r="M12" s="247">
        <v>112316.93</v>
      </c>
      <c r="N12" s="248">
        <v>10735.533729999999</v>
      </c>
      <c r="O12" s="251">
        <v>13952.599999999997</v>
      </c>
      <c r="P12" s="259">
        <v>365008.8062547397</v>
      </c>
      <c r="Q12" s="253">
        <v>12591.909907852778</v>
      </c>
      <c r="R12" s="247">
        <v>377600.71616259246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621">
        <v>9639.1351299999988</v>
      </c>
      <c r="C13" s="244">
        <v>27860.2</v>
      </c>
      <c r="D13" s="243">
        <v>9168.9</v>
      </c>
      <c r="E13" s="244">
        <v>10375.599999999999</v>
      </c>
      <c r="F13" s="243">
        <v>10423.799999999999</v>
      </c>
      <c r="G13" s="244">
        <v>41666.665000000008</v>
      </c>
      <c r="H13" s="243">
        <v>16540.099999999999</v>
      </c>
      <c r="I13" s="244">
        <v>15450.599999999999</v>
      </c>
      <c r="J13" s="243">
        <v>12263.7</v>
      </c>
      <c r="K13" s="242">
        <v>20078.490895133065</v>
      </c>
      <c r="L13" s="243">
        <v>48085.536999999997</v>
      </c>
      <c r="M13" s="244">
        <v>134224.69400000002</v>
      </c>
      <c r="N13" s="243">
        <v>10718.895859999999</v>
      </c>
      <c r="O13" s="250">
        <v>13235.599999999999</v>
      </c>
      <c r="P13" s="243">
        <v>379731.91788513307</v>
      </c>
      <c r="Q13" s="252">
        <v>12305.861357314809</v>
      </c>
      <c r="R13" s="244">
        <v>392037.77924244787</v>
      </c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621">
        <v>9773.4385299999994</v>
      </c>
      <c r="C14" s="244">
        <v>27931.1</v>
      </c>
      <c r="D14" s="243">
        <v>8514.0000000000018</v>
      </c>
      <c r="E14" s="244">
        <v>11789.799999999997</v>
      </c>
      <c r="F14" s="243">
        <v>10892.900000000001</v>
      </c>
      <c r="G14" s="244">
        <v>38092.326999999997</v>
      </c>
      <c r="H14" s="243">
        <v>16698.2</v>
      </c>
      <c r="I14" s="244">
        <v>15085.400000000001</v>
      </c>
      <c r="J14" s="243">
        <v>13067.1</v>
      </c>
      <c r="K14" s="242">
        <v>18555.990235273701</v>
      </c>
      <c r="L14" s="243">
        <v>44667.944999999992</v>
      </c>
      <c r="M14" s="244">
        <v>129874.735</v>
      </c>
      <c r="N14" s="243">
        <v>10901.731469999999</v>
      </c>
      <c r="O14" s="250">
        <v>14219.9</v>
      </c>
      <c r="P14" s="243">
        <v>370064.56723527372</v>
      </c>
      <c r="Q14" s="252">
        <v>11293.507375111563</v>
      </c>
      <c r="R14" s="244">
        <v>381358.07461038529</v>
      </c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622">
        <v>13034.469369999999</v>
      </c>
      <c r="C15" s="247">
        <v>38349.800000000003</v>
      </c>
      <c r="D15" s="248">
        <v>11304.1</v>
      </c>
      <c r="E15" s="247">
        <v>15455.200000000003</v>
      </c>
      <c r="F15" s="248">
        <v>15173.099999999999</v>
      </c>
      <c r="G15" s="247">
        <v>49824.184999999998</v>
      </c>
      <c r="H15" s="248">
        <v>21267.7</v>
      </c>
      <c r="I15" s="247">
        <v>18894.7</v>
      </c>
      <c r="J15" s="248">
        <v>17025.5</v>
      </c>
      <c r="K15" s="249">
        <v>29372.868937881838</v>
      </c>
      <c r="L15" s="248">
        <v>54901.904999999992</v>
      </c>
      <c r="M15" s="247">
        <v>144633.21799999999</v>
      </c>
      <c r="N15" s="248">
        <v>14256.591620000001</v>
      </c>
      <c r="O15" s="251">
        <v>18786.599999999999</v>
      </c>
      <c r="P15" s="259">
        <v>462279.93792788184</v>
      </c>
      <c r="Q15" s="253">
        <v>10828.312527569105</v>
      </c>
      <c r="R15" s="247">
        <v>473108.25045545097</v>
      </c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621">
        <v>21386.138309999998</v>
      </c>
      <c r="C16" s="244">
        <v>84877.8</v>
      </c>
      <c r="D16" s="243">
        <v>16516.5</v>
      </c>
      <c r="E16" s="244">
        <v>27433.200000000001</v>
      </c>
      <c r="F16" s="243">
        <v>25160.1</v>
      </c>
      <c r="G16" s="244">
        <v>70796.945000000007</v>
      </c>
      <c r="H16" s="243">
        <v>36027.9</v>
      </c>
      <c r="I16" s="244">
        <v>28021.000000000004</v>
      </c>
      <c r="J16" s="243">
        <v>28094.799999999999</v>
      </c>
      <c r="K16" s="242">
        <v>63517.267397966476</v>
      </c>
      <c r="L16" s="243">
        <v>88294.414000000004</v>
      </c>
      <c r="M16" s="244">
        <v>153246.59100000001</v>
      </c>
      <c r="N16" s="243">
        <v>24965.060699999998</v>
      </c>
      <c r="O16" s="250">
        <v>31079.5</v>
      </c>
      <c r="P16" s="243">
        <v>699417.21640796657</v>
      </c>
      <c r="Q16" s="252">
        <v>12476.810229630766</v>
      </c>
      <c r="R16" s="244">
        <v>711894.02663759736</v>
      </c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621">
        <v>29964.85815</v>
      </c>
      <c r="C17" s="244">
        <v>114718.7</v>
      </c>
      <c r="D17" s="243">
        <v>22399.8</v>
      </c>
      <c r="E17" s="244">
        <v>36084.300000000003</v>
      </c>
      <c r="F17" s="243">
        <v>34499.800000000003</v>
      </c>
      <c r="G17" s="244">
        <v>84726.246000000014</v>
      </c>
      <c r="H17" s="243">
        <v>48059.200000000004</v>
      </c>
      <c r="I17" s="244">
        <v>38120.200000000004</v>
      </c>
      <c r="J17" s="243">
        <v>38060.200000000004</v>
      </c>
      <c r="K17" s="242">
        <v>97379.835675314578</v>
      </c>
      <c r="L17" s="243">
        <v>112716.97199999999</v>
      </c>
      <c r="M17" s="244">
        <v>148618.09100000001</v>
      </c>
      <c r="N17" s="243">
        <v>34490.753850000001</v>
      </c>
      <c r="O17" s="250">
        <v>41882.6</v>
      </c>
      <c r="P17" s="243">
        <v>881721.55667531455</v>
      </c>
      <c r="Q17" s="252">
        <v>16676.362542477185</v>
      </c>
      <c r="R17" s="244">
        <v>898397.91921779176</v>
      </c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622">
        <v>35375.379379999998</v>
      </c>
      <c r="C18" s="247">
        <v>153953.9</v>
      </c>
      <c r="D18" s="248">
        <v>27141.7</v>
      </c>
      <c r="E18" s="247">
        <v>45299.5</v>
      </c>
      <c r="F18" s="248">
        <v>43764.7</v>
      </c>
      <c r="G18" s="247">
        <v>108017.15700000001</v>
      </c>
      <c r="H18" s="248">
        <v>61862.8</v>
      </c>
      <c r="I18" s="247">
        <v>47535.299999999996</v>
      </c>
      <c r="J18" s="248">
        <v>46659.200000000004</v>
      </c>
      <c r="K18" s="249">
        <v>121300.42259100321</v>
      </c>
      <c r="L18" s="248">
        <v>131954.73300000001</v>
      </c>
      <c r="M18" s="247">
        <v>125256.04700000002</v>
      </c>
      <c r="N18" s="248">
        <v>43970.885619999994</v>
      </c>
      <c r="O18" s="251">
        <v>56174.2</v>
      </c>
      <c r="P18" s="259">
        <v>1048265.9245910031</v>
      </c>
      <c r="Q18" s="253">
        <v>-8072.2044780974347</v>
      </c>
      <c r="R18" s="247">
        <v>1040193.7201129057</v>
      </c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624">
        <f>SUM(B7:B9)</f>
        <v>105643.76856</v>
      </c>
      <c r="C19" s="612">
        <f>SUM(C7:C9)</f>
        <v>431586.19999999995</v>
      </c>
      <c r="D19" s="521">
        <f t="shared" ref="D19:J19" si="0">SUM(D7:D9)</f>
        <v>80119</v>
      </c>
      <c r="E19" s="612">
        <f t="shared" si="0"/>
        <v>134784.4</v>
      </c>
      <c r="F19" s="521">
        <f t="shared" si="0"/>
        <v>131873.69999999998</v>
      </c>
      <c r="G19" s="612">
        <f t="shared" si="0"/>
        <v>322454.26400000002</v>
      </c>
      <c r="H19" s="521">
        <f t="shared" si="0"/>
        <v>177380.6</v>
      </c>
      <c r="I19" s="612">
        <f t="shared" si="0"/>
        <v>147205.6</v>
      </c>
      <c r="J19" s="521">
        <f t="shared" si="0"/>
        <v>141606.1</v>
      </c>
      <c r="K19" s="612">
        <f>SUM(K7:K9)</f>
        <v>359899.22825900972</v>
      </c>
      <c r="L19" s="521">
        <f t="shared" ref="L19:R19" si="1">SUM(L7:L9)</f>
        <v>367377.29600000003</v>
      </c>
      <c r="M19" s="612">
        <f t="shared" si="1"/>
        <v>379288.63899999997</v>
      </c>
      <c r="N19" s="521">
        <f t="shared" si="1"/>
        <v>129618.03042</v>
      </c>
      <c r="O19" s="613">
        <f t="shared" si="1"/>
        <v>165196</v>
      </c>
      <c r="P19" s="521">
        <f t="shared" si="1"/>
        <v>3074032.8262390094</v>
      </c>
      <c r="Q19" s="614">
        <f t="shared" si="1"/>
        <v>57527.139633243431</v>
      </c>
      <c r="R19" s="612">
        <f t="shared" si="1"/>
        <v>3131559.9658722533</v>
      </c>
    </row>
    <row r="20" spans="1:23" ht="15" customHeight="1" x14ac:dyDescent="0.25">
      <c r="A20" s="190" t="s">
        <v>152</v>
      </c>
      <c r="B20" s="624">
        <f>SUM(B10:B12)</f>
        <v>49887.741910000012</v>
      </c>
      <c r="C20" s="612">
        <f>SUM(C10:C12)</f>
        <v>162971.9</v>
      </c>
      <c r="D20" s="521">
        <f t="shared" ref="D20:J20" si="2">SUM(D10:D12)</f>
        <v>39962.5</v>
      </c>
      <c r="E20" s="612">
        <f t="shared" si="2"/>
        <v>57376.3</v>
      </c>
      <c r="F20" s="521">
        <f t="shared" si="2"/>
        <v>57733.499999999993</v>
      </c>
      <c r="G20" s="612">
        <f t="shared" si="2"/>
        <v>176173.53900000005</v>
      </c>
      <c r="H20" s="521">
        <f t="shared" si="2"/>
        <v>79629.100000000006</v>
      </c>
      <c r="I20" s="612">
        <f t="shared" si="2"/>
        <v>68619.3</v>
      </c>
      <c r="J20" s="521">
        <f t="shared" si="2"/>
        <v>65631.5</v>
      </c>
      <c r="K20" s="612">
        <f>SUM(K10:K12)</f>
        <v>130970.23340298462</v>
      </c>
      <c r="L20" s="521">
        <f t="shared" ref="L20:R20" si="3">SUM(L10:L12)</f>
        <v>199327.86700000003</v>
      </c>
      <c r="M20" s="612">
        <f t="shared" si="3"/>
        <v>283352.696</v>
      </c>
      <c r="N20" s="521">
        <f t="shared" si="3"/>
        <v>56203.536080000005</v>
      </c>
      <c r="O20" s="613">
        <f t="shared" si="3"/>
        <v>69763.099999999991</v>
      </c>
      <c r="P20" s="521">
        <f t="shared" si="3"/>
        <v>1497602.8133929844</v>
      </c>
      <c r="Q20" s="614">
        <f t="shared" si="3"/>
        <v>38477.225446754543</v>
      </c>
      <c r="R20" s="612">
        <f t="shared" si="3"/>
        <v>1536080.038839739</v>
      </c>
    </row>
    <row r="21" spans="1:23" ht="15" customHeight="1" x14ac:dyDescent="0.25">
      <c r="A21" s="190" t="s">
        <v>186</v>
      </c>
      <c r="B21" s="624">
        <f>SUM(B13:B15)</f>
        <v>32447.043029999997</v>
      </c>
      <c r="C21" s="612">
        <f>SUM(C13:C15)</f>
        <v>94141.1</v>
      </c>
      <c r="D21" s="521">
        <f t="shared" ref="D21:J21" si="4">SUM(D13:D15)</f>
        <v>28987</v>
      </c>
      <c r="E21" s="612">
        <f t="shared" si="4"/>
        <v>37620.6</v>
      </c>
      <c r="F21" s="521">
        <f t="shared" si="4"/>
        <v>36489.800000000003</v>
      </c>
      <c r="G21" s="612">
        <f t="shared" si="4"/>
        <v>129583.177</v>
      </c>
      <c r="H21" s="521">
        <f t="shared" si="4"/>
        <v>54506</v>
      </c>
      <c r="I21" s="612">
        <f t="shared" si="4"/>
        <v>49430.7</v>
      </c>
      <c r="J21" s="521">
        <f t="shared" si="4"/>
        <v>42356.3</v>
      </c>
      <c r="K21" s="612">
        <f>SUM(K13:K15)</f>
        <v>68007.350068288608</v>
      </c>
      <c r="L21" s="521">
        <f t="shared" ref="L21:R21" si="5">SUM(L13:L15)</f>
        <v>147655.38699999999</v>
      </c>
      <c r="M21" s="612">
        <f t="shared" si="5"/>
        <v>408732.647</v>
      </c>
      <c r="N21" s="521">
        <f t="shared" si="5"/>
        <v>35877.218949999995</v>
      </c>
      <c r="O21" s="613">
        <f t="shared" si="5"/>
        <v>46242.1</v>
      </c>
      <c r="P21" s="521">
        <f t="shared" si="5"/>
        <v>1212076.4230482886</v>
      </c>
      <c r="Q21" s="614">
        <f t="shared" si="5"/>
        <v>34427.681259995479</v>
      </c>
      <c r="R21" s="612">
        <f t="shared" si="5"/>
        <v>1246504.1043082841</v>
      </c>
    </row>
    <row r="22" spans="1:23" ht="15" customHeight="1" x14ac:dyDescent="0.25">
      <c r="A22" s="198" t="s">
        <v>153</v>
      </c>
      <c r="B22" s="825">
        <f>SUM(B16:B18)</f>
        <v>86726.375839999993</v>
      </c>
      <c r="C22" s="826">
        <f>SUM(C16:C18)</f>
        <v>353550.4</v>
      </c>
      <c r="D22" s="820">
        <f t="shared" ref="D22:J22" si="6">SUM(D16:D18)</f>
        <v>66058</v>
      </c>
      <c r="E22" s="826">
        <f t="shared" si="6"/>
        <v>108817</v>
      </c>
      <c r="F22" s="820">
        <f t="shared" si="6"/>
        <v>103424.6</v>
      </c>
      <c r="G22" s="826">
        <f t="shared" si="6"/>
        <v>263540.348</v>
      </c>
      <c r="H22" s="820">
        <f t="shared" si="6"/>
        <v>145949.90000000002</v>
      </c>
      <c r="I22" s="826">
        <f t="shared" si="6"/>
        <v>113676.5</v>
      </c>
      <c r="J22" s="820">
        <f t="shared" si="6"/>
        <v>112814.20000000001</v>
      </c>
      <c r="K22" s="826">
        <f>SUM(K16:K18)</f>
        <v>282197.52566428424</v>
      </c>
      <c r="L22" s="820">
        <f t="shared" ref="L22:R22" si="7">SUM(L16:L18)</f>
        <v>332966.11900000001</v>
      </c>
      <c r="M22" s="826">
        <f t="shared" si="7"/>
        <v>427120.72900000005</v>
      </c>
      <c r="N22" s="820">
        <f t="shared" si="7"/>
        <v>103426.70017</v>
      </c>
      <c r="O22" s="827">
        <f t="shared" si="7"/>
        <v>129136.3</v>
      </c>
      <c r="P22" s="820">
        <f t="shared" si="7"/>
        <v>2629404.6976742842</v>
      </c>
      <c r="Q22" s="828">
        <f t="shared" si="7"/>
        <v>21080.968294010516</v>
      </c>
      <c r="R22" s="826">
        <f t="shared" si="7"/>
        <v>2650485.6659682947</v>
      </c>
      <c r="S22" s="256"/>
    </row>
    <row r="23" spans="1:23" ht="15" customHeight="1" x14ac:dyDescent="0.25">
      <c r="A23" s="190" t="s">
        <v>154</v>
      </c>
      <c r="B23" s="621">
        <f>SUM(B7:B12)</f>
        <v>155531.51047000001</v>
      </c>
      <c r="C23" s="242">
        <f>SUM(C7:C12)</f>
        <v>594558.1</v>
      </c>
      <c r="D23" s="245">
        <f t="shared" ref="D23:J23" si="8">SUM(D7:D12)</f>
        <v>120081.50000000001</v>
      </c>
      <c r="E23" s="242">
        <f t="shared" si="8"/>
        <v>192160.7</v>
      </c>
      <c r="F23" s="245">
        <f t="shared" si="8"/>
        <v>189607.19999999998</v>
      </c>
      <c r="G23" s="242">
        <f t="shared" si="8"/>
        <v>498627.80300000007</v>
      </c>
      <c r="H23" s="245">
        <f t="shared" si="8"/>
        <v>257009.7</v>
      </c>
      <c r="I23" s="242">
        <f t="shared" si="8"/>
        <v>215824.9</v>
      </c>
      <c r="J23" s="245">
        <f t="shared" si="8"/>
        <v>207237.6</v>
      </c>
      <c r="K23" s="242">
        <f>SUM(K7:K12)</f>
        <v>490869.46166199434</v>
      </c>
      <c r="L23" s="245">
        <f t="shared" ref="L23:R23" si="9">SUM(L7:L12)</f>
        <v>566705.16300000006</v>
      </c>
      <c r="M23" s="242">
        <f t="shared" si="9"/>
        <v>662641.33499999996</v>
      </c>
      <c r="N23" s="245">
        <f t="shared" si="9"/>
        <v>185821.56649999999</v>
      </c>
      <c r="O23" s="756">
        <f t="shared" si="9"/>
        <v>234959.1</v>
      </c>
      <c r="P23" s="245">
        <f t="shared" si="9"/>
        <v>4571635.6396319941</v>
      </c>
      <c r="Q23" s="757">
        <f t="shared" si="9"/>
        <v>96004.365079997966</v>
      </c>
      <c r="R23" s="242">
        <f t="shared" si="9"/>
        <v>4667640.0047119921</v>
      </c>
    </row>
    <row r="24" spans="1:23" ht="15" customHeight="1" x14ac:dyDescent="0.25">
      <c r="A24" s="190" t="s">
        <v>155</v>
      </c>
      <c r="B24" s="621">
        <f>SUM(B13:B18)</f>
        <v>119173.41886999999</v>
      </c>
      <c r="C24" s="242">
        <f>SUM(C13:C18)</f>
        <v>447691.5</v>
      </c>
      <c r="D24" s="245">
        <f t="shared" ref="D24:J24" si="10">SUM(D13:D18)</f>
        <v>95045</v>
      </c>
      <c r="E24" s="242">
        <f t="shared" si="10"/>
        <v>146437.6</v>
      </c>
      <c r="F24" s="245">
        <f t="shared" si="10"/>
        <v>139914.40000000002</v>
      </c>
      <c r="G24" s="242">
        <f t="shared" si="10"/>
        <v>393123.52500000002</v>
      </c>
      <c r="H24" s="245">
        <f t="shared" si="10"/>
        <v>200455.90000000002</v>
      </c>
      <c r="I24" s="242">
        <f t="shared" si="10"/>
        <v>163107.19999999998</v>
      </c>
      <c r="J24" s="245">
        <f t="shared" si="10"/>
        <v>155170.50000000003</v>
      </c>
      <c r="K24" s="242">
        <f>SUM(K13:K18)</f>
        <v>350204.87573257287</v>
      </c>
      <c r="L24" s="245">
        <f t="shared" ref="L24:R24" si="11">SUM(L13:L18)</f>
        <v>480621.50599999999</v>
      </c>
      <c r="M24" s="242">
        <f t="shared" si="11"/>
        <v>835853.37600000005</v>
      </c>
      <c r="N24" s="245">
        <f t="shared" si="11"/>
        <v>139303.91911999998</v>
      </c>
      <c r="O24" s="756">
        <f t="shared" si="11"/>
        <v>175378.40000000002</v>
      </c>
      <c r="P24" s="245">
        <f t="shared" si="11"/>
        <v>3841481.1207225728</v>
      </c>
      <c r="Q24" s="757">
        <f t="shared" si="11"/>
        <v>55508.649554006006</v>
      </c>
      <c r="R24" s="242">
        <f t="shared" si="11"/>
        <v>3896989.7702765791</v>
      </c>
    </row>
    <row r="25" spans="1:23" ht="15" customHeight="1" x14ac:dyDescent="0.25">
      <c r="A25" s="229" t="s">
        <v>142</v>
      </c>
      <c r="B25" s="829">
        <f>SUM(B7:B18)</f>
        <v>274704.92934000003</v>
      </c>
      <c r="C25" s="830">
        <f>SUM(C7:C18)</f>
        <v>1042249.6</v>
      </c>
      <c r="D25" s="814">
        <f t="shared" ref="D25:J25" si="12">SUM(D7:D18)</f>
        <v>215126.50000000003</v>
      </c>
      <c r="E25" s="830">
        <f t="shared" si="12"/>
        <v>338598.30000000005</v>
      </c>
      <c r="F25" s="814">
        <f t="shared" si="12"/>
        <v>329521.59999999998</v>
      </c>
      <c r="G25" s="830">
        <f t="shared" si="12"/>
        <v>891751.32800000033</v>
      </c>
      <c r="H25" s="814">
        <f t="shared" si="12"/>
        <v>457465.60000000003</v>
      </c>
      <c r="I25" s="830">
        <f t="shared" si="12"/>
        <v>378932.1</v>
      </c>
      <c r="J25" s="814">
        <f t="shared" si="12"/>
        <v>362408.10000000003</v>
      </c>
      <c r="K25" s="830">
        <f>SUM(K7:K18)</f>
        <v>841074.33739456709</v>
      </c>
      <c r="L25" s="814">
        <f t="shared" ref="L25:R25" si="13">SUM(L7:L18)</f>
        <v>1047326.669</v>
      </c>
      <c r="M25" s="830">
        <f t="shared" si="13"/>
        <v>1498494.7109999999</v>
      </c>
      <c r="N25" s="814">
        <f t="shared" si="13"/>
        <v>325125.48561999999</v>
      </c>
      <c r="O25" s="831">
        <f t="shared" si="13"/>
        <v>410337.5</v>
      </c>
      <c r="P25" s="814">
        <f t="shared" si="13"/>
        <v>8413116.7603545673</v>
      </c>
      <c r="Q25" s="832">
        <f t="shared" si="13"/>
        <v>151513.01463400392</v>
      </c>
      <c r="R25" s="830">
        <f t="shared" si="13"/>
        <v>8564629.7749885693</v>
      </c>
      <c r="S25" s="337"/>
    </row>
    <row r="26" spans="1:23" ht="9.75" customHeight="1" x14ac:dyDescent="0.25">
      <c r="B26" s="623"/>
      <c r="P26" s="222"/>
      <c r="R26" s="619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Q1:S1"/>
    <mergeCell ref="B5:R5"/>
    <mergeCell ref="A2:S2"/>
    <mergeCell ref="A3:I3"/>
    <mergeCell ref="B4:R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view="pageBreakPreview" zoomScaleNormal="100" zoomScaleSheetLayoutView="100" workbookViewId="0"/>
  </sheetViews>
  <sheetFormatPr defaultRowHeight="12.75" x14ac:dyDescent="0.25"/>
  <cols>
    <col min="1" max="18" width="7.7109375" style="187" customWidth="1"/>
    <col min="19" max="19" width="1.7109375" style="187" customWidth="1"/>
    <col min="20" max="20" width="9.28515625" style="187" bestFit="1" customWidth="1"/>
    <col min="21" max="21" width="11.42578125" style="187" bestFit="1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ht="13.5" customHeight="1" x14ac:dyDescent="0.25">
      <c r="Q1" s="898" t="s">
        <v>246</v>
      </c>
      <c r="R1" s="898"/>
      <c r="S1" s="898"/>
    </row>
    <row r="2" spans="1:23" ht="20.100000000000001" customHeight="1" x14ac:dyDescent="0.25">
      <c r="A2" s="897" t="s">
        <v>215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897"/>
    </row>
    <row r="3" spans="1:23" ht="20.100000000000001" customHeight="1" x14ac:dyDescent="0.25">
      <c r="A3" s="1004">
        <f>T!G17</f>
        <v>2019</v>
      </c>
      <c r="B3" s="1005"/>
      <c r="C3" s="1005"/>
      <c r="D3" s="1005"/>
      <c r="E3" s="1005"/>
      <c r="F3" s="1005"/>
      <c r="G3" s="1005"/>
      <c r="H3" s="1005"/>
      <c r="I3" s="1005"/>
      <c r="J3" s="211"/>
      <c r="K3" s="212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33"/>
      <c r="B4" s="1025"/>
      <c r="C4" s="1026"/>
      <c r="D4" s="1026"/>
      <c r="E4" s="1026"/>
      <c r="F4" s="1026"/>
      <c r="G4" s="1026"/>
      <c r="H4" s="1026"/>
      <c r="I4" s="1026"/>
      <c r="J4" s="1026"/>
      <c r="K4" s="1026"/>
      <c r="L4" s="1026"/>
      <c r="M4" s="1026"/>
      <c r="N4" s="1026"/>
      <c r="O4" s="1026"/>
      <c r="P4" s="1026"/>
      <c r="Q4" s="1026"/>
      <c r="R4" s="1027"/>
    </row>
    <row r="5" spans="1:23" ht="50.25" customHeight="1" x14ac:dyDescent="0.25">
      <c r="A5" s="233"/>
      <c r="B5" s="1028" t="s">
        <v>283</v>
      </c>
      <c r="C5" s="1028"/>
      <c r="D5" s="1028"/>
      <c r="E5" s="1028"/>
      <c r="F5" s="1028"/>
      <c r="G5" s="1028"/>
      <c r="H5" s="1028"/>
      <c r="I5" s="1028"/>
      <c r="J5" s="1028"/>
      <c r="K5" s="1028"/>
      <c r="L5" s="1028"/>
      <c r="M5" s="1028"/>
      <c r="N5" s="1028"/>
      <c r="O5" s="1028"/>
      <c r="P5" s="1028"/>
      <c r="Q5" s="1028"/>
      <c r="R5" s="1029"/>
    </row>
    <row r="6" spans="1:23" ht="63" customHeight="1" x14ac:dyDescent="0.25">
      <c r="A6" s="189" t="s">
        <v>140</v>
      </c>
      <c r="B6" s="620" t="s">
        <v>249</v>
      </c>
      <c r="C6" s="615" t="s">
        <v>250</v>
      </c>
      <c r="D6" s="616" t="s">
        <v>251</v>
      </c>
      <c r="E6" s="615" t="s">
        <v>300</v>
      </c>
      <c r="F6" s="616" t="s">
        <v>252</v>
      </c>
      <c r="G6" s="615" t="s">
        <v>253</v>
      </c>
      <c r="H6" s="616" t="s">
        <v>254</v>
      </c>
      <c r="I6" s="615" t="s">
        <v>255</v>
      </c>
      <c r="J6" s="616" t="s">
        <v>256</v>
      </c>
      <c r="K6" s="615" t="s">
        <v>257</v>
      </c>
      <c r="L6" s="616" t="s">
        <v>258</v>
      </c>
      <c r="M6" s="615" t="s">
        <v>259</v>
      </c>
      <c r="N6" s="616" t="s">
        <v>260</v>
      </c>
      <c r="O6" s="617" t="s">
        <v>261</v>
      </c>
      <c r="P6" s="616" t="s">
        <v>262</v>
      </c>
      <c r="Q6" s="618" t="s">
        <v>315</v>
      </c>
      <c r="R6" s="615" t="s">
        <v>263</v>
      </c>
      <c r="S6" s="256"/>
    </row>
    <row r="7" spans="1:23" ht="15" customHeight="1" x14ac:dyDescent="0.25">
      <c r="A7" s="190" t="s">
        <v>25</v>
      </c>
      <c r="B7" s="621">
        <v>458782.95663999999</v>
      </c>
      <c r="C7" s="242">
        <v>1917431.0032199998</v>
      </c>
      <c r="D7" s="243">
        <v>342100.69448000001</v>
      </c>
      <c r="E7" s="244">
        <v>594377.29688000004</v>
      </c>
      <c r="F7" s="243">
        <v>580154.62922999985</v>
      </c>
      <c r="G7" s="244">
        <v>1365965.5605000001</v>
      </c>
      <c r="H7" s="243">
        <v>777526.54608</v>
      </c>
      <c r="I7" s="244">
        <v>628354.26219000004</v>
      </c>
      <c r="J7" s="243">
        <v>611156.55500999989</v>
      </c>
      <c r="K7" s="242">
        <v>1617932.4366599999</v>
      </c>
      <c r="L7" s="245">
        <v>1584318.4808799999</v>
      </c>
      <c r="M7" s="244">
        <v>1701071.27599</v>
      </c>
      <c r="N7" s="243">
        <v>572042.14033800003</v>
      </c>
      <c r="O7" s="250">
        <v>726597.80351</v>
      </c>
      <c r="P7" s="243">
        <v>13477811.641608</v>
      </c>
      <c r="Q7" s="252">
        <v>247314.883241</v>
      </c>
      <c r="R7" s="244">
        <v>13725126.524848999</v>
      </c>
      <c r="S7" s="195"/>
      <c r="T7" s="195"/>
      <c r="U7" s="196"/>
      <c r="V7" s="196"/>
      <c r="W7" s="196"/>
    </row>
    <row r="8" spans="1:23" ht="15" customHeight="1" x14ac:dyDescent="0.25">
      <c r="A8" s="190" t="s">
        <v>26</v>
      </c>
      <c r="B8" s="621">
        <v>361730.10442999995</v>
      </c>
      <c r="C8" s="244">
        <v>1468754.3391499997</v>
      </c>
      <c r="D8" s="243">
        <v>275507.74213999993</v>
      </c>
      <c r="E8" s="244">
        <v>457862.23168000003</v>
      </c>
      <c r="F8" s="243">
        <v>444877.65841000003</v>
      </c>
      <c r="G8" s="244">
        <v>1086801.76948</v>
      </c>
      <c r="H8" s="243">
        <v>608097.07458000001</v>
      </c>
      <c r="I8" s="244">
        <v>508102.92953000008</v>
      </c>
      <c r="J8" s="243">
        <v>485689.90998999996</v>
      </c>
      <c r="K8" s="242">
        <v>1214426.76642</v>
      </c>
      <c r="L8" s="243">
        <v>1266253.3445899996</v>
      </c>
      <c r="M8" s="244">
        <v>1341442.68038</v>
      </c>
      <c r="N8" s="243">
        <v>439774.14553000004</v>
      </c>
      <c r="O8" s="250">
        <v>564599.20103999996</v>
      </c>
      <c r="P8" s="243">
        <v>10523919.89735</v>
      </c>
      <c r="Q8" s="252">
        <v>195084.83045580002</v>
      </c>
      <c r="R8" s="244">
        <v>10719004.727805801</v>
      </c>
      <c r="S8" s="197"/>
      <c r="T8" s="197"/>
      <c r="U8" s="196"/>
      <c r="V8" s="196"/>
      <c r="W8" s="196"/>
    </row>
    <row r="9" spans="1:23" ht="15" customHeight="1" x14ac:dyDescent="0.25">
      <c r="A9" s="190" t="s">
        <v>27</v>
      </c>
      <c r="B9" s="622">
        <v>309481.87640999997</v>
      </c>
      <c r="C9" s="247">
        <v>1224847.3307100001</v>
      </c>
      <c r="D9" s="248">
        <v>238352.74042000002</v>
      </c>
      <c r="E9" s="247">
        <v>387779.09739999997</v>
      </c>
      <c r="F9" s="248">
        <v>383880.72545999993</v>
      </c>
      <c r="G9" s="247">
        <v>991459.08450999996</v>
      </c>
      <c r="H9" s="248">
        <v>509480.96808999992</v>
      </c>
      <c r="I9" s="247">
        <v>436238.18152000004</v>
      </c>
      <c r="J9" s="248">
        <v>416033.64200999989</v>
      </c>
      <c r="K9" s="249">
        <v>1009090.36716</v>
      </c>
      <c r="L9" s="248">
        <v>1074250.2284809998</v>
      </c>
      <c r="M9" s="247">
        <v>1009062.1418300003</v>
      </c>
      <c r="N9" s="248">
        <v>373195.00774999993</v>
      </c>
      <c r="O9" s="251">
        <v>473734.06019999995</v>
      </c>
      <c r="P9" s="259">
        <v>8836885.451950999</v>
      </c>
      <c r="Q9" s="253">
        <v>172710.64221100003</v>
      </c>
      <c r="R9" s="247">
        <v>9009596.0941619985</v>
      </c>
      <c r="S9" s="203"/>
      <c r="T9" s="203"/>
      <c r="U9" s="196"/>
      <c r="V9" s="196"/>
      <c r="W9" s="196"/>
    </row>
    <row r="10" spans="1:23" ht="15" customHeight="1" x14ac:dyDescent="0.25">
      <c r="A10" s="190" t="s">
        <v>28</v>
      </c>
      <c r="B10" s="621">
        <v>219805.02893999999</v>
      </c>
      <c r="C10" s="244">
        <v>782198.57994999981</v>
      </c>
      <c r="D10" s="243">
        <v>171863.76165</v>
      </c>
      <c r="E10" s="244">
        <v>255414.09810000012</v>
      </c>
      <c r="F10" s="243">
        <v>252752.30695000003</v>
      </c>
      <c r="G10" s="244">
        <v>721736.06410000008</v>
      </c>
      <c r="H10" s="243">
        <v>347213.07878999994</v>
      </c>
      <c r="I10" s="244">
        <v>302430.27674</v>
      </c>
      <c r="J10" s="243">
        <v>290914.80553000001</v>
      </c>
      <c r="K10" s="242">
        <v>633871.84971399931</v>
      </c>
      <c r="L10" s="243">
        <v>784147.94524800009</v>
      </c>
      <c r="M10" s="244">
        <v>962122.71445999981</v>
      </c>
      <c r="N10" s="243">
        <v>254846.77939000004</v>
      </c>
      <c r="O10" s="250">
        <v>311019.90330000001</v>
      </c>
      <c r="P10" s="243">
        <v>6290337.1928619985</v>
      </c>
      <c r="Q10" s="252">
        <v>127901.44149700004</v>
      </c>
      <c r="R10" s="244">
        <v>6418238.6343589984</v>
      </c>
      <c r="S10" s="197"/>
      <c r="T10" s="197"/>
      <c r="U10" s="196"/>
      <c r="V10" s="196"/>
      <c r="W10" s="196"/>
    </row>
    <row r="11" spans="1:23" ht="15" customHeight="1" x14ac:dyDescent="0.25">
      <c r="A11" s="190" t="s">
        <v>29</v>
      </c>
      <c r="B11" s="621">
        <v>209028.56303999998</v>
      </c>
      <c r="C11" s="244">
        <v>655197.22444000002</v>
      </c>
      <c r="D11" s="243">
        <v>155144.71507000001</v>
      </c>
      <c r="E11" s="244">
        <v>237646.00998999999</v>
      </c>
      <c r="F11" s="243">
        <v>243683.06273000003</v>
      </c>
      <c r="G11" s="244">
        <v>695192.93530000001</v>
      </c>
      <c r="H11" s="243">
        <v>321588.02888000006</v>
      </c>
      <c r="I11" s="244">
        <v>273879.55617</v>
      </c>
      <c r="J11" s="243">
        <v>264319.53436999989</v>
      </c>
      <c r="K11" s="242">
        <v>557243.92842696724</v>
      </c>
      <c r="L11" s="243">
        <v>798203.97520400048</v>
      </c>
      <c r="M11" s="244">
        <v>861031.01350999996</v>
      </c>
      <c r="N11" s="243">
        <v>230229.84647000005</v>
      </c>
      <c r="O11" s="250">
        <v>284136.89529999997</v>
      </c>
      <c r="P11" s="243">
        <v>5786525.2889009677</v>
      </c>
      <c r="Q11" s="252">
        <v>148419.62865299999</v>
      </c>
      <c r="R11" s="244">
        <v>5934944.9175539678</v>
      </c>
      <c r="S11" s="197"/>
      <c r="T11" s="197"/>
      <c r="U11" s="196"/>
      <c r="V11" s="196"/>
      <c r="W11" s="196"/>
    </row>
    <row r="12" spans="1:23" ht="15" customHeight="1" x14ac:dyDescent="0.25">
      <c r="A12" s="190" t="s">
        <v>30</v>
      </c>
      <c r="B12" s="622">
        <v>104821.36199</v>
      </c>
      <c r="C12" s="247">
        <v>300734.29114000004</v>
      </c>
      <c r="D12" s="248">
        <v>99193.393290000022</v>
      </c>
      <c r="E12" s="247">
        <v>118836.76567999998</v>
      </c>
      <c r="F12" s="248">
        <v>119256.48519000002</v>
      </c>
      <c r="G12" s="247">
        <v>461399.67827000003</v>
      </c>
      <c r="H12" s="248">
        <v>180423.97178999998</v>
      </c>
      <c r="I12" s="247">
        <v>155507.11640000003</v>
      </c>
      <c r="J12" s="248">
        <v>144714.63503</v>
      </c>
      <c r="K12" s="249">
        <v>203820.44186299376</v>
      </c>
      <c r="L12" s="248">
        <v>543323.17190900003</v>
      </c>
      <c r="M12" s="247">
        <v>1197522.3058200001</v>
      </c>
      <c r="N12" s="248">
        <v>114551.16432999999</v>
      </c>
      <c r="O12" s="251">
        <v>148849.71302</v>
      </c>
      <c r="P12" s="259">
        <v>3892954.4957219944</v>
      </c>
      <c r="Q12" s="253">
        <v>134449.76869</v>
      </c>
      <c r="R12" s="247">
        <v>4027404.2644119943</v>
      </c>
      <c r="S12" s="197"/>
      <c r="T12" s="197"/>
      <c r="U12" s="196"/>
      <c r="V12" s="196"/>
      <c r="W12" s="196"/>
    </row>
    <row r="13" spans="1:23" ht="15" customHeight="1" x14ac:dyDescent="0.25">
      <c r="A13" s="190" t="s">
        <v>31</v>
      </c>
      <c r="B13" s="621">
        <v>102946.87940000001</v>
      </c>
      <c r="C13" s="244">
        <v>297418.67546999996</v>
      </c>
      <c r="D13" s="243">
        <v>97880.976539999974</v>
      </c>
      <c r="E13" s="244">
        <v>110763.03182000002</v>
      </c>
      <c r="F13" s="243">
        <v>111278.30073000003</v>
      </c>
      <c r="G13" s="244">
        <v>444646.53857999993</v>
      </c>
      <c r="H13" s="243">
        <v>176573.08947000006</v>
      </c>
      <c r="I13" s="244">
        <v>164940.91721000001</v>
      </c>
      <c r="J13" s="243">
        <v>130919.60606000003</v>
      </c>
      <c r="K13" s="242">
        <v>214192.86537297492</v>
      </c>
      <c r="L13" s="243">
        <v>513324.61555899994</v>
      </c>
      <c r="M13" s="244">
        <v>1431854.6549599997</v>
      </c>
      <c r="N13" s="243">
        <v>114433.86721000001</v>
      </c>
      <c r="O13" s="250">
        <v>141295.63039000003</v>
      </c>
      <c r="P13" s="243">
        <v>4052469.6487719747</v>
      </c>
      <c r="Q13" s="252">
        <v>131515.25882799999</v>
      </c>
      <c r="R13" s="244">
        <v>4183984.9075999749</v>
      </c>
      <c r="S13" s="197"/>
      <c r="T13" s="197"/>
      <c r="U13" s="196"/>
      <c r="V13" s="196"/>
      <c r="W13" s="196"/>
    </row>
    <row r="14" spans="1:23" ht="15" customHeight="1" x14ac:dyDescent="0.25">
      <c r="A14" s="190" t="s">
        <v>32</v>
      </c>
      <c r="B14" s="621">
        <v>104385.39921</v>
      </c>
      <c r="C14" s="244">
        <v>297552.24562999984</v>
      </c>
      <c r="D14" s="243">
        <v>90699.996249999997</v>
      </c>
      <c r="E14" s="244">
        <v>125597.45102999998</v>
      </c>
      <c r="F14" s="243">
        <v>116043.08190999999</v>
      </c>
      <c r="G14" s="244">
        <v>405688.5144300001</v>
      </c>
      <c r="H14" s="243">
        <v>177886.45758999995</v>
      </c>
      <c r="I14" s="244">
        <v>160705.9345</v>
      </c>
      <c r="J14" s="243">
        <v>139205.35215999998</v>
      </c>
      <c r="K14" s="242">
        <v>197679.49717001134</v>
      </c>
      <c r="L14" s="243">
        <v>475854.32146800007</v>
      </c>
      <c r="M14" s="244">
        <v>1381409.0682799998</v>
      </c>
      <c r="N14" s="243">
        <v>116173.54657999999</v>
      </c>
      <c r="O14" s="250">
        <v>151484.99157000001</v>
      </c>
      <c r="P14" s="243">
        <v>3940365.8577780109</v>
      </c>
      <c r="Q14" s="252">
        <v>120451.880322</v>
      </c>
      <c r="R14" s="244">
        <v>4060817.7381000109</v>
      </c>
      <c r="S14" s="197"/>
      <c r="T14" s="197"/>
      <c r="U14" s="196"/>
      <c r="V14" s="196"/>
      <c r="W14" s="196"/>
    </row>
    <row r="15" spans="1:23" ht="15" customHeight="1" x14ac:dyDescent="0.25">
      <c r="A15" s="190" t="s">
        <v>33</v>
      </c>
      <c r="B15" s="622">
        <v>139266.5606</v>
      </c>
      <c r="C15" s="247">
        <v>409088.87047999975</v>
      </c>
      <c r="D15" s="248">
        <v>120584.45057</v>
      </c>
      <c r="E15" s="247">
        <v>164865.01481999995</v>
      </c>
      <c r="F15" s="248">
        <v>161856.47319999998</v>
      </c>
      <c r="G15" s="247">
        <v>531329.64224000007</v>
      </c>
      <c r="H15" s="248">
        <v>226869.65285000001</v>
      </c>
      <c r="I15" s="247">
        <v>201555.78391000003</v>
      </c>
      <c r="J15" s="248">
        <v>181615.69156000001</v>
      </c>
      <c r="K15" s="249">
        <v>313316.71728500049</v>
      </c>
      <c r="L15" s="248">
        <v>585653.77740599995</v>
      </c>
      <c r="M15" s="247">
        <v>1542417.27104</v>
      </c>
      <c r="N15" s="248">
        <v>152110.77698999998</v>
      </c>
      <c r="O15" s="251">
        <v>200402.44201</v>
      </c>
      <c r="P15" s="259">
        <v>4930933.1249610018</v>
      </c>
      <c r="Q15" s="253">
        <v>115690.85154100001</v>
      </c>
      <c r="R15" s="247">
        <v>5046623.9765020022</v>
      </c>
      <c r="S15" s="197"/>
      <c r="T15" s="197"/>
      <c r="U15" s="196"/>
      <c r="V15" s="196"/>
      <c r="W15" s="196"/>
    </row>
    <row r="16" spans="1:23" ht="15" customHeight="1" x14ac:dyDescent="0.25">
      <c r="A16" s="190" t="s">
        <v>34</v>
      </c>
      <c r="B16" s="621">
        <v>228453.05068999997</v>
      </c>
      <c r="C16" s="244">
        <v>904080.38551999989</v>
      </c>
      <c r="D16" s="243">
        <v>175925.88311999998</v>
      </c>
      <c r="E16" s="244">
        <v>292205.30878999998</v>
      </c>
      <c r="F16" s="243">
        <v>267994.59713999997</v>
      </c>
      <c r="G16" s="244">
        <v>753929.51928000001</v>
      </c>
      <c r="H16" s="243">
        <v>383752.87315999996</v>
      </c>
      <c r="I16" s="244">
        <v>298466.79105</v>
      </c>
      <c r="J16" s="243">
        <v>299253.40865000006</v>
      </c>
      <c r="K16" s="242">
        <v>674949.3186529997</v>
      </c>
      <c r="L16" s="243">
        <v>940453.4956819996</v>
      </c>
      <c r="M16" s="244">
        <v>1630151.9597099996</v>
      </c>
      <c r="N16" s="243">
        <v>266009.283</v>
      </c>
      <c r="O16" s="250">
        <v>331044.89774999995</v>
      </c>
      <c r="P16" s="243">
        <v>7446670.7721949983</v>
      </c>
      <c r="Q16" s="252">
        <v>133046.26873010001</v>
      </c>
      <c r="R16" s="244">
        <v>7579717.0409250986</v>
      </c>
      <c r="S16" s="197"/>
      <c r="T16" s="197"/>
      <c r="U16" s="196"/>
      <c r="V16" s="196"/>
      <c r="W16" s="196"/>
    </row>
    <row r="17" spans="1:23" ht="15" customHeight="1" x14ac:dyDescent="0.25">
      <c r="A17" s="190" t="s">
        <v>35</v>
      </c>
      <c r="B17" s="621">
        <v>320937.09500999999</v>
      </c>
      <c r="C17" s="244">
        <v>1223063.7667699999</v>
      </c>
      <c r="D17" s="243">
        <v>238813.07327000002</v>
      </c>
      <c r="E17" s="244">
        <v>384710.64193000004</v>
      </c>
      <c r="F17" s="243">
        <v>367816.12292000011</v>
      </c>
      <c r="G17" s="244">
        <v>903148.98786999995</v>
      </c>
      <c r="H17" s="243">
        <v>512378.18814000004</v>
      </c>
      <c r="I17" s="244">
        <v>406415.47418000002</v>
      </c>
      <c r="J17" s="243">
        <v>405775.01074999996</v>
      </c>
      <c r="K17" s="242">
        <v>1035634.5246769704</v>
      </c>
      <c r="L17" s="243">
        <v>1201705.1733649999</v>
      </c>
      <c r="M17" s="244">
        <v>1582590.4470599999</v>
      </c>
      <c r="N17" s="243">
        <v>367928.61992999993</v>
      </c>
      <c r="O17" s="250">
        <v>446528.15688000002</v>
      </c>
      <c r="P17" s="243">
        <v>9397445.28275197</v>
      </c>
      <c r="Q17" s="252">
        <v>177892.83747299999</v>
      </c>
      <c r="R17" s="244">
        <v>9575338.1202249695</v>
      </c>
      <c r="S17" s="197"/>
      <c r="T17" s="197"/>
      <c r="U17" s="196"/>
      <c r="V17" s="196"/>
      <c r="W17" s="196"/>
    </row>
    <row r="18" spans="1:23" ht="15" customHeight="1" x14ac:dyDescent="0.25">
      <c r="A18" s="198" t="s">
        <v>36</v>
      </c>
      <c r="B18" s="622">
        <v>379132.65535000002</v>
      </c>
      <c r="C18" s="247">
        <v>1645894.7981100001</v>
      </c>
      <c r="D18" s="248">
        <v>290167.25969000004</v>
      </c>
      <c r="E18" s="247">
        <v>484288.92897999997</v>
      </c>
      <c r="F18" s="248">
        <v>467881.63511000003</v>
      </c>
      <c r="G18" s="247">
        <v>1154435.90962</v>
      </c>
      <c r="H18" s="248">
        <v>661363.17313999985</v>
      </c>
      <c r="I18" s="247">
        <v>508191.45395999996</v>
      </c>
      <c r="J18" s="248">
        <v>498825.29314000002</v>
      </c>
      <c r="K18" s="249">
        <v>1293265.3685580809</v>
      </c>
      <c r="L18" s="248">
        <v>1410686.9359979997</v>
      </c>
      <c r="M18" s="247">
        <v>1338141.1112900001</v>
      </c>
      <c r="N18" s="248">
        <v>470213.98703999998</v>
      </c>
      <c r="O18" s="251">
        <v>600548.93585000001</v>
      </c>
      <c r="P18" s="259">
        <v>11203037.44583608</v>
      </c>
      <c r="Q18" s="253">
        <v>-86200.655971</v>
      </c>
      <c r="R18" s="247">
        <v>11116836.78986508</v>
      </c>
      <c r="S18" s="336"/>
      <c r="T18" s="197"/>
      <c r="U18" s="196"/>
      <c r="V18" s="196"/>
      <c r="W18" s="196"/>
    </row>
    <row r="19" spans="1:23" ht="15" customHeight="1" x14ac:dyDescent="0.25">
      <c r="A19" s="190" t="s">
        <v>129</v>
      </c>
      <c r="B19" s="663">
        <f>SUM(B7:B9)</f>
        <v>1129994.9374799998</v>
      </c>
      <c r="C19" s="664">
        <f>SUM(C7:C9)</f>
        <v>4611032.6730800001</v>
      </c>
      <c r="D19" s="648">
        <f t="shared" ref="D19:J19" si="0">SUM(D7:D9)</f>
        <v>855961.17703999998</v>
      </c>
      <c r="E19" s="664">
        <f t="shared" si="0"/>
        <v>1440018.6259599999</v>
      </c>
      <c r="F19" s="648">
        <f t="shared" si="0"/>
        <v>1408913.0130999999</v>
      </c>
      <c r="G19" s="664">
        <f t="shared" si="0"/>
        <v>3444226.4144899999</v>
      </c>
      <c r="H19" s="648">
        <f t="shared" si="0"/>
        <v>1895104.5887499999</v>
      </c>
      <c r="I19" s="664">
        <f t="shared" si="0"/>
        <v>1572695.3732400001</v>
      </c>
      <c r="J19" s="648">
        <f t="shared" si="0"/>
        <v>1512880.1070099997</v>
      </c>
      <c r="K19" s="664">
        <f>SUM(K7:K9)</f>
        <v>3841449.5702399998</v>
      </c>
      <c r="L19" s="648">
        <f t="shared" ref="L19:R19" si="1">SUM(L7:L9)</f>
        <v>3924822.0539509994</v>
      </c>
      <c r="M19" s="664">
        <f t="shared" si="1"/>
        <v>4051576.0981999999</v>
      </c>
      <c r="N19" s="648">
        <f t="shared" si="1"/>
        <v>1385011.2936179999</v>
      </c>
      <c r="O19" s="665">
        <f t="shared" si="1"/>
        <v>1764931.0647499999</v>
      </c>
      <c r="P19" s="648">
        <f t="shared" si="1"/>
        <v>32838616.990908995</v>
      </c>
      <c r="Q19" s="666">
        <f t="shared" si="1"/>
        <v>615110.35590780014</v>
      </c>
      <c r="R19" s="664">
        <f t="shared" si="1"/>
        <v>33453727.346816797</v>
      </c>
    </row>
    <row r="20" spans="1:23" ht="15" customHeight="1" x14ac:dyDescent="0.25">
      <c r="A20" s="190" t="s">
        <v>152</v>
      </c>
      <c r="B20" s="663">
        <f>SUM(B10:B12)</f>
        <v>533654.95396999991</v>
      </c>
      <c r="C20" s="664">
        <f>SUM(C10:C12)</f>
        <v>1738130.0955299998</v>
      </c>
      <c r="D20" s="648">
        <f t="shared" ref="D20:J20" si="2">SUM(D10:D12)</f>
        <v>426201.87001000007</v>
      </c>
      <c r="E20" s="664">
        <f t="shared" si="2"/>
        <v>611896.87377000006</v>
      </c>
      <c r="F20" s="648">
        <f t="shared" si="2"/>
        <v>615691.85487000004</v>
      </c>
      <c r="G20" s="664">
        <f t="shared" si="2"/>
        <v>1878328.6776700001</v>
      </c>
      <c r="H20" s="648">
        <f t="shared" si="2"/>
        <v>849225.07946000004</v>
      </c>
      <c r="I20" s="664">
        <f t="shared" si="2"/>
        <v>731816.94931000005</v>
      </c>
      <c r="J20" s="648">
        <f t="shared" si="2"/>
        <v>699948.97492999991</v>
      </c>
      <c r="K20" s="664">
        <f>SUM(K10:K12)</f>
        <v>1394936.2200039602</v>
      </c>
      <c r="L20" s="648">
        <f t="shared" ref="L20:R20" si="3">SUM(L10:L12)</f>
        <v>2125675.0923610004</v>
      </c>
      <c r="M20" s="664">
        <f t="shared" si="3"/>
        <v>3020676.0337899998</v>
      </c>
      <c r="N20" s="648">
        <f t="shared" si="3"/>
        <v>599627.79019000009</v>
      </c>
      <c r="O20" s="665">
        <f t="shared" si="3"/>
        <v>744006.51162</v>
      </c>
      <c r="P20" s="648">
        <f t="shared" si="3"/>
        <v>15969816.97748496</v>
      </c>
      <c r="Q20" s="666">
        <f t="shared" si="3"/>
        <v>410770.83884000004</v>
      </c>
      <c r="R20" s="664">
        <f t="shared" si="3"/>
        <v>16380587.81632496</v>
      </c>
    </row>
    <row r="21" spans="1:23" ht="15" customHeight="1" x14ac:dyDescent="0.25">
      <c r="A21" s="190" t="s">
        <v>186</v>
      </c>
      <c r="B21" s="663">
        <f>SUM(B13:B15)</f>
        <v>346598.83921000001</v>
      </c>
      <c r="C21" s="664">
        <f>SUM(C13:C15)</f>
        <v>1004059.7915799995</v>
      </c>
      <c r="D21" s="648">
        <f t="shared" ref="D21:J21" si="4">SUM(D13:D15)</f>
        <v>309165.42335999996</v>
      </c>
      <c r="E21" s="664">
        <f t="shared" si="4"/>
        <v>401225.49766999995</v>
      </c>
      <c r="F21" s="648">
        <f t="shared" si="4"/>
        <v>389177.85583999997</v>
      </c>
      <c r="G21" s="664">
        <f t="shared" si="4"/>
        <v>1381664.6952500001</v>
      </c>
      <c r="H21" s="648">
        <f t="shared" si="4"/>
        <v>581329.19990999997</v>
      </c>
      <c r="I21" s="664">
        <f t="shared" si="4"/>
        <v>527202.63562000007</v>
      </c>
      <c r="J21" s="648">
        <f t="shared" si="4"/>
        <v>451740.64978000004</v>
      </c>
      <c r="K21" s="664">
        <f>SUM(K13:K15)</f>
        <v>725189.07982798677</v>
      </c>
      <c r="L21" s="648">
        <f t="shared" ref="L21:R21" si="5">SUM(L13:L15)</f>
        <v>1574832.714433</v>
      </c>
      <c r="M21" s="664">
        <f t="shared" si="5"/>
        <v>4355680.9942799993</v>
      </c>
      <c r="N21" s="648">
        <f t="shared" si="5"/>
        <v>382718.19078</v>
      </c>
      <c r="O21" s="665">
        <f t="shared" si="5"/>
        <v>493183.06397000002</v>
      </c>
      <c r="P21" s="648">
        <f t="shared" si="5"/>
        <v>12923768.631510988</v>
      </c>
      <c r="Q21" s="666">
        <f t="shared" si="5"/>
        <v>367657.99069100001</v>
      </c>
      <c r="R21" s="664">
        <f t="shared" si="5"/>
        <v>13291426.622201987</v>
      </c>
    </row>
    <row r="22" spans="1:23" ht="15" customHeight="1" x14ac:dyDescent="0.25">
      <c r="A22" s="198" t="s">
        <v>153</v>
      </c>
      <c r="B22" s="833">
        <f>SUM(B16:B18)</f>
        <v>928522.80105000001</v>
      </c>
      <c r="C22" s="834">
        <f>SUM(C16:C18)</f>
        <v>3773038.9503999995</v>
      </c>
      <c r="D22" s="822">
        <f t="shared" ref="D22:J22" si="6">SUM(D16:D18)</f>
        <v>704906.21608000004</v>
      </c>
      <c r="E22" s="834">
        <f t="shared" si="6"/>
        <v>1161204.8796999999</v>
      </c>
      <c r="F22" s="822">
        <f t="shared" si="6"/>
        <v>1103692.3551700001</v>
      </c>
      <c r="G22" s="834">
        <f t="shared" si="6"/>
        <v>2811514.41677</v>
      </c>
      <c r="H22" s="822">
        <f t="shared" si="6"/>
        <v>1557494.2344399998</v>
      </c>
      <c r="I22" s="834">
        <f t="shared" si="6"/>
        <v>1213073.7191900001</v>
      </c>
      <c r="J22" s="822">
        <f t="shared" si="6"/>
        <v>1203853.71254</v>
      </c>
      <c r="K22" s="834">
        <f>SUM(K16:K18)</f>
        <v>3003849.2118880511</v>
      </c>
      <c r="L22" s="822">
        <f t="shared" ref="L22:R22" si="7">SUM(L16:L18)</f>
        <v>3552845.6050449992</v>
      </c>
      <c r="M22" s="834">
        <f t="shared" si="7"/>
        <v>4550883.5180599997</v>
      </c>
      <c r="N22" s="822">
        <f t="shared" si="7"/>
        <v>1104151.8899699999</v>
      </c>
      <c r="O22" s="835">
        <f t="shared" si="7"/>
        <v>1378121.9904799999</v>
      </c>
      <c r="P22" s="822">
        <f t="shared" si="7"/>
        <v>28047153.500783049</v>
      </c>
      <c r="Q22" s="836">
        <f t="shared" si="7"/>
        <v>224738.4502321</v>
      </c>
      <c r="R22" s="834">
        <f t="shared" si="7"/>
        <v>28271891.951015148</v>
      </c>
      <c r="S22" s="256"/>
    </row>
    <row r="23" spans="1:23" ht="15" customHeight="1" x14ac:dyDescent="0.25">
      <c r="A23" s="190" t="s">
        <v>154</v>
      </c>
      <c r="B23" s="621">
        <f>SUM(B7:B12)</f>
        <v>1663649.89145</v>
      </c>
      <c r="C23" s="242">
        <f>SUM(C7:C12)</f>
        <v>6349162.7686100006</v>
      </c>
      <c r="D23" s="245">
        <f t="shared" ref="D23:J23" si="8">SUM(D7:D12)</f>
        <v>1282163.0470499999</v>
      </c>
      <c r="E23" s="242">
        <f t="shared" si="8"/>
        <v>2051915.4997299998</v>
      </c>
      <c r="F23" s="245">
        <f t="shared" si="8"/>
        <v>2024604.86797</v>
      </c>
      <c r="G23" s="242">
        <f t="shared" si="8"/>
        <v>5322555.0921600005</v>
      </c>
      <c r="H23" s="245">
        <f t="shared" si="8"/>
        <v>2744329.6682099998</v>
      </c>
      <c r="I23" s="242">
        <f t="shared" si="8"/>
        <v>2304512.3225500002</v>
      </c>
      <c r="J23" s="245">
        <f t="shared" si="8"/>
        <v>2212829.0819399995</v>
      </c>
      <c r="K23" s="242">
        <f>SUM(K7:K12)</f>
        <v>5236385.79024396</v>
      </c>
      <c r="L23" s="245">
        <f t="shared" ref="L23:R23" si="9">SUM(L7:L12)</f>
        <v>6050497.1463119993</v>
      </c>
      <c r="M23" s="242">
        <f t="shared" si="9"/>
        <v>7072252.1319899997</v>
      </c>
      <c r="N23" s="245">
        <f t="shared" si="9"/>
        <v>1984639.083808</v>
      </c>
      <c r="O23" s="756">
        <f t="shared" si="9"/>
        <v>2508937.5763699999</v>
      </c>
      <c r="P23" s="245">
        <f t="shared" si="9"/>
        <v>48808433.968393952</v>
      </c>
      <c r="Q23" s="757">
        <f t="shared" si="9"/>
        <v>1025881.1947478002</v>
      </c>
      <c r="R23" s="242">
        <f t="shared" si="9"/>
        <v>49834315.163141757</v>
      </c>
    </row>
    <row r="24" spans="1:23" ht="15" customHeight="1" x14ac:dyDescent="0.25">
      <c r="A24" s="190" t="s">
        <v>155</v>
      </c>
      <c r="B24" s="621">
        <f>SUM(B13:B18)</f>
        <v>1275121.6402599998</v>
      </c>
      <c r="C24" s="242">
        <f>SUM(C13:C18)</f>
        <v>4777098.7419799995</v>
      </c>
      <c r="D24" s="245">
        <f t="shared" ref="D24:J24" si="10">SUM(D13:D18)</f>
        <v>1014071.6394400001</v>
      </c>
      <c r="E24" s="242">
        <f t="shared" si="10"/>
        <v>1562430.3773699999</v>
      </c>
      <c r="F24" s="245">
        <f t="shared" si="10"/>
        <v>1492870.2110100002</v>
      </c>
      <c r="G24" s="242">
        <f t="shared" si="10"/>
        <v>4193179.1120199999</v>
      </c>
      <c r="H24" s="245">
        <f t="shared" si="10"/>
        <v>2138823.4343499998</v>
      </c>
      <c r="I24" s="242">
        <f t="shared" si="10"/>
        <v>1740276.3548099999</v>
      </c>
      <c r="J24" s="245">
        <f t="shared" si="10"/>
        <v>1655594.3623200001</v>
      </c>
      <c r="K24" s="242">
        <f>SUM(K13:K18)</f>
        <v>3729038.2917160378</v>
      </c>
      <c r="L24" s="245">
        <f t="shared" ref="L24:R24" si="11">SUM(L13:L18)</f>
        <v>5127678.3194779996</v>
      </c>
      <c r="M24" s="242">
        <f t="shared" si="11"/>
        <v>8906564.5123399999</v>
      </c>
      <c r="N24" s="245">
        <f t="shared" si="11"/>
        <v>1486870.08075</v>
      </c>
      <c r="O24" s="756">
        <f t="shared" si="11"/>
        <v>1871305.0544500002</v>
      </c>
      <c r="P24" s="245">
        <f t="shared" si="11"/>
        <v>40970922.132294036</v>
      </c>
      <c r="Q24" s="757">
        <f t="shared" si="11"/>
        <v>592396.4409231001</v>
      </c>
      <c r="R24" s="242">
        <f t="shared" si="11"/>
        <v>41563318.573217139</v>
      </c>
    </row>
    <row r="25" spans="1:23" ht="15" customHeight="1" x14ac:dyDescent="0.25">
      <c r="A25" s="229" t="s">
        <v>142</v>
      </c>
      <c r="B25" s="837">
        <f>SUM(B7:B18)</f>
        <v>2938771.5317099998</v>
      </c>
      <c r="C25" s="838">
        <f>SUM(C7:C18)</f>
        <v>11126261.510590002</v>
      </c>
      <c r="D25" s="817">
        <f t="shared" ref="D25:J25" si="12">SUM(D7:D18)</f>
        <v>2296234.6864900002</v>
      </c>
      <c r="E25" s="838">
        <f t="shared" si="12"/>
        <v>3614345.8771000002</v>
      </c>
      <c r="F25" s="817">
        <f t="shared" si="12"/>
        <v>3517475.0789800007</v>
      </c>
      <c r="G25" s="838">
        <f t="shared" si="12"/>
        <v>9515734.2041800003</v>
      </c>
      <c r="H25" s="817">
        <f t="shared" si="12"/>
        <v>4883153.1025599996</v>
      </c>
      <c r="I25" s="838">
        <f t="shared" si="12"/>
        <v>4044788.6773600006</v>
      </c>
      <c r="J25" s="817">
        <f t="shared" si="12"/>
        <v>3868423.4442599998</v>
      </c>
      <c r="K25" s="838">
        <f>SUM(K7:K18)</f>
        <v>8965424.0819599982</v>
      </c>
      <c r="L25" s="817">
        <f t="shared" ref="L25:R25" si="13">SUM(L7:L18)</f>
        <v>11178175.46579</v>
      </c>
      <c r="M25" s="838">
        <f t="shared" si="13"/>
        <v>15978816.644330001</v>
      </c>
      <c r="N25" s="817">
        <f t="shared" si="13"/>
        <v>3471509.1645579999</v>
      </c>
      <c r="O25" s="839">
        <f t="shared" si="13"/>
        <v>4380242.6308200005</v>
      </c>
      <c r="P25" s="817">
        <f t="shared" si="13"/>
        <v>89779356.100687996</v>
      </c>
      <c r="Q25" s="840">
        <f t="shared" si="13"/>
        <v>1618277.6356709001</v>
      </c>
      <c r="R25" s="838">
        <f t="shared" si="13"/>
        <v>91397633.736358896</v>
      </c>
      <c r="S25" s="337"/>
    </row>
    <row r="26" spans="1:23" ht="9.75" customHeight="1" x14ac:dyDescent="0.25">
      <c r="B26" s="623"/>
      <c r="P26" s="222"/>
      <c r="R26" s="619"/>
    </row>
    <row r="28" spans="1:23" ht="12" customHeight="1" x14ac:dyDescent="0.25">
      <c r="A28" s="209"/>
      <c r="B28" s="209"/>
      <c r="C28" s="209"/>
      <c r="H28" s="209"/>
      <c r="I28" s="209"/>
      <c r="J28" s="209"/>
      <c r="K28" s="209"/>
      <c r="O28" s="209"/>
      <c r="P28" s="209"/>
      <c r="Q28" s="209"/>
      <c r="R28" s="209"/>
    </row>
    <row r="29" spans="1:23" ht="12" customHeight="1" x14ac:dyDescent="0.25">
      <c r="E29" s="210"/>
      <c r="F29" s="210"/>
      <c r="G29" s="210"/>
      <c r="H29" s="210"/>
      <c r="L29" s="210"/>
      <c r="M29" s="210"/>
      <c r="N29" s="210"/>
    </row>
    <row r="30" spans="1:23" ht="12" customHeight="1" x14ac:dyDescent="0.25">
      <c r="E30" s="210"/>
      <c r="F30" s="210"/>
      <c r="G30" s="210"/>
      <c r="L30" s="210"/>
      <c r="M30" s="210"/>
      <c r="N30" s="210"/>
    </row>
    <row r="31" spans="1:23" ht="12" customHeight="1" x14ac:dyDescent="0.25">
      <c r="E31" s="210"/>
      <c r="F31" s="210"/>
      <c r="G31" s="210"/>
      <c r="L31" s="210"/>
      <c r="M31" s="210"/>
      <c r="N31" s="210"/>
    </row>
    <row r="32" spans="1:23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/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</sheetData>
  <mergeCells count="5">
    <mergeCell ref="A2:S2"/>
    <mergeCell ref="A3:I3"/>
    <mergeCell ref="B4:R4"/>
    <mergeCell ref="B5:R5"/>
    <mergeCell ref="Q1:S1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view="pageBreakPreview" zoomScaleNormal="100" zoomScaleSheetLayoutView="100" workbookViewId="0"/>
  </sheetViews>
  <sheetFormatPr defaultRowHeight="12.75" x14ac:dyDescent="0.2"/>
  <cols>
    <col min="1" max="19" width="4.7109375" style="3" customWidth="1"/>
    <col min="20" max="20" width="5.85546875" style="3" customWidth="1"/>
    <col min="21" max="21" width="5.7109375" style="3" customWidth="1"/>
    <col min="22" max="16384" width="9.140625" style="3"/>
  </cols>
  <sheetData>
    <row r="1" spans="1:20" x14ac:dyDescent="0.2">
      <c r="E1" s="1031"/>
      <c r="F1" s="1031"/>
    </row>
    <row r="2" spans="1:20" ht="15.75" customHeight="1" x14ac:dyDescent="0.2">
      <c r="A2" s="1034" t="s">
        <v>201</v>
      </c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  <c r="O2" s="1034"/>
      <c r="P2" s="1034"/>
      <c r="Q2" s="1034"/>
      <c r="R2" s="1034"/>
      <c r="S2" s="1034"/>
      <c r="T2" s="1034"/>
    </row>
    <row r="3" spans="1:20" ht="15" customHeight="1" x14ac:dyDescent="0.25">
      <c r="A3" s="1030">
        <f>T!G17</f>
        <v>2019</v>
      </c>
      <c r="B3" s="1030"/>
      <c r="E3" s="441"/>
      <c r="F3" s="441"/>
    </row>
    <row r="4" spans="1:20" ht="15" customHeight="1" x14ac:dyDescent="0.2">
      <c r="A4" s="1032" t="s">
        <v>319</v>
      </c>
      <c r="B4" s="1032"/>
      <c r="C4" s="1032"/>
      <c r="D4" s="1032"/>
      <c r="E4" s="1032"/>
      <c r="F4" s="1032"/>
      <c r="G4" s="1032"/>
      <c r="H4" s="1032"/>
      <c r="I4" s="1032"/>
      <c r="J4" s="1032"/>
      <c r="K4" s="1032"/>
      <c r="L4" s="1032"/>
      <c r="M4" s="1032"/>
      <c r="N4" s="1032"/>
      <c r="O4" s="1032"/>
      <c r="P4" s="1032"/>
      <c r="Q4" s="1032"/>
      <c r="R4" s="1032"/>
      <c r="S4" s="1032"/>
      <c r="T4" s="1032"/>
    </row>
    <row r="5" spans="1:20" ht="15" customHeight="1" x14ac:dyDescent="0.25">
      <c r="A5" s="445"/>
      <c r="C5" s="446"/>
      <c r="D5" s="446"/>
      <c r="E5" s="446"/>
      <c r="F5" s="446"/>
      <c r="G5" s="447"/>
      <c r="H5" s="448"/>
      <c r="I5" s="448"/>
    </row>
    <row r="6" spans="1:20" ht="15" customHeight="1" x14ac:dyDescent="0.25">
      <c r="A6" s="445"/>
      <c r="C6" s="446"/>
      <c r="D6" s="446"/>
      <c r="E6" s="446"/>
      <c r="F6" s="446"/>
      <c r="G6" s="447"/>
      <c r="H6" s="448"/>
      <c r="I6" s="448"/>
    </row>
    <row r="7" spans="1:20" ht="15" customHeight="1" x14ac:dyDescent="0.25">
      <c r="A7" s="445"/>
      <c r="B7" s="412"/>
      <c r="C7" s="412"/>
      <c r="D7" s="446"/>
      <c r="E7" s="446"/>
      <c r="F7" s="446"/>
      <c r="G7" s="449"/>
      <c r="H7" s="270"/>
      <c r="I7" s="448"/>
    </row>
    <row r="8" spans="1:20" ht="15" customHeight="1" x14ac:dyDescent="0.25">
      <c r="A8" s="445"/>
      <c r="B8" s="412"/>
      <c r="C8" s="412"/>
      <c r="D8" s="446"/>
      <c r="E8" s="446"/>
      <c r="F8" s="446"/>
      <c r="G8" s="449"/>
      <c r="H8" s="270"/>
      <c r="I8" s="448"/>
    </row>
    <row r="9" spans="1:20" ht="15" customHeight="1" x14ac:dyDescent="0.25">
      <c r="A9" s="445"/>
      <c r="B9" s="412"/>
      <c r="C9" s="412"/>
      <c r="D9" s="446"/>
      <c r="E9" s="446"/>
      <c r="F9" s="446"/>
      <c r="G9" s="449"/>
      <c r="H9" s="270"/>
      <c r="I9" s="448"/>
    </row>
    <row r="10" spans="1:20" ht="15" customHeight="1" x14ac:dyDescent="0.25">
      <c r="A10" s="445"/>
      <c r="B10" s="446"/>
      <c r="C10" s="446"/>
      <c r="D10" s="446"/>
      <c r="E10" s="446"/>
      <c r="F10" s="446"/>
      <c r="G10" s="449"/>
      <c r="H10" s="270"/>
      <c r="I10" s="448"/>
    </row>
    <row r="11" spans="1:20" ht="15" customHeight="1" x14ac:dyDescent="0.25">
      <c r="A11" s="445"/>
      <c r="B11" s="446"/>
      <c r="C11" s="446"/>
      <c r="D11" s="446"/>
      <c r="E11" s="446"/>
      <c r="F11" s="446"/>
      <c r="G11" s="447"/>
      <c r="H11" s="448"/>
      <c r="I11" s="448"/>
    </row>
    <row r="12" spans="1:20" ht="15" customHeight="1" x14ac:dyDescent="0.25">
      <c r="A12" s="445"/>
      <c r="B12" s="446"/>
      <c r="C12" s="446"/>
      <c r="D12" s="446"/>
      <c r="E12" s="446"/>
      <c r="F12" s="446"/>
      <c r="G12" s="447"/>
      <c r="H12" s="448"/>
      <c r="I12" s="448"/>
    </row>
    <row r="13" spans="1:20" ht="15" customHeight="1" x14ac:dyDescent="0.25">
      <c r="A13" s="445"/>
      <c r="B13" s="446"/>
      <c r="C13" s="446"/>
      <c r="D13" s="446"/>
      <c r="E13" s="446"/>
      <c r="F13" s="446"/>
      <c r="G13" s="447"/>
      <c r="H13" s="448"/>
      <c r="I13" s="448"/>
    </row>
    <row r="14" spans="1:20" ht="15" customHeight="1" x14ac:dyDescent="0.25">
      <c r="A14" s="445"/>
      <c r="B14" s="446"/>
      <c r="C14" s="446"/>
      <c r="D14" s="446"/>
      <c r="E14" s="446"/>
      <c r="F14" s="446"/>
      <c r="G14" s="447"/>
      <c r="H14" s="448"/>
      <c r="I14" s="448"/>
    </row>
    <row r="15" spans="1:20" ht="15" customHeight="1" x14ac:dyDescent="0.25">
      <c r="A15" s="445"/>
      <c r="B15" s="446"/>
      <c r="C15" s="446"/>
      <c r="D15" s="446"/>
      <c r="E15" s="446"/>
      <c r="F15" s="446"/>
      <c r="G15" s="447"/>
      <c r="H15" s="450"/>
      <c r="I15" s="450"/>
    </row>
    <row r="16" spans="1:20" ht="15" customHeight="1" x14ac:dyDescent="0.2">
      <c r="A16" s="281"/>
      <c r="B16" s="281"/>
      <c r="C16" s="281"/>
      <c r="D16" s="281"/>
      <c r="E16" s="281"/>
      <c r="F16" s="281"/>
      <c r="G16" s="4"/>
      <c r="H16" s="451"/>
      <c r="I16" s="451"/>
    </row>
    <row r="17" spans="1:20" ht="15" customHeight="1" x14ac:dyDescent="0.2">
      <c r="A17" s="281"/>
      <c r="B17" s="281"/>
      <c r="C17" s="281"/>
      <c r="D17" s="281"/>
      <c r="E17" s="281"/>
      <c r="F17" s="281"/>
    </row>
    <row r="18" spans="1:20" ht="15" customHeight="1" x14ac:dyDescent="0.2">
      <c r="A18" s="281"/>
      <c r="B18" s="281"/>
      <c r="C18" s="281"/>
      <c r="D18" s="281"/>
      <c r="E18" s="281"/>
      <c r="F18" s="281"/>
    </row>
    <row r="19" spans="1:20" ht="15" customHeight="1" x14ac:dyDescent="0.2">
      <c r="A19" s="281"/>
      <c r="B19" s="281"/>
      <c r="C19" s="281"/>
      <c r="D19" s="281"/>
      <c r="E19" s="281"/>
      <c r="F19" s="281"/>
    </row>
    <row r="20" spans="1:20" ht="15" customHeight="1" x14ac:dyDescent="0.2">
      <c r="A20" s="281"/>
      <c r="B20" s="281"/>
      <c r="C20" s="281"/>
      <c r="D20" s="281"/>
      <c r="E20" s="281"/>
      <c r="F20" s="281"/>
    </row>
    <row r="21" spans="1:20" ht="15" customHeight="1" x14ac:dyDescent="0.2">
      <c r="A21" s="281"/>
      <c r="B21" s="281"/>
      <c r="C21" s="281"/>
      <c r="D21" s="281"/>
      <c r="E21" s="281"/>
      <c r="F21" s="281"/>
    </row>
    <row r="22" spans="1:20" ht="12.95" customHeight="1" x14ac:dyDescent="0.25">
      <c r="B22" s="1033" t="s">
        <v>298</v>
      </c>
      <c r="C22" s="1033"/>
      <c r="D22" s="1033"/>
      <c r="E22" s="281"/>
      <c r="F22" s="4"/>
      <c r="G22" s="4"/>
      <c r="H22" s="4"/>
    </row>
    <row r="23" spans="1:20" ht="12.95" customHeight="1" x14ac:dyDescent="0.25">
      <c r="B23" s="1033" t="s">
        <v>285</v>
      </c>
      <c r="C23" s="1033"/>
      <c r="D23" s="1033"/>
      <c r="G23" s="361" t="s">
        <v>274</v>
      </c>
      <c r="P23" s="440" t="s">
        <v>277</v>
      </c>
    </row>
    <row r="24" spans="1:20" ht="12.95" customHeight="1" x14ac:dyDescent="0.25">
      <c r="B24" s="1033" t="s">
        <v>286</v>
      </c>
      <c r="C24" s="1033"/>
      <c r="D24" s="1033"/>
      <c r="G24" s="361" t="s">
        <v>275</v>
      </c>
      <c r="K24" s="361" t="s">
        <v>276</v>
      </c>
      <c r="P24" s="452" t="s">
        <v>280</v>
      </c>
    </row>
    <row r="25" spans="1:20" ht="12.95" customHeight="1" x14ac:dyDescent="0.25">
      <c r="B25" s="1033" t="s">
        <v>288</v>
      </c>
      <c r="C25" s="1033"/>
      <c r="D25" s="1033"/>
      <c r="G25" s="361" t="s">
        <v>278</v>
      </c>
      <c r="K25" s="438" t="s">
        <v>279</v>
      </c>
      <c r="P25" s="270" t="s">
        <v>287</v>
      </c>
    </row>
    <row r="26" spans="1:20" ht="15" customHeight="1" x14ac:dyDescent="0.2">
      <c r="A26" s="281"/>
      <c r="B26" s="281"/>
      <c r="C26" s="281"/>
      <c r="D26" s="281"/>
      <c r="E26" s="281"/>
      <c r="F26" s="281"/>
      <c r="H26" s="11"/>
      <c r="I26" s="11"/>
    </row>
    <row r="27" spans="1:20" ht="15" customHeight="1" x14ac:dyDescent="0.2">
      <c r="A27" s="1037"/>
      <c r="B27" s="1037"/>
      <c r="C27" s="1037"/>
      <c r="D27" s="1037"/>
      <c r="E27" s="1037"/>
      <c r="F27" s="1037"/>
      <c r="G27" s="1037"/>
      <c r="H27" s="1037"/>
      <c r="I27" s="1037"/>
      <c r="J27" s="1037"/>
      <c r="K27" s="1037"/>
      <c r="L27" s="1037"/>
      <c r="M27" s="1037"/>
      <c r="N27" s="1037"/>
      <c r="O27" s="1037"/>
      <c r="P27" s="1037"/>
      <c r="Q27" s="1037"/>
      <c r="R27" s="1037"/>
      <c r="S27" s="1037"/>
      <c r="T27" s="1037"/>
    </row>
    <row r="28" spans="1:20" ht="15" customHeight="1" x14ac:dyDescent="0.2">
      <c r="A28" s="1038" t="s">
        <v>320</v>
      </c>
      <c r="B28" s="1038"/>
      <c r="C28" s="1038"/>
      <c r="D28" s="1038"/>
      <c r="E28" s="1038"/>
      <c r="F28" s="1038"/>
      <c r="G28" s="1038"/>
      <c r="H28" s="1038"/>
      <c r="I28" s="1038"/>
      <c r="J28" s="1038"/>
      <c r="K28" s="1038"/>
      <c r="L28" s="1038"/>
      <c r="M28" s="1038"/>
      <c r="N28" s="1038"/>
      <c r="O28" s="1038"/>
      <c r="P28" s="1038"/>
      <c r="Q28" s="1038"/>
      <c r="R28" s="1038"/>
      <c r="S28" s="1038"/>
      <c r="T28" s="1038"/>
    </row>
    <row r="29" spans="1:20" ht="15" customHeight="1" x14ac:dyDescent="0.25">
      <c r="A29" s="263"/>
      <c r="B29" s="263"/>
      <c r="C29" s="453"/>
      <c r="D29" s="453"/>
      <c r="E29" s="453"/>
      <c r="F29" s="453"/>
      <c r="G29" s="265"/>
      <c r="H29" s="264"/>
      <c r="I29" s="264"/>
      <c r="J29" s="266"/>
    </row>
    <row r="30" spans="1:20" ht="15" customHeight="1" thickBot="1" x14ac:dyDescent="0.3">
      <c r="B30" s="1039" t="s">
        <v>163</v>
      </c>
      <c r="C30" s="1039"/>
      <c r="D30" s="1039"/>
      <c r="E30" s="1039"/>
      <c r="F30" s="267"/>
      <c r="G30" s="454"/>
      <c r="K30" s="455"/>
      <c r="P30" s="1039" t="s">
        <v>164</v>
      </c>
      <c r="Q30" s="1039"/>
      <c r="R30" s="1039"/>
      <c r="S30" s="1039"/>
    </row>
    <row r="31" spans="1:20" ht="15" customHeight="1" thickBot="1" x14ac:dyDescent="0.3">
      <c r="B31" s="1039"/>
      <c r="C31" s="1039"/>
      <c r="D31" s="1039"/>
      <c r="E31" s="1039"/>
      <c r="F31" s="439"/>
      <c r="G31" s="439"/>
      <c r="I31" s="1040" t="s">
        <v>321</v>
      </c>
      <c r="J31" s="1041"/>
      <c r="K31" s="1041"/>
      <c r="L31" s="1042"/>
      <c r="P31" s="1039"/>
      <c r="Q31" s="1039"/>
      <c r="R31" s="1039"/>
      <c r="S31" s="1039"/>
    </row>
    <row r="32" spans="1:20" ht="15" customHeight="1" x14ac:dyDescent="0.25">
      <c r="A32" s="268"/>
      <c r="B32" s="1039"/>
      <c r="C32" s="1039"/>
      <c r="D32" s="1039"/>
      <c r="E32" s="1039"/>
      <c r="F32" s="263"/>
      <c r="G32" s="263"/>
      <c r="H32" s="263"/>
      <c r="I32" s="456"/>
      <c r="J32" s="455"/>
      <c r="K32" s="455"/>
      <c r="L32" s="456"/>
      <c r="P32" s="1039"/>
      <c r="Q32" s="1039"/>
      <c r="R32" s="1039"/>
      <c r="S32" s="1039"/>
    </row>
    <row r="33" spans="1:20" ht="15" customHeight="1" x14ac:dyDescent="0.25">
      <c r="A33" s="1043"/>
      <c r="B33" s="1043"/>
      <c r="C33" s="269"/>
      <c r="D33" s="269"/>
      <c r="E33" s="1044"/>
      <c r="F33" s="1045"/>
      <c r="G33" s="270"/>
      <c r="H33" s="272"/>
      <c r="I33" s="457"/>
      <c r="J33" s="266"/>
    </row>
    <row r="34" spans="1:20" ht="15" customHeight="1" x14ac:dyDescent="0.25">
      <c r="C34" s="458"/>
      <c r="D34" s="262"/>
      <c r="E34" s="1045"/>
      <c r="F34" s="1045"/>
      <c r="G34" s="439"/>
      <c r="H34" s="457"/>
      <c r="I34" s="457"/>
      <c r="J34" s="266"/>
    </row>
    <row r="35" spans="1:20" ht="15" customHeight="1" x14ac:dyDescent="0.25">
      <c r="B35" s="1036" t="s">
        <v>123</v>
      </c>
      <c r="C35" s="1036"/>
      <c r="D35" s="1036"/>
      <c r="E35" s="1036"/>
      <c r="F35" s="439"/>
      <c r="G35" s="276"/>
      <c r="H35" s="276"/>
      <c r="I35" s="262"/>
      <c r="J35" s="262"/>
    </row>
    <row r="36" spans="1:20" ht="15" customHeight="1" x14ac:dyDescent="0.25">
      <c r="A36" s="437"/>
      <c r="B36" s="1036"/>
      <c r="C36" s="1036"/>
      <c r="D36" s="1036"/>
      <c r="E36" s="1036"/>
      <c r="F36" s="271"/>
      <c r="G36" s="271"/>
      <c r="I36" s="1046" t="s">
        <v>322</v>
      </c>
      <c r="J36" s="1047"/>
      <c r="K36" s="1047"/>
      <c r="L36" s="1048"/>
    </row>
    <row r="37" spans="1:20" ht="15" customHeight="1" x14ac:dyDescent="0.25">
      <c r="A37" s="263"/>
      <c r="B37" s="1036"/>
      <c r="C37" s="1036"/>
      <c r="D37" s="1036"/>
      <c r="E37" s="1036"/>
      <c r="F37" s="262"/>
      <c r="G37" s="262"/>
      <c r="I37" s="1049" t="s">
        <v>323</v>
      </c>
      <c r="J37" s="1039"/>
      <c r="K37" s="1039"/>
      <c r="L37" s="1050"/>
    </row>
    <row r="38" spans="1:20" ht="15" customHeight="1" x14ac:dyDescent="0.25">
      <c r="C38" s="459"/>
      <c r="D38" s="262"/>
      <c r="E38" s="262"/>
      <c r="F38" s="262"/>
      <c r="G38" s="262"/>
      <c r="I38" s="1049"/>
      <c r="J38" s="1039"/>
      <c r="K38" s="1039"/>
      <c r="L38" s="1050"/>
      <c r="P38" s="1035" t="s">
        <v>307</v>
      </c>
      <c r="Q38" s="1035"/>
      <c r="R38" s="1035"/>
      <c r="S38" s="1035"/>
    </row>
    <row r="39" spans="1:20" ht="15" customHeight="1" x14ac:dyDescent="0.25">
      <c r="B39" s="1036" t="s">
        <v>124</v>
      </c>
      <c r="C39" s="1036"/>
      <c r="D39" s="1036"/>
      <c r="E39" s="1036"/>
      <c r="F39" s="262"/>
      <c r="G39" s="262"/>
      <c r="I39" s="1051"/>
      <c r="J39" s="1052"/>
      <c r="K39" s="1052"/>
      <c r="L39" s="1053"/>
      <c r="P39" s="1035"/>
      <c r="Q39" s="1035"/>
      <c r="R39" s="1035"/>
      <c r="S39" s="1035"/>
    </row>
    <row r="40" spans="1:20" ht="15" customHeight="1" x14ac:dyDescent="0.25">
      <c r="A40" s="437"/>
      <c r="B40" s="1036"/>
      <c r="C40" s="1036"/>
      <c r="D40" s="1036"/>
      <c r="E40" s="1036"/>
      <c r="F40" s="273"/>
      <c r="G40" s="262"/>
      <c r="J40" s="266"/>
      <c r="R40" s="262"/>
      <c r="S40" s="262"/>
    </row>
    <row r="41" spans="1:20" ht="15" customHeight="1" thickBot="1" x14ac:dyDescent="0.3">
      <c r="A41" s="437"/>
      <c r="B41" s="1036"/>
      <c r="C41" s="1036"/>
      <c r="D41" s="1036"/>
      <c r="E41" s="1036"/>
      <c r="F41" s="262"/>
      <c r="G41" s="274"/>
      <c r="J41" s="262"/>
      <c r="R41" s="262"/>
      <c r="S41" s="262"/>
    </row>
    <row r="42" spans="1:20" ht="15" customHeight="1" x14ac:dyDescent="0.25">
      <c r="A42" s="437"/>
      <c r="B42" s="460"/>
      <c r="C42" s="460"/>
      <c r="D42" s="460"/>
      <c r="E42" s="460"/>
      <c r="F42" s="262"/>
      <c r="G42" s="274"/>
      <c r="J42" s="262"/>
      <c r="P42" s="1054" t="s">
        <v>316</v>
      </c>
      <c r="Q42" s="1055"/>
      <c r="R42" s="1055"/>
      <c r="S42" s="1056"/>
      <c r="T42" s="1057" t="s">
        <v>43</v>
      </c>
    </row>
    <row r="43" spans="1:20" ht="15" customHeight="1" x14ac:dyDescent="0.25">
      <c r="A43" s="1043"/>
      <c r="B43" s="1043"/>
      <c r="C43" s="275"/>
      <c r="D43" s="262"/>
      <c r="E43" s="262"/>
      <c r="F43" s="262"/>
      <c r="G43" s="274"/>
      <c r="J43" s="266"/>
      <c r="P43" s="1058" t="s">
        <v>324</v>
      </c>
      <c r="Q43" s="1039"/>
      <c r="R43" s="1039"/>
      <c r="S43" s="1059"/>
      <c r="T43" s="1057"/>
    </row>
    <row r="44" spans="1:20" ht="15" customHeight="1" x14ac:dyDescent="0.25">
      <c r="B44" s="1060" t="s">
        <v>325</v>
      </c>
      <c r="C44" s="1060"/>
      <c r="D44" s="1060"/>
      <c r="E44" s="1060"/>
      <c r="F44" s="262"/>
      <c r="G44" s="262"/>
      <c r="P44" s="1058"/>
      <c r="Q44" s="1039"/>
      <c r="R44" s="1039"/>
      <c r="S44" s="1059"/>
      <c r="T44" s="1057"/>
    </row>
    <row r="45" spans="1:20" ht="15" customHeight="1" x14ac:dyDescent="0.25">
      <c r="B45" s="1060"/>
      <c r="C45" s="1060"/>
      <c r="D45" s="1060"/>
      <c r="E45" s="1060"/>
      <c r="F45" s="439"/>
      <c r="G45" s="439"/>
      <c r="I45" s="1061" t="s">
        <v>326</v>
      </c>
      <c r="J45" s="1062"/>
      <c r="K45" s="1062"/>
      <c r="L45" s="1063"/>
      <c r="P45" s="1064" t="s">
        <v>327</v>
      </c>
      <c r="Q45" s="1065"/>
      <c r="R45" s="1065"/>
      <c r="S45" s="1066"/>
      <c r="T45" s="1057"/>
    </row>
    <row r="46" spans="1:20" ht="15" customHeight="1" thickBot="1" x14ac:dyDescent="0.3">
      <c r="A46" s="461"/>
      <c r="F46" s="262"/>
      <c r="G46" s="262"/>
      <c r="I46" s="1067" t="s">
        <v>125</v>
      </c>
      <c r="J46" s="1060"/>
      <c r="K46" s="1060"/>
      <c r="L46" s="1068"/>
      <c r="P46" s="1064"/>
      <c r="Q46" s="1065"/>
      <c r="R46" s="1065"/>
      <c r="S46" s="1066"/>
      <c r="T46" s="1057"/>
    </row>
    <row r="47" spans="1:20" ht="15" customHeight="1" thickBot="1" x14ac:dyDescent="0.3">
      <c r="A47" s="461"/>
      <c r="B47" s="461"/>
      <c r="C47" s="1072" t="s">
        <v>328</v>
      </c>
      <c r="D47" s="1073"/>
      <c r="E47" s="1073"/>
      <c r="F47" s="1074"/>
      <c r="I47" s="1067"/>
      <c r="J47" s="1060"/>
      <c r="K47" s="1060"/>
      <c r="L47" s="1068"/>
      <c r="P47" s="1075" t="s">
        <v>127</v>
      </c>
      <c r="Q47" s="1060"/>
      <c r="R47" s="1060"/>
      <c r="S47" s="1076"/>
      <c r="T47" s="1057"/>
    </row>
    <row r="48" spans="1:20" ht="15" customHeight="1" x14ac:dyDescent="0.25">
      <c r="F48" s="262"/>
      <c r="G48" s="262"/>
      <c r="I48" s="1069"/>
      <c r="J48" s="1070"/>
      <c r="K48" s="1070"/>
      <c r="L48" s="1071"/>
      <c r="P48" s="1075"/>
      <c r="Q48" s="1060"/>
      <c r="R48" s="1060"/>
      <c r="S48" s="1076"/>
      <c r="T48" s="1057"/>
    </row>
    <row r="49" spans="1:20" ht="15" customHeight="1" x14ac:dyDescent="0.25">
      <c r="B49" s="1060" t="s">
        <v>329</v>
      </c>
      <c r="C49" s="1060"/>
      <c r="D49" s="1060"/>
      <c r="E49" s="1060"/>
      <c r="G49" s="274"/>
      <c r="J49" s="278"/>
      <c r="P49" s="1075"/>
      <c r="Q49" s="1060"/>
      <c r="R49" s="1060"/>
      <c r="S49" s="1076"/>
      <c r="T49" s="1057"/>
    </row>
    <row r="50" spans="1:20" ht="15" customHeight="1" x14ac:dyDescent="0.25">
      <c r="A50" s="209"/>
      <c r="B50" s="1060"/>
      <c r="C50" s="1060"/>
      <c r="D50" s="1060"/>
      <c r="E50" s="1060"/>
      <c r="G50" s="274"/>
      <c r="J50" s="278"/>
      <c r="P50" s="1075"/>
      <c r="Q50" s="1060"/>
      <c r="R50" s="1060"/>
      <c r="S50" s="1076"/>
      <c r="T50" s="1057"/>
    </row>
    <row r="51" spans="1:20" ht="15" customHeight="1" x14ac:dyDescent="0.25">
      <c r="A51" s="437"/>
      <c r="B51" s="437"/>
      <c r="D51" s="279"/>
      <c r="E51" s="262"/>
      <c r="F51" s="262"/>
      <c r="G51" s="263"/>
      <c r="H51" s="4"/>
      <c r="I51" s="1086" t="s">
        <v>330</v>
      </c>
      <c r="J51" s="1086"/>
      <c r="K51" s="1086"/>
      <c r="L51" s="1086"/>
      <c r="P51" s="1077" t="s">
        <v>331</v>
      </c>
      <c r="Q51" s="1078"/>
      <c r="R51" s="1078"/>
      <c r="S51" s="1079"/>
      <c r="T51" s="1057"/>
    </row>
    <row r="52" spans="1:20" ht="15" customHeight="1" x14ac:dyDescent="0.25">
      <c r="A52" s="437"/>
      <c r="B52" s="437"/>
      <c r="D52" s="262"/>
      <c r="E52" s="262"/>
      <c r="F52" s="262"/>
      <c r="G52" s="262"/>
      <c r="H52" s="462"/>
      <c r="I52" s="1086"/>
      <c r="J52" s="1086"/>
      <c r="K52" s="1086"/>
      <c r="L52" s="1086"/>
      <c r="P52" s="1077"/>
      <c r="Q52" s="1078"/>
      <c r="R52" s="1078"/>
      <c r="S52" s="1079"/>
      <c r="T52" s="1057"/>
    </row>
    <row r="53" spans="1:20" ht="15" customHeight="1" x14ac:dyDescent="0.2">
      <c r="B53" s="1080" t="s">
        <v>332</v>
      </c>
      <c r="C53" s="1080"/>
      <c r="D53" s="1080"/>
      <c r="E53" s="1080"/>
      <c r="P53" s="1081" t="s">
        <v>162</v>
      </c>
      <c r="Q53" s="1080"/>
      <c r="R53" s="1080"/>
      <c r="S53" s="1082"/>
      <c r="T53" s="1057"/>
    </row>
    <row r="54" spans="1:20" ht="15" customHeight="1" thickBot="1" x14ac:dyDescent="0.25">
      <c r="B54" s="1080"/>
      <c r="C54" s="1080"/>
      <c r="D54" s="1080"/>
      <c r="E54" s="1080"/>
      <c r="P54" s="1083"/>
      <c r="Q54" s="1084"/>
      <c r="R54" s="1084"/>
      <c r="S54" s="1085"/>
      <c r="T54" s="1057"/>
    </row>
    <row r="55" spans="1:20" ht="15" customHeight="1" x14ac:dyDescent="0.2"/>
    <row r="56" spans="1:20" ht="15" customHeight="1" x14ac:dyDescent="0.2"/>
    <row r="57" spans="1:20" ht="15" customHeight="1" x14ac:dyDescent="0.2"/>
    <row r="58" spans="1:20" ht="15" customHeight="1" x14ac:dyDescent="0.2"/>
    <row r="59" spans="1:20" ht="15" customHeight="1" x14ac:dyDescent="0.2"/>
    <row r="60" spans="1:20" ht="15" customHeight="1" x14ac:dyDescent="0.2"/>
  </sheetData>
  <mergeCells count="35">
    <mergeCell ref="P42:S42"/>
    <mergeCell ref="T42:T54"/>
    <mergeCell ref="A43:B43"/>
    <mergeCell ref="P43:S44"/>
    <mergeCell ref="B44:E45"/>
    <mergeCell ref="I45:L45"/>
    <mergeCell ref="P45:S46"/>
    <mergeCell ref="I46:L48"/>
    <mergeCell ref="C47:F47"/>
    <mergeCell ref="P47:S50"/>
    <mergeCell ref="P51:S52"/>
    <mergeCell ref="B53:E54"/>
    <mergeCell ref="P53:S54"/>
    <mergeCell ref="B49:E50"/>
    <mergeCell ref="I51:L52"/>
    <mergeCell ref="P38:S39"/>
    <mergeCell ref="B39:E41"/>
    <mergeCell ref="B24:D24"/>
    <mergeCell ref="B25:D25"/>
    <mergeCell ref="A27:T27"/>
    <mergeCell ref="A28:T28"/>
    <mergeCell ref="B30:E32"/>
    <mergeCell ref="P30:S32"/>
    <mergeCell ref="I31:L31"/>
    <mergeCell ref="A33:B33"/>
    <mergeCell ref="E33:F34"/>
    <mergeCell ref="B35:E37"/>
    <mergeCell ref="I36:L36"/>
    <mergeCell ref="I37:L39"/>
    <mergeCell ref="A3:B3"/>
    <mergeCell ref="E1:F1"/>
    <mergeCell ref="A4:T4"/>
    <mergeCell ref="B22:D22"/>
    <mergeCell ref="B23:D23"/>
    <mergeCell ref="A2:T2"/>
  </mergeCells>
  <pageMargins left="0.6692913385826772" right="0.19685039370078741" top="0.31496062992125984" bottom="0.19685039370078741" header="0.23622047244094491" footer="0.15748031496062992"/>
  <pageSetup paperSize="9" firstPageNumber="37" orientation="portrait" useFirstPageNumber="1" r:id="rId1"/>
  <headerFooter scaleWithDoc="0" alignWithMargins="0">
    <oddFooter>&amp;C32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3"/>
  <sheetViews>
    <sheetView view="pageBreakPreview" zoomScaleNormal="100" zoomScaleSheetLayoutView="100" workbookViewId="0"/>
  </sheetViews>
  <sheetFormatPr defaultRowHeight="11.25" x14ac:dyDescent="0.2"/>
  <cols>
    <col min="1" max="1" width="10.5703125" style="1" customWidth="1"/>
    <col min="2" max="2" width="2.7109375" style="6" customWidth="1"/>
    <col min="3" max="3" width="65.5703125" style="1" customWidth="1"/>
    <col min="4" max="4" width="11.7109375" style="1" customWidth="1"/>
    <col min="5" max="5" width="9.140625" style="1"/>
    <col min="6" max="6" width="11.7109375" style="1" customWidth="1"/>
    <col min="7" max="8" width="9.140625" style="1"/>
    <col min="9" max="9" width="11.7109375" style="1" customWidth="1"/>
    <col min="10" max="16384" width="9.140625" style="1"/>
  </cols>
  <sheetData>
    <row r="1" spans="1:4" x14ac:dyDescent="0.2">
      <c r="D1" s="21"/>
    </row>
    <row r="2" spans="1:4" ht="30" customHeight="1" x14ac:dyDescent="0.25">
      <c r="A2" s="868" t="s">
        <v>195</v>
      </c>
      <c r="B2" s="868"/>
      <c r="C2" s="868"/>
      <c r="D2" s="868"/>
    </row>
    <row r="3" spans="1:4" ht="30" customHeight="1" x14ac:dyDescent="0.2">
      <c r="A3" s="718" t="str">
        <f>T!E17&amp;" "&amp;T!G17</f>
        <v>IV. čtvrtletí 2019</v>
      </c>
    </row>
    <row r="4" spans="1:4" ht="30" customHeight="1" x14ac:dyDescent="0.2">
      <c r="A4" s="8"/>
      <c r="B4" s="5"/>
      <c r="C4" s="866"/>
      <c r="D4" s="867"/>
    </row>
    <row r="5" spans="1:4" ht="30" customHeight="1" x14ac:dyDescent="0.2">
      <c r="A5" s="8"/>
      <c r="B5" s="5"/>
      <c r="C5" s="866"/>
      <c r="D5" s="867"/>
    </row>
    <row r="6" spans="1:4" ht="30" customHeight="1" x14ac:dyDescent="0.2">
      <c r="A6" s="8"/>
      <c r="B6" s="5"/>
      <c r="C6" s="866"/>
      <c r="D6" s="867"/>
    </row>
    <row r="7" spans="1:4" ht="30" customHeight="1" x14ac:dyDescent="0.2">
      <c r="A7" s="8"/>
      <c r="B7" s="5"/>
      <c r="C7" s="866"/>
      <c r="D7" s="867"/>
    </row>
    <row r="8" spans="1:4" ht="30" customHeight="1" x14ac:dyDescent="0.2">
      <c r="A8" s="8"/>
      <c r="B8" s="5"/>
      <c r="C8" s="866"/>
      <c r="D8" s="867"/>
    </row>
    <row r="9" spans="1:4" ht="30" customHeight="1" x14ac:dyDescent="0.2">
      <c r="A9" s="8"/>
      <c r="B9" s="5"/>
      <c r="C9" s="866"/>
      <c r="D9" s="867"/>
    </row>
    <row r="10" spans="1:4" ht="30" customHeight="1" x14ac:dyDescent="0.2">
      <c r="A10" s="8"/>
      <c r="B10" s="5"/>
      <c r="C10" s="10"/>
      <c r="D10" s="9"/>
    </row>
    <row r="11" spans="1:4" ht="30" customHeight="1" x14ac:dyDescent="0.2">
      <c r="A11" s="8"/>
      <c r="B11" s="5"/>
      <c r="C11" s="10"/>
      <c r="D11" s="9"/>
    </row>
    <row r="12" spans="1:4" ht="30" customHeight="1" x14ac:dyDescent="0.2">
      <c r="A12" s="8"/>
      <c r="B12" s="5"/>
      <c r="C12" s="10"/>
      <c r="D12" s="9"/>
    </row>
    <row r="13" spans="1:4" ht="30" customHeight="1" x14ac:dyDescent="0.2">
      <c r="A13" s="8"/>
      <c r="B13" s="5"/>
      <c r="C13" s="10"/>
      <c r="D13" s="9"/>
    </row>
    <row r="14" spans="1:4" ht="30" customHeight="1" x14ac:dyDescent="0.2">
      <c r="A14" s="8"/>
      <c r="B14" s="5"/>
      <c r="C14" s="10"/>
      <c r="D14" s="9"/>
    </row>
    <row r="15" spans="1:4" ht="23.1" customHeight="1" x14ac:dyDescent="0.2">
      <c r="A15" s="2"/>
      <c r="B15" s="7"/>
      <c r="C15" s="9"/>
      <c r="D15" s="9"/>
    </row>
    <row r="16" spans="1:4" ht="23.1" customHeight="1" x14ac:dyDescent="0.2">
      <c r="A16" s="2"/>
      <c r="B16" s="7"/>
      <c r="C16" s="9"/>
      <c r="D16" s="9"/>
    </row>
    <row r="17" spans="1:4" ht="23.1" customHeight="1" x14ac:dyDescent="0.2">
      <c r="A17" s="2"/>
      <c r="B17" s="7"/>
      <c r="C17" s="9"/>
      <c r="D17" s="9"/>
    </row>
    <row r="18" spans="1:4" ht="23.1" customHeight="1" x14ac:dyDescent="0.2">
      <c r="A18" s="2"/>
      <c r="B18" s="7"/>
      <c r="C18" s="9"/>
      <c r="D18" s="9"/>
    </row>
    <row r="19" spans="1:4" ht="23.1" customHeight="1" x14ac:dyDescent="0.2">
      <c r="A19" s="2"/>
      <c r="B19" s="14"/>
      <c r="C19" s="13"/>
      <c r="D19" s="13"/>
    </row>
    <row r="20" spans="1:4" ht="23.1" customHeight="1" x14ac:dyDescent="0.2">
      <c r="A20" s="2"/>
      <c r="B20" s="14"/>
      <c r="C20" s="13"/>
      <c r="D20" s="13"/>
    </row>
    <row r="21" spans="1:4" ht="23.1" customHeight="1" x14ac:dyDescent="0.2">
      <c r="A21" s="2"/>
      <c r="B21" s="14"/>
      <c r="C21" s="13"/>
      <c r="D21" s="13"/>
    </row>
    <row r="22" spans="1:4" ht="23.1" customHeight="1" x14ac:dyDescent="0.2">
      <c r="A22" s="2"/>
      <c r="B22" s="14"/>
      <c r="C22" s="15"/>
      <c r="D22" s="15"/>
    </row>
    <row r="23" spans="1:4" ht="23.1" customHeight="1" x14ac:dyDescent="0.2">
      <c r="A23" s="2"/>
      <c r="B23" s="14"/>
      <c r="C23" s="15"/>
      <c r="D23" s="15"/>
    </row>
    <row r="24" spans="1:4" ht="23.1" customHeight="1" x14ac:dyDescent="0.2">
      <c r="A24" s="2"/>
      <c r="B24" s="14"/>
      <c r="C24" s="13"/>
      <c r="D24" s="13"/>
    </row>
    <row r="25" spans="1:4" ht="23.1" customHeight="1" x14ac:dyDescent="0.2">
      <c r="A25" s="12"/>
    </row>
    <row r="26" spans="1:4" ht="23.1" customHeight="1" x14ac:dyDescent="0.2">
      <c r="A26" s="2"/>
    </row>
    <row r="27" spans="1:4" ht="23.1" customHeight="1" x14ac:dyDescent="0.2">
      <c r="A27" s="17"/>
      <c r="B27" s="18"/>
      <c r="C27" s="19"/>
      <c r="D27" s="19"/>
    </row>
    <row r="28" spans="1:4" ht="23.1" customHeight="1" x14ac:dyDescent="0.2">
      <c r="A28" s="17"/>
      <c r="B28" s="20"/>
      <c r="C28" s="16"/>
      <c r="D28" s="16"/>
    </row>
    <row r="29" spans="1:4" ht="23.1" customHeight="1" x14ac:dyDescent="0.2">
      <c r="A29" s="17"/>
      <c r="B29" s="14"/>
      <c r="C29" s="15"/>
      <c r="D29" s="15"/>
    </row>
    <row r="30" spans="1:4" ht="23.1" customHeight="1" x14ac:dyDescent="0.2">
      <c r="A30" s="2"/>
      <c r="B30" s="7"/>
      <c r="C30" s="867"/>
      <c r="D30" s="867"/>
    </row>
    <row r="31" spans="1:4" ht="23.1" customHeight="1" x14ac:dyDescent="0.2">
      <c r="A31" s="2"/>
      <c r="B31" s="7"/>
      <c r="C31" s="867"/>
      <c r="D31" s="867"/>
    </row>
    <row r="32" spans="1:4" ht="23.1" customHeight="1" x14ac:dyDescent="0.2">
      <c r="A32" s="2"/>
      <c r="B32" s="7"/>
      <c r="C32" s="867"/>
      <c r="D32" s="867"/>
    </row>
    <row r="33" spans="1:4" ht="30" customHeight="1" x14ac:dyDescent="0.2">
      <c r="A33" s="869"/>
      <c r="B33" s="869"/>
      <c r="C33" s="869"/>
      <c r="D33" s="869"/>
    </row>
  </sheetData>
  <mergeCells count="11">
    <mergeCell ref="C8:D8"/>
    <mergeCell ref="C9:D9"/>
    <mergeCell ref="C32:D32"/>
    <mergeCell ref="A33:D33"/>
    <mergeCell ref="C30:D30"/>
    <mergeCell ref="C31:D31"/>
    <mergeCell ref="C4:D4"/>
    <mergeCell ref="C5:D5"/>
    <mergeCell ref="C6:D6"/>
    <mergeCell ref="A2:D2"/>
    <mergeCell ref="C7:D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zoomScaleNormal="100" zoomScaleSheetLayoutView="100" workbookViewId="0"/>
  </sheetViews>
  <sheetFormatPr defaultRowHeight="12.75" x14ac:dyDescent="0.25"/>
  <cols>
    <col min="1" max="1" width="11.140625" style="30" customWidth="1"/>
    <col min="2" max="2" width="8.85546875" style="30" customWidth="1"/>
    <col min="3" max="3" width="12.7109375" style="30" customWidth="1"/>
    <col min="4" max="11" width="8.28515625" style="30" customWidth="1"/>
    <col min="12" max="12" width="1.7109375" style="30" customWidth="1"/>
    <col min="13" max="16384" width="9.140625" style="30"/>
  </cols>
  <sheetData>
    <row r="1" spans="1:17" x14ac:dyDescent="0.25">
      <c r="K1" s="887" t="s">
        <v>221</v>
      </c>
      <c r="L1" s="887"/>
    </row>
    <row r="2" spans="1:17" ht="15.75" x14ac:dyDescent="0.25">
      <c r="A2" s="888" t="s">
        <v>131</v>
      </c>
      <c r="B2" s="888"/>
      <c r="C2" s="888"/>
      <c r="D2" s="888"/>
      <c r="E2" s="888"/>
      <c r="F2" s="888"/>
      <c r="G2" s="888"/>
      <c r="H2" s="888"/>
      <c r="I2" s="888"/>
      <c r="J2" s="888"/>
      <c r="K2" s="888"/>
      <c r="L2" s="888"/>
    </row>
    <row r="3" spans="1:17" ht="18" customHeight="1" x14ac:dyDescent="0.25">
      <c r="A3" s="659" t="str">
        <f>T!E17&amp;" "&amp;T!G17</f>
        <v>IV. čtvrtletí 2019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7" ht="20.25" customHeight="1" x14ac:dyDescent="0.25">
      <c r="C4" s="128"/>
      <c r="D4" s="889"/>
      <c r="E4" s="890"/>
      <c r="F4" s="890"/>
      <c r="G4" s="890"/>
      <c r="H4" s="890"/>
      <c r="I4" s="890"/>
      <c r="J4" s="890"/>
      <c r="K4" s="890"/>
      <c r="L4" s="39"/>
    </row>
    <row r="5" spans="1:17" s="127" customFormat="1" ht="40.5" customHeight="1" x14ac:dyDescent="0.25">
      <c r="B5" s="128"/>
      <c r="C5" s="128"/>
      <c r="D5" s="891" t="s">
        <v>336</v>
      </c>
      <c r="E5" s="892"/>
      <c r="F5" s="892"/>
      <c r="G5" s="893"/>
      <c r="H5" s="894" t="s">
        <v>1</v>
      </c>
      <c r="I5" s="894"/>
      <c r="J5" s="894"/>
      <c r="K5" s="894"/>
      <c r="L5" s="129"/>
    </row>
    <row r="6" spans="1:17" ht="20.100000000000001" customHeight="1" thickBot="1" x14ac:dyDescent="0.3">
      <c r="A6" s="39"/>
      <c r="B6" s="62"/>
      <c r="C6" s="39"/>
      <c r="D6" s="54" t="str">
        <f>T!J20</f>
        <v>Říjen</v>
      </c>
      <c r="E6" s="48" t="str">
        <f>T!J21</f>
        <v>Listopad</v>
      </c>
      <c r="F6" s="48" t="str">
        <f>T!J22</f>
        <v>Prosinec</v>
      </c>
      <c r="G6" s="513" t="str">
        <f>T!E17</f>
        <v>IV. čtvrtletí</v>
      </c>
      <c r="H6" s="48" t="str">
        <f>D6</f>
        <v>Říjen</v>
      </c>
      <c r="I6" s="48" t="str">
        <f>E6</f>
        <v>Listopad</v>
      </c>
      <c r="J6" s="48" t="str">
        <f>F6</f>
        <v>Prosinec</v>
      </c>
      <c r="K6" s="626" t="str">
        <f>G6</f>
        <v>IV. čtvrtletí</v>
      </c>
      <c r="L6" s="63"/>
    </row>
    <row r="7" spans="1:17" ht="14.1" customHeight="1" x14ac:dyDescent="0.25">
      <c r="A7" s="882" t="s">
        <v>130</v>
      </c>
      <c r="B7" s="885" t="s">
        <v>79</v>
      </c>
      <c r="C7" s="49" t="s">
        <v>81</v>
      </c>
      <c r="D7" s="55">
        <v>2438564.0341808209</v>
      </c>
      <c r="E7" s="50">
        <v>2715868.1073952951</v>
      </c>
      <c r="F7" s="50">
        <v>2937317.1210043258</v>
      </c>
      <c r="G7" s="514">
        <f>SUM(D7:F7)</f>
        <v>8091749.2625804413</v>
      </c>
      <c r="H7" s="50">
        <v>25987366.59</v>
      </c>
      <c r="I7" s="50">
        <v>28975918.353</v>
      </c>
      <c r="J7" s="50">
        <v>31376604.176531006</v>
      </c>
      <c r="K7" s="627">
        <f>SUM(H7:J7)</f>
        <v>86339889.119531006</v>
      </c>
      <c r="L7" s="64"/>
      <c r="N7" s="413"/>
      <c r="O7" s="413"/>
      <c r="P7" s="413"/>
      <c r="Q7" s="413"/>
    </row>
    <row r="8" spans="1:17" ht="14.1" customHeight="1" x14ac:dyDescent="0.25">
      <c r="A8" s="871"/>
      <c r="B8" s="880"/>
      <c r="C8" s="37" t="s">
        <v>82</v>
      </c>
      <c r="D8" s="56">
        <v>123.50008153676376</v>
      </c>
      <c r="E8" s="32">
        <v>174.7151708573667</v>
      </c>
      <c r="F8" s="32">
        <v>214.0206169455503</v>
      </c>
      <c r="G8" s="515">
        <f>SUM(D8:F8)</f>
        <v>512.23586933968079</v>
      </c>
      <c r="H8" s="32">
        <v>1296.8158870000002</v>
      </c>
      <c r="I8" s="32">
        <v>1834.5886149999997</v>
      </c>
      <c r="J8" s="32">
        <v>2248.0297760000003</v>
      </c>
      <c r="K8" s="628">
        <f t="shared" ref="K8:K48" si="0">SUM(H8:J8)</f>
        <v>5379.4342780000006</v>
      </c>
      <c r="L8" s="63"/>
      <c r="N8" s="413"/>
      <c r="O8" s="413"/>
      <c r="P8" s="413"/>
      <c r="Q8" s="413"/>
    </row>
    <row r="9" spans="1:17" ht="14.1" customHeight="1" x14ac:dyDescent="0.25">
      <c r="A9" s="871"/>
      <c r="B9" s="881"/>
      <c r="C9" s="38" t="s">
        <v>83</v>
      </c>
      <c r="D9" s="57">
        <v>2438687.5342623577</v>
      </c>
      <c r="E9" s="35">
        <v>2716042.8225661526</v>
      </c>
      <c r="F9" s="35">
        <v>2937531.1416212711</v>
      </c>
      <c r="G9" s="516">
        <f t="shared" ref="G9" si="1">SUM(D9:F9)</f>
        <v>8092261.4984497819</v>
      </c>
      <c r="H9" s="35">
        <v>25988663.405887</v>
      </c>
      <c r="I9" s="35">
        <v>28977752.941615</v>
      </c>
      <c r="J9" s="35">
        <v>31378852.206307005</v>
      </c>
      <c r="K9" s="629">
        <f t="shared" si="0"/>
        <v>86345268.553809002</v>
      </c>
      <c r="L9" s="63"/>
      <c r="N9" s="413"/>
      <c r="O9" s="413"/>
      <c r="P9" s="413"/>
      <c r="Q9" s="413"/>
    </row>
    <row r="10" spans="1:17" ht="14.1" customHeight="1" x14ac:dyDescent="0.25">
      <c r="A10" s="871"/>
      <c r="B10" s="879" t="s">
        <v>80</v>
      </c>
      <c r="C10" s="36" t="s">
        <v>81</v>
      </c>
      <c r="D10" s="58">
        <v>1732643.19970461</v>
      </c>
      <c r="E10" s="31">
        <v>1843943.8485072264</v>
      </c>
      <c r="F10" s="31">
        <v>1952981.4832788268</v>
      </c>
      <c r="G10" s="515">
        <f>SUM(D10:F10)</f>
        <v>5529568.5314906631</v>
      </c>
      <c r="H10" s="31">
        <v>18479157.495999999</v>
      </c>
      <c r="I10" s="31">
        <v>19688462.218999997</v>
      </c>
      <c r="J10" s="31">
        <v>20864371.798</v>
      </c>
      <c r="K10" s="630">
        <f t="shared" si="0"/>
        <v>59031991.512999997</v>
      </c>
      <c r="L10" s="63"/>
      <c r="N10" s="413"/>
      <c r="O10" s="413"/>
      <c r="P10" s="413"/>
      <c r="Q10" s="413"/>
    </row>
    <row r="11" spans="1:17" ht="14.1" customHeight="1" x14ac:dyDescent="0.25">
      <c r="A11" s="871"/>
      <c r="B11" s="880"/>
      <c r="C11" s="37" t="s">
        <v>82</v>
      </c>
      <c r="D11" s="56">
        <v>20.546585656122097</v>
      </c>
      <c r="E11" s="32">
        <v>29.612440403714164</v>
      </c>
      <c r="F11" s="32">
        <v>36.504447202394338</v>
      </c>
      <c r="G11" s="515">
        <f>SUM(D11:F11)</f>
        <v>86.66347326223061</v>
      </c>
      <c r="H11" s="32">
        <v>218.85288180000001</v>
      </c>
      <c r="I11" s="32">
        <v>315.7105358</v>
      </c>
      <c r="J11" s="32">
        <v>390.26271780000002</v>
      </c>
      <c r="K11" s="630">
        <f t="shared" si="0"/>
        <v>924.8261354</v>
      </c>
      <c r="L11" s="63"/>
      <c r="N11" s="413"/>
      <c r="O11" s="413"/>
      <c r="P11" s="413"/>
      <c r="Q11" s="413"/>
    </row>
    <row r="12" spans="1:17" ht="14.1" customHeight="1" x14ac:dyDescent="0.25">
      <c r="A12" s="871"/>
      <c r="B12" s="881"/>
      <c r="C12" s="38" t="s">
        <v>83</v>
      </c>
      <c r="D12" s="57">
        <v>1732663.7462902663</v>
      </c>
      <c r="E12" s="35">
        <v>1843973.4609476302</v>
      </c>
      <c r="F12" s="35">
        <v>1953017.9877260292</v>
      </c>
      <c r="G12" s="516">
        <f t="shared" ref="G12" si="2">SUM(D12:F12)</f>
        <v>5529655.1949639255</v>
      </c>
      <c r="H12" s="35">
        <v>18479376.3488818</v>
      </c>
      <c r="I12" s="35">
        <v>19688777.929535795</v>
      </c>
      <c r="J12" s="35">
        <v>20864762.060717799</v>
      </c>
      <c r="K12" s="629">
        <f t="shared" si="0"/>
        <v>59032916.339135394</v>
      </c>
      <c r="L12" s="63"/>
      <c r="N12" s="413"/>
      <c r="O12" s="413"/>
      <c r="P12" s="413"/>
      <c r="Q12" s="413"/>
    </row>
    <row r="13" spans="1:17" ht="14.1" customHeight="1" x14ac:dyDescent="0.25">
      <c r="A13" s="871"/>
      <c r="B13" s="875" t="s">
        <v>135</v>
      </c>
      <c r="C13" s="36" t="s">
        <v>81</v>
      </c>
      <c r="D13" s="58">
        <v>705920.83447621088</v>
      </c>
      <c r="E13" s="31">
        <v>871924.25888806861</v>
      </c>
      <c r="F13" s="31">
        <v>984335.63772549899</v>
      </c>
      <c r="G13" s="515">
        <f>SUM(D13:F13)</f>
        <v>2562180.7310897782</v>
      </c>
      <c r="H13" s="31">
        <v>7508209.0940000005</v>
      </c>
      <c r="I13" s="31">
        <v>9287456.1340000033</v>
      </c>
      <c r="J13" s="31">
        <v>10512232.378531005</v>
      </c>
      <c r="K13" s="630">
        <f t="shared" si="0"/>
        <v>27307897.606531009</v>
      </c>
      <c r="L13" s="63"/>
      <c r="N13" s="413"/>
      <c r="O13" s="413"/>
      <c r="P13" s="413"/>
      <c r="Q13" s="413"/>
    </row>
    <row r="14" spans="1:17" ht="14.1" customHeight="1" x14ac:dyDescent="0.25">
      <c r="A14" s="871"/>
      <c r="B14" s="880"/>
      <c r="C14" s="37" t="s">
        <v>82</v>
      </c>
      <c r="D14" s="56">
        <v>102.95349588064167</v>
      </c>
      <c r="E14" s="32">
        <v>145.10273045365253</v>
      </c>
      <c r="F14" s="32">
        <v>177.51616974315596</v>
      </c>
      <c r="G14" s="515">
        <f>SUM(D14:F14)</f>
        <v>425.57239607745015</v>
      </c>
      <c r="H14" s="32">
        <v>1077.9630052000002</v>
      </c>
      <c r="I14" s="32">
        <v>1518.8780791999998</v>
      </c>
      <c r="J14" s="32">
        <v>1857.7670582000003</v>
      </c>
      <c r="K14" s="630">
        <f t="shared" si="0"/>
        <v>4454.6081426000001</v>
      </c>
      <c r="L14" s="63"/>
      <c r="N14" s="413"/>
      <c r="O14" s="413"/>
      <c r="P14" s="413"/>
      <c r="Q14" s="413"/>
    </row>
    <row r="15" spans="1:17" ht="14.1" customHeight="1" thickBot="1" x14ac:dyDescent="0.3">
      <c r="A15" s="872"/>
      <c r="B15" s="886"/>
      <c r="C15" s="51" t="s">
        <v>83</v>
      </c>
      <c r="D15" s="59">
        <v>706023.78797209146</v>
      </c>
      <c r="E15" s="52">
        <v>872069.36161852221</v>
      </c>
      <c r="F15" s="52">
        <v>984513.15389524214</v>
      </c>
      <c r="G15" s="517">
        <f t="shared" ref="G15:G52" si="3">SUM(D15:F15)</f>
        <v>2562606.3034858559</v>
      </c>
      <c r="H15" s="52">
        <v>7509287.0570052005</v>
      </c>
      <c r="I15" s="52">
        <v>9288975.0120792035</v>
      </c>
      <c r="J15" s="52">
        <v>10514090.145589205</v>
      </c>
      <c r="K15" s="631">
        <f t="shared" si="0"/>
        <v>27312352.214673609</v>
      </c>
      <c r="L15" s="65"/>
      <c r="N15" s="413"/>
      <c r="O15" s="413"/>
      <c r="P15" s="413"/>
      <c r="Q15" s="413"/>
    </row>
    <row r="16" spans="1:17" ht="14.1" customHeight="1" x14ac:dyDescent="0.25">
      <c r="A16" s="882" t="s">
        <v>133</v>
      </c>
      <c r="B16" s="880" t="s">
        <v>84</v>
      </c>
      <c r="C16" s="37" t="s">
        <v>293</v>
      </c>
      <c r="D16" s="56">
        <v>4982.0959999999995</v>
      </c>
      <c r="E16" s="32">
        <v>21521.712</v>
      </c>
      <c r="F16" s="32">
        <v>54574.525999999998</v>
      </c>
      <c r="G16" s="515">
        <f t="shared" si="3"/>
        <v>81078.334000000003</v>
      </c>
      <c r="H16" s="32">
        <v>53214.606</v>
      </c>
      <c r="I16" s="32">
        <v>229867.15900000001</v>
      </c>
      <c r="J16" s="32">
        <v>582136.63699999999</v>
      </c>
      <c r="K16" s="630">
        <f t="shared" si="0"/>
        <v>865218.402</v>
      </c>
      <c r="L16" s="63"/>
      <c r="N16" s="413"/>
      <c r="O16" s="413"/>
      <c r="P16" s="413"/>
      <c r="Q16" s="413"/>
    </row>
    <row r="17" spans="1:17" ht="14.1" customHeight="1" x14ac:dyDescent="0.25">
      <c r="A17" s="871"/>
      <c r="B17" s="880"/>
      <c r="C17" s="37" t="s">
        <v>132</v>
      </c>
      <c r="D17" s="56">
        <v>2870.34</v>
      </c>
      <c r="E17" s="32">
        <v>4344.4340000000002</v>
      </c>
      <c r="F17" s="32">
        <v>21687.288</v>
      </c>
      <c r="G17" s="515">
        <f>SUM(D17:F17)</f>
        <v>28902.062000000002</v>
      </c>
      <c r="H17" s="32">
        <v>30510.773000000001</v>
      </c>
      <c r="I17" s="32">
        <v>46313.144999999997</v>
      </c>
      <c r="J17" s="32">
        <v>231455.024</v>
      </c>
      <c r="K17" s="630">
        <f t="shared" si="0"/>
        <v>308278.94200000004</v>
      </c>
      <c r="L17" s="63"/>
      <c r="N17" s="413"/>
      <c r="O17" s="413"/>
      <c r="P17" s="413"/>
      <c r="Q17" s="413"/>
    </row>
    <row r="18" spans="1:17" ht="14.1" customHeight="1" x14ac:dyDescent="0.25">
      <c r="A18" s="871"/>
      <c r="B18" s="880"/>
      <c r="C18" s="37" t="s">
        <v>203</v>
      </c>
      <c r="D18" s="56">
        <v>0</v>
      </c>
      <c r="E18" s="32">
        <v>0</v>
      </c>
      <c r="F18" s="32">
        <v>0</v>
      </c>
      <c r="G18" s="515">
        <f>SUM(D18:F18)</f>
        <v>0</v>
      </c>
      <c r="H18" s="32">
        <v>0</v>
      </c>
      <c r="I18" s="32">
        <v>0</v>
      </c>
      <c r="J18" s="32">
        <v>0</v>
      </c>
      <c r="K18" s="630">
        <f t="shared" si="0"/>
        <v>0</v>
      </c>
      <c r="L18" s="63"/>
      <c r="N18" s="413"/>
      <c r="O18" s="413"/>
      <c r="P18" s="413"/>
      <c r="Q18" s="413"/>
    </row>
    <row r="19" spans="1:17" ht="14.1" customHeight="1" x14ac:dyDescent="0.25">
      <c r="A19" s="871"/>
      <c r="B19" s="881"/>
      <c r="C19" s="38" t="s">
        <v>83</v>
      </c>
      <c r="D19" s="57">
        <v>7852.4359999999997</v>
      </c>
      <c r="E19" s="35">
        <v>25866.146000000001</v>
      </c>
      <c r="F19" s="35">
        <v>76261.813999999998</v>
      </c>
      <c r="G19" s="516">
        <f>SUM(D19:F19)</f>
        <v>109980.39600000001</v>
      </c>
      <c r="H19" s="35">
        <v>83725.379000000001</v>
      </c>
      <c r="I19" s="35">
        <v>276180.304</v>
      </c>
      <c r="J19" s="35">
        <v>813591.66099999996</v>
      </c>
      <c r="K19" s="629">
        <f>SUM(H19:J19)</f>
        <v>1173497.344</v>
      </c>
      <c r="L19" s="63"/>
      <c r="N19" s="413"/>
      <c r="O19" s="413"/>
      <c r="P19" s="413"/>
      <c r="Q19" s="413"/>
    </row>
    <row r="20" spans="1:17" ht="14.1" customHeight="1" x14ac:dyDescent="0.25">
      <c r="A20" s="871"/>
      <c r="B20" s="879" t="s">
        <v>85</v>
      </c>
      <c r="C20" s="37" t="s">
        <v>293</v>
      </c>
      <c r="D20" s="58">
        <v>8115.5469999999996</v>
      </c>
      <c r="E20" s="31">
        <v>0</v>
      </c>
      <c r="F20" s="31">
        <v>7167.7809999999999</v>
      </c>
      <c r="G20" s="515">
        <f t="shared" si="3"/>
        <v>15283.328</v>
      </c>
      <c r="H20" s="31">
        <v>86530.854434999972</v>
      </c>
      <c r="I20" s="31">
        <v>0</v>
      </c>
      <c r="J20" s="31">
        <v>76683.131523999982</v>
      </c>
      <c r="K20" s="630">
        <f t="shared" si="0"/>
        <v>163213.98595899995</v>
      </c>
      <c r="L20" s="63"/>
      <c r="N20" s="413"/>
      <c r="O20" s="413"/>
      <c r="P20" s="413"/>
      <c r="Q20" s="413"/>
    </row>
    <row r="21" spans="1:17" ht="14.1" customHeight="1" x14ac:dyDescent="0.25">
      <c r="A21" s="871"/>
      <c r="B21" s="880"/>
      <c r="C21" s="37" t="s">
        <v>132</v>
      </c>
      <c r="D21" s="56">
        <v>3301.5079999999998</v>
      </c>
      <c r="E21" s="32">
        <v>5046.4120000000003</v>
      </c>
      <c r="F21" s="32">
        <v>16660.011999999999</v>
      </c>
      <c r="G21" s="515">
        <f t="shared" si="3"/>
        <v>25007.932000000001</v>
      </c>
      <c r="H21" s="32">
        <v>35313.487000000001</v>
      </c>
      <c r="I21" s="32">
        <v>53718.006999999998</v>
      </c>
      <c r="J21" s="32">
        <v>178576.005</v>
      </c>
      <c r="K21" s="630">
        <f t="shared" si="0"/>
        <v>267607.49900000001</v>
      </c>
      <c r="L21" s="63"/>
      <c r="N21" s="413"/>
      <c r="O21" s="413"/>
      <c r="P21" s="413"/>
      <c r="Q21" s="413"/>
    </row>
    <row r="22" spans="1:17" ht="14.1" customHeight="1" x14ac:dyDescent="0.25">
      <c r="A22" s="871"/>
      <c r="B22" s="880"/>
      <c r="C22" s="37" t="s">
        <v>203</v>
      </c>
      <c r="D22" s="56">
        <v>5940.1759999999995</v>
      </c>
      <c r="E22" s="32">
        <v>763.80599999999959</v>
      </c>
      <c r="F22" s="32">
        <v>12.238000000001193</v>
      </c>
      <c r="G22" s="515">
        <f t="shared" si="3"/>
        <v>6716.22</v>
      </c>
      <c r="H22" s="32">
        <v>63332.813000000002</v>
      </c>
      <c r="I22" s="32">
        <v>8142.9360000000015</v>
      </c>
      <c r="J22" s="32">
        <v>131.15499999999884</v>
      </c>
      <c r="K22" s="630">
        <f t="shared" si="0"/>
        <v>71606.90400000001</v>
      </c>
      <c r="L22" s="63"/>
      <c r="N22" s="413"/>
      <c r="O22" s="413"/>
      <c r="P22" s="413"/>
      <c r="Q22" s="413"/>
    </row>
    <row r="23" spans="1:17" ht="14.1" customHeight="1" x14ac:dyDescent="0.25">
      <c r="A23" s="871"/>
      <c r="B23" s="881"/>
      <c r="C23" s="38" t="s">
        <v>83</v>
      </c>
      <c r="D23" s="57">
        <v>17357.231</v>
      </c>
      <c r="E23" s="35">
        <v>5810.2179999999998</v>
      </c>
      <c r="F23" s="35">
        <v>23840.030999999999</v>
      </c>
      <c r="G23" s="516">
        <f t="shared" si="3"/>
        <v>47007.479999999996</v>
      </c>
      <c r="H23" s="35">
        <v>185177.15443499997</v>
      </c>
      <c r="I23" s="35">
        <v>61860.942999999999</v>
      </c>
      <c r="J23" s="35">
        <v>255390.29152399997</v>
      </c>
      <c r="K23" s="629">
        <f t="shared" si="0"/>
        <v>502428.38895899995</v>
      </c>
      <c r="L23" s="63"/>
      <c r="N23" s="413"/>
      <c r="O23" s="413"/>
      <c r="P23" s="413"/>
      <c r="Q23" s="413"/>
    </row>
    <row r="24" spans="1:17" ht="14.1" customHeight="1" x14ac:dyDescent="0.25">
      <c r="A24" s="871"/>
      <c r="B24" s="875" t="s">
        <v>136</v>
      </c>
      <c r="C24" s="37" t="s">
        <v>293</v>
      </c>
      <c r="D24" s="58">
        <v>-3133.451</v>
      </c>
      <c r="E24" s="31">
        <v>21521.712</v>
      </c>
      <c r="F24" s="31">
        <v>47406.744999999995</v>
      </c>
      <c r="G24" s="518">
        <f t="shared" si="3"/>
        <v>65795.005999999994</v>
      </c>
      <c r="H24" s="31">
        <v>-33316.248434999972</v>
      </c>
      <c r="I24" s="31">
        <v>229867.15900000001</v>
      </c>
      <c r="J24" s="31">
        <v>505453.50547600002</v>
      </c>
      <c r="K24" s="632">
        <f t="shared" si="0"/>
        <v>702004.41604100005</v>
      </c>
      <c r="L24" s="63"/>
      <c r="N24" s="413"/>
      <c r="O24" s="413"/>
      <c r="P24" s="413"/>
      <c r="Q24" s="413"/>
    </row>
    <row r="25" spans="1:17" ht="14.1" customHeight="1" x14ac:dyDescent="0.25">
      <c r="A25" s="871"/>
      <c r="B25" s="880"/>
      <c r="C25" s="37" t="s">
        <v>132</v>
      </c>
      <c r="D25" s="56">
        <v>-431.16799999999967</v>
      </c>
      <c r="E25" s="32">
        <v>-701.97800000000007</v>
      </c>
      <c r="F25" s="32">
        <v>5027.2760000000017</v>
      </c>
      <c r="G25" s="515">
        <f t="shared" si="3"/>
        <v>3894.1300000000019</v>
      </c>
      <c r="H25" s="32">
        <v>-4802.7139999999999</v>
      </c>
      <c r="I25" s="32">
        <v>-7404.862000000001</v>
      </c>
      <c r="J25" s="32">
        <v>52879.019</v>
      </c>
      <c r="K25" s="628">
        <f t="shared" si="0"/>
        <v>40671.442999999999</v>
      </c>
      <c r="L25" s="63"/>
      <c r="N25" s="413"/>
      <c r="O25" s="413"/>
      <c r="P25" s="413"/>
      <c r="Q25" s="413"/>
    </row>
    <row r="26" spans="1:17" ht="14.1" customHeight="1" x14ac:dyDescent="0.25">
      <c r="A26" s="871"/>
      <c r="B26" s="880"/>
      <c r="C26" s="37" t="s">
        <v>203</v>
      </c>
      <c r="D26" s="56">
        <v>-5940.1759999999995</v>
      </c>
      <c r="E26" s="32">
        <v>-763.80599999999959</v>
      </c>
      <c r="F26" s="32">
        <v>-12.238000000001193</v>
      </c>
      <c r="G26" s="515">
        <f t="shared" si="3"/>
        <v>-6716.22</v>
      </c>
      <c r="H26" s="32">
        <v>-63332.813000000002</v>
      </c>
      <c r="I26" s="32">
        <v>-8142.9360000000015</v>
      </c>
      <c r="J26" s="32">
        <v>-131.15499999999884</v>
      </c>
      <c r="K26" s="628">
        <f t="shared" si="0"/>
        <v>-71606.90400000001</v>
      </c>
      <c r="L26" s="63"/>
      <c r="N26" s="413"/>
      <c r="O26" s="413"/>
      <c r="P26" s="413"/>
      <c r="Q26" s="413"/>
    </row>
    <row r="27" spans="1:17" ht="14.1" customHeight="1" x14ac:dyDescent="0.25">
      <c r="A27" s="871"/>
      <c r="B27" s="881"/>
      <c r="C27" s="38" t="s">
        <v>83</v>
      </c>
      <c r="D27" s="57">
        <v>-9504.7949999999983</v>
      </c>
      <c r="E27" s="35">
        <v>20055.928</v>
      </c>
      <c r="F27" s="35">
        <v>52421.782999999996</v>
      </c>
      <c r="G27" s="516">
        <f t="shared" si="3"/>
        <v>62972.915999999997</v>
      </c>
      <c r="H27" s="35">
        <v>-101451.77543499997</v>
      </c>
      <c r="I27" s="35">
        <v>214319.36100000003</v>
      </c>
      <c r="J27" s="35">
        <v>558201.36947599996</v>
      </c>
      <c r="K27" s="633">
        <f t="shared" si="0"/>
        <v>671068.95504100004</v>
      </c>
      <c r="L27" s="63"/>
      <c r="N27" s="413"/>
      <c r="O27" s="413"/>
      <c r="P27" s="413"/>
      <c r="Q27" s="413"/>
    </row>
    <row r="28" spans="1:17" ht="14.1" customHeight="1" thickBot="1" x14ac:dyDescent="0.3">
      <c r="A28" s="872"/>
      <c r="B28" s="883" t="s">
        <v>139</v>
      </c>
      <c r="C28" s="884"/>
      <c r="D28" s="59">
        <v>3335833.6396107702</v>
      </c>
      <c r="E28" s="52">
        <v>3315476.2116107703</v>
      </c>
      <c r="F28" s="52">
        <v>3262801.9286107705</v>
      </c>
      <c r="G28" s="517">
        <f>F28</f>
        <v>3262801.9286107705</v>
      </c>
      <c r="H28" s="52">
        <v>35740687.848650791</v>
      </c>
      <c r="I28" s="52">
        <v>35522898.222040787</v>
      </c>
      <c r="J28" s="52">
        <v>34961949.653812788</v>
      </c>
      <c r="K28" s="631">
        <f>J28</f>
        <v>34961949.653812788</v>
      </c>
      <c r="L28" s="63"/>
      <c r="N28" s="413"/>
      <c r="O28" s="413"/>
      <c r="P28" s="413"/>
      <c r="Q28" s="413"/>
    </row>
    <row r="29" spans="1:17" ht="14.1" customHeight="1" x14ac:dyDescent="0.25">
      <c r="A29" s="871" t="s">
        <v>134</v>
      </c>
      <c r="B29" s="873" t="s">
        <v>87</v>
      </c>
      <c r="C29" s="37" t="s">
        <v>86</v>
      </c>
      <c r="D29" s="56">
        <v>8647.6720000000005</v>
      </c>
      <c r="E29" s="32">
        <v>8378.6769999999997</v>
      </c>
      <c r="F29" s="32">
        <v>10240.314</v>
      </c>
      <c r="G29" s="515">
        <f t="shared" si="3"/>
        <v>27266.663</v>
      </c>
      <c r="H29" s="32">
        <v>93337.454679100018</v>
      </c>
      <c r="I29" s="32">
        <v>90535.237329499985</v>
      </c>
      <c r="J29" s="32">
        <v>111719.703158</v>
      </c>
      <c r="K29" s="630">
        <f t="shared" si="0"/>
        <v>295592.39516660001</v>
      </c>
      <c r="L29" s="64"/>
      <c r="N29" s="413"/>
      <c r="O29" s="413"/>
      <c r="P29" s="413"/>
      <c r="Q29" s="413"/>
    </row>
    <row r="30" spans="1:17" ht="14.1" customHeight="1" x14ac:dyDescent="0.25">
      <c r="A30" s="871"/>
      <c r="B30" s="873"/>
      <c r="C30" s="37" t="s">
        <v>93</v>
      </c>
      <c r="D30" s="56">
        <v>756.57100000000037</v>
      </c>
      <c r="E30" s="32">
        <v>648.57200000000012</v>
      </c>
      <c r="F30" s="32">
        <v>600.01999999999953</v>
      </c>
      <c r="G30" s="515">
        <f t="shared" si="3"/>
        <v>2005.163</v>
      </c>
      <c r="H30" s="32">
        <v>8224.4725999999973</v>
      </c>
      <c r="I30" s="32">
        <v>7063.4915000000001</v>
      </c>
      <c r="J30" s="32">
        <v>6590.0219999999972</v>
      </c>
      <c r="K30" s="630">
        <f t="shared" si="0"/>
        <v>21877.986099999995</v>
      </c>
      <c r="L30" s="63"/>
      <c r="N30" s="413"/>
      <c r="O30" s="413"/>
      <c r="P30" s="413"/>
      <c r="Q30" s="413"/>
    </row>
    <row r="31" spans="1:17" ht="14.1" customHeight="1" x14ac:dyDescent="0.25">
      <c r="A31" s="871"/>
      <c r="B31" s="874"/>
      <c r="C31" s="38" t="s">
        <v>83</v>
      </c>
      <c r="D31" s="57">
        <v>9404.2430000000004</v>
      </c>
      <c r="E31" s="35">
        <v>9027.2489999999998</v>
      </c>
      <c r="F31" s="35">
        <v>10840.333999999999</v>
      </c>
      <c r="G31" s="516">
        <f t="shared" si="3"/>
        <v>29271.825999999997</v>
      </c>
      <c r="H31" s="35">
        <v>101561.92727910001</v>
      </c>
      <c r="I31" s="35">
        <v>97598.728829499989</v>
      </c>
      <c r="J31" s="35">
        <v>118309.725158</v>
      </c>
      <c r="K31" s="629">
        <f t="shared" si="0"/>
        <v>317470.38126659999</v>
      </c>
      <c r="L31" s="63"/>
      <c r="N31" s="413"/>
      <c r="O31" s="413"/>
      <c r="P31" s="413"/>
      <c r="Q31" s="413"/>
    </row>
    <row r="32" spans="1:17" ht="14.1" customHeight="1" x14ac:dyDescent="0.25">
      <c r="A32" s="871"/>
      <c r="B32" s="875" t="s">
        <v>88</v>
      </c>
      <c r="C32" s="36" t="s">
        <v>86</v>
      </c>
      <c r="D32" s="58">
        <v>1087.5029999999999</v>
      </c>
      <c r="E32" s="31">
        <v>1186.1669999999999</v>
      </c>
      <c r="F32" s="31">
        <v>1469.877</v>
      </c>
      <c r="G32" s="515">
        <f t="shared" si="3"/>
        <v>3743.547</v>
      </c>
      <c r="H32" s="31">
        <v>11407.519</v>
      </c>
      <c r="I32" s="31">
        <v>12517.838</v>
      </c>
      <c r="J32" s="31">
        <v>15381.634</v>
      </c>
      <c r="K32" s="630">
        <f t="shared" si="0"/>
        <v>39306.991000000002</v>
      </c>
      <c r="L32" s="63"/>
      <c r="N32" s="413"/>
      <c r="O32" s="413"/>
      <c r="P32" s="413"/>
      <c r="Q32" s="413"/>
    </row>
    <row r="33" spans="1:17" ht="14.1" customHeight="1" x14ac:dyDescent="0.25">
      <c r="A33" s="871"/>
      <c r="B33" s="873"/>
      <c r="C33" s="37" t="s">
        <v>93</v>
      </c>
      <c r="D33" s="56">
        <v>0</v>
      </c>
      <c r="E33" s="32">
        <v>0</v>
      </c>
      <c r="F33" s="32">
        <v>14.819000000000001</v>
      </c>
      <c r="G33" s="515">
        <f t="shared" si="3"/>
        <v>14.819000000000001</v>
      </c>
      <c r="H33" s="32">
        <v>0</v>
      </c>
      <c r="I33" s="32">
        <v>0</v>
      </c>
      <c r="J33" s="32">
        <v>156.40700000000001</v>
      </c>
      <c r="K33" s="630">
        <f t="shared" si="0"/>
        <v>156.40700000000001</v>
      </c>
      <c r="L33" s="63"/>
      <c r="N33" s="413"/>
      <c r="O33" s="413"/>
      <c r="P33" s="413"/>
      <c r="Q33" s="413"/>
    </row>
    <row r="34" spans="1:17" ht="14.1" customHeight="1" x14ac:dyDescent="0.25">
      <c r="A34" s="871"/>
      <c r="B34" s="874"/>
      <c r="C34" s="38" t="s">
        <v>83</v>
      </c>
      <c r="D34" s="57">
        <v>1087.5029999999999</v>
      </c>
      <c r="E34" s="35">
        <v>1186.1669999999999</v>
      </c>
      <c r="F34" s="35">
        <v>1484.6959999999999</v>
      </c>
      <c r="G34" s="516">
        <f t="shared" si="3"/>
        <v>3758.366</v>
      </c>
      <c r="H34" s="35">
        <v>11407.519</v>
      </c>
      <c r="I34" s="35">
        <v>12517.838</v>
      </c>
      <c r="J34" s="35">
        <v>15538.040999999999</v>
      </c>
      <c r="K34" s="629">
        <f t="shared" si="0"/>
        <v>39463.398000000001</v>
      </c>
      <c r="L34" s="63"/>
      <c r="N34" s="413"/>
      <c r="O34" s="413"/>
      <c r="P34" s="413"/>
      <c r="Q34" s="413"/>
    </row>
    <row r="35" spans="1:17" ht="14.1" customHeight="1" x14ac:dyDescent="0.25">
      <c r="A35" s="871"/>
      <c r="B35" s="875" t="s">
        <v>83</v>
      </c>
      <c r="C35" s="36" t="s">
        <v>86</v>
      </c>
      <c r="D35" s="58">
        <v>9735.1750000000011</v>
      </c>
      <c r="E35" s="31">
        <v>9564.8439999999991</v>
      </c>
      <c r="F35" s="31">
        <v>11710.191000000001</v>
      </c>
      <c r="G35" s="515">
        <f t="shared" si="3"/>
        <v>31010.21</v>
      </c>
      <c r="H35" s="31">
        <v>104744.97367910002</v>
      </c>
      <c r="I35" s="31">
        <v>103053.07532949999</v>
      </c>
      <c r="J35" s="31">
        <v>127101.33715800001</v>
      </c>
      <c r="K35" s="630">
        <f t="shared" si="0"/>
        <v>334899.38616660004</v>
      </c>
      <c r="L35" s="63"/>
      <c r="N35" s="413"/>
      <c r="O35" s="413"/>
      <c r="P35" s="413"/>
      <c r="Q35" s="413"/>
    </row>
    <row r="36" spans="1:17" ht="14.1" customHeight="1" x14ac:dyDescent="0.25">
      <c r="A36" s="871"/>
      <c r="B36" s="873"/>
      <c r="C36" s="37" t="s">
        <v>93</v>
      </c>
      <c r="D36" s="56">
        <v>756.57100000000037</v>
      </c>
      <c r="E36" s="32">
        <v>648.57200000000012</v>
      </c>
      <c r="F36" s="32">
        <v>614.83899999999949</v>
      </c>
      <c r="G36" s="515">
        <f t="shared" si="3"/>
        <v>2019.982</v>
      </c>
      <c r="H36" s="32">
        <v>8224.4725999999973</v>
      </c>
      <c r="I36" s="32">
        <v>7063.4915000000001</v>
      </c>
      <c r="J36" s="32">
        <v>6746.4289999999974</v>
      </c>
      <c r="K36" s="630">
        <f t="shared" si="0"/>
        <v>22034.393099999994</v>
      </c>
      <c r="L36" s="63"/>
      <c r="N36" s="413"/>
      <c r="O36" s="413"/>
      <c r="P36" s="413"/>
      <c r="Q36" s="413"/>
    </row>
    <row r="37" spans="1:17" ht="14.1" customHeight="1" thickBot="1" x14ac:dyDescent="0.3">
      <c r="A37" s="872"/>
      <c r="B37" s="876"/>
      <c r="C37" s="51" t="s">
        <v>83</v>
      </c>
      <c r="D37" s="59">
        <v>10491.746000000001</v>
      </c>
      <c r="E37" s="52">
        <v>10213.415999999999</v>
      </c>
      <c r="F37" s="52">
        <v>12325.03</v>
      </c>
      <c r="G37" s="517">
        <f t="shared" si="3"/>
        <v>33030.192000000003</v>
      </c>
      <c r="H37" s="52">
        <v>112969.44627910001</v>
      </c>
      <c r="I37" s="52">
        <v>110116.56682949999</v>
      </c>
      <c r="J37" s="52">
        <v>133847.76615800001</v>
      </c>
      <c r="K37" s="631">
        <f t="shared" si="0"/>
        <v>356933.77926660003</v>
      </c>
      <c r="L37" s="65"/>
      <c r="N37" s="413"/>
      <c r="O37" s="413"/>
      <c r="P37" s="413"/>
      <c r="Q37" s="413"/>
    </row>
    <row r="38" spans="1:17" ht="14.1" customHeight="1" x14ac:dyDescent="0.25">
      <c r="A38" s="871" t="s">
        <v>202</v>
      </c>
      <c r="B38" s="875" t="s">
        <v>137</v>
      </c>
      <c r="C38" s="36" t="s">
        <v>220</v>
      </c>
      <c r="D38" s="58">
        <v>614800.60840796644</v>
      </c>
      <c r="E38" s="31">
        <v>815514.91367531451</v>
      </c>
      <c r="F38" s="31">
        <v>1009648.9675910032</v>
      </c>
      <c r="G38" s="515">
        <f t="shared" si="3"/>
        <v>2439964.4896742841</v>
      </c>
      <c r="H38" s="31">
        <v>6547719.6177329998</v>
      </c>
      <c r="I38" s="31">
        <v>8693648.64487697</v>
      </c>
      <c r="J38" s="31">
        <v>10791515.767548081</v>
      </c>
      <c r="K38" s="630">
        <f t="shared" si="0"/>
        <v>26032884.03015805</v>
      </c>
      <c r="L38" s="63"/>
      <c r="N38" s="413"/>
      <c r="O38" s="413"/>
      <c r="P38" s="413"/>
      <c r="Q38" s="413"/>
    </row>
    <row r="39" spans="1:17" ht="14.1" customHeight="1" x14ac:dyDescent="0.25">
      <c r="A39" s="871"/>
      <c r="B39" s="873"/>
      <c r="C39" s="37" t="s">
        <v>89</v>
      </c>
      <c r="D39" s="56">
        <v>11457.833229630764</v>
      </c>
      <c r="E39" s="32">
        <v>14815.647542477187</v>
      </c>
      <c r="F39" s="32">
        <v>-9887.4444780974336</v>
      </c>
      <c r="G39" s="515">
        <f t="shared" si="3"/>
        <v>16386.036294010515</v>
      </c>
      <c r="H39" s="32">
        <v>122019.84159709999</v>
      </c>
      <c r="I39" s="32">
        <v>157939.28814999998</v>
      </c>
      <c r="J39" s="32">
        <v>-105747.95129</v>
      </c>
      <c r="K39" s="630">
        <f t="shared" si="0"/>
        <v>174211.17845709994</v>
      </c>
      <c r="L39" s="63"/>
      <c r="N39" s="413"/>
      <c r="O39" s="413"/>
      <c r="P39" s="413"/>
      <c r="Q39" s="413"/>
    </row>
    <row r="40" spans="1:17" ht="14.1" customHeight="1" x14ac:dyDescent="0.25">
      <c r="A40" s="871"/>
      <c r="B40" s="874"/>
      <c r="C40" s="38" t="s">
        <v>83</v>
      </c>
      <c r="D40" s="57">
        <v>626258.44163759716</v>
      </c>
      <c r="E40" s="35">
        <v>830330.56121779175</v>
      </c>
      <c r="F40" s="35">
        <v>999761.52311290568</v>
      </c>
      <c r="G40" s="516">
        <f t="shared" si="3"/>
        <v>2456350.5259682946</v>
      </c>
      <c r="H40" s="35">
        <v>6669739.4593300996</v>
      </c>
      <c r="I40" s="35">
        <v>8851587.9330269694</v>
      </c>
      <c r="J40" s="35">
        <v>10685767.81625808</v>
      </c>
      <c r="K40" s="629">
        <f t="shared" si="0"/>
        <v>26207095.20861515</v>
      </c>
      <c r="L40" s="63"/>
      <c r="N40" s="413"/>
      <c r="O40" s="413"/>
      <c r="P40" s="413"/>
      <c r="Q40" s="413"/>
    </row>
    <row r="41" spans="1:17" ht="14.1" customHeight="1" x14ac:dyDescent="0.25">
      <c r="A41" s="871"/>
      <c r="B41" s="875" t="s">
        <v>138</v>
      </c>
      <c r="C41" s="36" t="s">
        <v>220</v>
      </c>
      <c r="D41" s="58">
        <v>1087.5029999999999</v>
      </c>
      <c r="E41" s="31">
        <v>1174.8800000000001</v>
      </c>
      <c r="F41" s="31">
        <v>1469.877</v>
      </c>
      <c r="G41" s="515">
        <f t="shared" si="3"/>
        <v>3732.2599999999998</v>
      </c>
      <c r="H41" s="31">
        <v>11407.519000000002</v>
      </c>
      <c r="I41" s="31">
        <v>12397.118</v>
      </c>
      <c r="J41" s="31">
        <v>15381.634000000002</v>
      </c>
      <c r="K41" s="630">
        <f t="shared" si="0"/>
        <v>39186.271000000008</v>
      </c>
      <c r="L41" s="63"/>
      <c r="N41" s="413"/>
      <c r="O41" s="413"/>
      <c r="P41" s="413"/>
      <c r="Q41" s="413"/>
    </row>
    <row r="42" spans="1:17" ht="14.1" customHeight="1" x14ac:dyDescent="0.25">
      <c r="A42" s="871"/>
      <c r="B42" s="873"/>
      <c r="C42" s="37" t="s">
        <v>89</v>
      </c>
      <c r="D42" s="56">
        <v>0</v>
      </c>
      <c r="E42" s="32">
        <v>0</v>
      </c>
      <c r="F42" s="32">
        <v>14.819000000000001</v>
      </c>
      <c r="G42" s="515">
        <f t="shared" si="3"/>
        <v>14.819000000000001</v>
      </c>
      <c r="H42" s="32">
        <v>0</v>
      </c>
      <c r="I42" s="32">
        <v>0</v>
      </c>
      <c r="J42" s="32">
        <v>156.40700000000001</v>
      </c>
      <c r="K42" s="630">
        <f t="shared" si="0"/>
        <v>156.40700000000001</v>
      </c>
      <c r="L42" s="63"/>
      <c r="N42" s="413"/>
      <c r="O42" s="413"/>
      <c r="P42" s="413"/>
      <c r="Q42" s="413"/>
    </row>
    <row r="43" spans="1:17" ht="14.1" customHeight="1" x14ac:dyDescent="0.25">
      <c r="A43" s="871"/>
      <c r="B43" s="874"/>
      <c r="C43" s="38" t="s">
        <v>83</v>
      </c>
      <c r="D43" s="57">
        <v>1087.5029999999999</v>
      </c>
      <c r="E43" s="35">
        <v>1174.8800000000001</v>
      </c>
      <c r="F43" s="35">
        <v>1484.6959999999999</v>
      </c>
      <c r="G43" s="516">
        <f t="shared" si="3"/>
        <v>3747.0789999999997</v>
      </c>
      <c r="H43" s="35">
        <v>11407.519000000002</v>
      </c>
      <c r="I43" s="35">
        <v>12397.118</v>
      </c>
      <c r="J43" s="35">
        <v>15538.041000000001</v>
      </c>
      <c r="K43" s="629">
        <f t="shared" si="0"/>
        <v>39342.678</v>
      </c>
      <c r="L43" s="63"/>
      <c r="N43" s="413"/>
      <c r="O43" s="413"/>
      <c r="P43" s="413"/>
      <c r="Q43" s="413"/>
    </row>
    <row r="44" spans="1:17" ht="14.1" customHeight="1" x14ac:dyDescent="0.25">
      <c r="A44" s="871"/>
      <c r="B44" s="877" t="s">
        <v>290</v>
      </c>
      <c r="C44" s="878"/>
      <c r="D44" s="367">
        <v>756.57100000000037</v>
      </c>
      <c r="E44" s="366">
        <v>648.57200000000012</v>
      </c>
      <c r="F44" s="366">
        <v>600.01999999999953</v>
      </c>
      <c r="G44" s="519">
        <f t="shared" si="3"/>
        <v>2005.163</v>
      </c>
      <c r="H44" s="366">
        <v>8224.4725999999973</v>
      </c>
      <c r="I44" s="366">
        <v>7063.4915000000001</v>
      </c>
      <c r="J44" s="366">
        <v>6590.0219999999972</v>
      </c>
      <c r="K44" s="634">
        <f t="shared" si="0"/>
        <v>21877.986099999995</v>
      </c>
      <c r="L44" s="63"/>
      <c r="N44" s="413"/>
      <c r="O44" s="413"/>
      <c r="P44" s="413"/>
      <c r="Q44" s="413"/>
    </row>
    <row r="45" spans="1:17" ht="14.1" customHeight="1" x14ac:dyDescent="0.25">
      <c r="A45" s="871"/>
      <c r="B45" s="877" t="s">
        <v>284</v>
      </c>
      <c r="C45" s="878"/>
      <c r="D45" s="367">
        <v>83529.10500000001</v>
      </c>
      <c r="E45" s="366">
        <v>65031.762999999999</v>
      </c>
      <c r="F45" s="366">
        <v>37147.08</v>
      </c>
      <c r="G45" s="519">
        <f t="shared" si="3"/>
        <v>185707.94800000003</v>
      </c>
      <c r="H45" s="366">
        <v>887543.6354619998</v>
      </c>
      <c r="I45" s="366">
        <v>691399.519875</v>
      </c>
      <c r="J45" s="366">
        <v>396140.04428800003</v>
      </c>
      <c r="K45" s="634">
        <f t="shared" si="0"/>
        <v>1975083.1996249999</v>
      </c>
      <c r="L45" s="63"/>
      <c r="N45" s="413"/>
      <c r="O45" s="413"/>
      <c r="P45" s="413"/>
      <c r="Q45" s="413"/>
    </row>
    <row r="46" spans="1:17" ht="14.1" customHeight="1" x14ac:dyDescent="0.25">
      <c r="A46" s="871"/>
      <c r="B46" s="873" t="s">
        <v>90</v>
      </c>
      <c r="C46" s="37" t="s">
        <v>220</v>
      </c>
      <c r="D46" s="56">
        <v>699417.21640796645</v>
      </c>
      <c r="E46" s="32">
        <v>881721.55667531455</v>
      </c>
      <c r="F46" s="32">
        <v>1048265.9245910031</v>
      </c>
      <c r="G46" s="515">
        <f t="shared" si="3"/>
        <v>2629404.6976742842</v>
      </c>
      <c r="H46" s="32">
        <v>7446670.7721950002</v>
      </c>
      <c r="I46" s="32">
        <v>9397445.28275197</v>
      </c>
      <c r="J46" s="32">
        <v>11203037.44583608</v>
      </c>
      <c r="K46" s="630">
        <f t="shared" si="0"/>
        <v>28047153.500783049</v>
      </c>
      <c r="L46" s="63"/>
      <c r="N46" s="413"/>
      <c r="O46" s="413"/>
      <c r="P46" s="413"/>
      <c r="Q46" s="413"/>
    </row>
    <row r="47" spans="1:17" ht="14.1" customHeight="1" x14ac:dyDescent="0.25">
      <c r="A47" s="871"/>
      <c r="B47" s="873"/>
      <c r="C47" s="37" t="s">
        <v>310</v>
      </c>
      <c r="D47" s="56">
        <v>12476.810229630764</v>
      </c>
      <c r="E47" s="32">
        <v>16676.362542477189</v>
      </c>
      <c r="F47" s="32">
        <v>-8072.2044780974347</v>
      </c>
      <c r="G47" s="515">
        <f t="shared" si="3"/>
        <v>21080.968294010516</v>
      </c>
      <c r="H47" s="32">
        <v>133046.26873009998</v>
      </c>
      <c r="I47" s="32">
        <v>177892.83747299999</v>
      </c>
      <c r="J47" s="32">
        <v>-86200.655971</v>
      </c>
      <c r="K47" s="630">
        <f t="shared" si="0"/>
        <v>224738.45023209995</v>
      </c>
      <c r="L47" s="63"/>
      <c r="N47" s="413"/>
      <c r="O47" s="413"/>
      <c r="P47" s="413"/>
      <c r="Q47" s="413"/>
    </row>
    <row r="48" spans="1:17" ht="14.1" customHeight="1" thickBot="1" x14ac:dyDescent="0.3">
      <c r="A48" s="872"/>
      <c r="B48" s="876"/>
      <c r="C48" s="51" t="s">
        <v>83</v>
      </c>
      <c r="D48" s="59">
        <v>711894.02663759724</v>
      </c>
      <c r="E48" s="52">
        <v>898397.91921779176</v>
      </c>
      <c r="F48" s="52">
        <v>1040193.7201129057</v>
      </c>
      <c r="G48" s="517">
        <f>SUM(D48:F48)</f>
        <v>2650485.6659682947</v>
      </c>
      <c r="H48" s="52">
        <v>7579717.0409251004</v>
      </c>
      <c r="I48" s="52">
        <v>9575338.1202249695</v>
      </c>
      <c r="J48" s="52">
        <v>11116836.78986508</v>
      </c>
      <c r="K48" s="635">
        <f t="shared" si="0"/>
        <v>28271891.951015148</v>
      </c>
      <c r="L48" s="65"/>
      <c r="N48" s="413"/>
      <c r="O48" s="413"/>
      <c r="P48" s="413"/>
      <c r="Q48" s="413"/>
    </row>
    <row r="49" spans="1:17" ht="5.0999999999999996" customHeight="1" x14ac:dyDescent="0.25">
      <c r="A49" s="45"/>
      <c r="B49" s="46"/>
      <c r="C49" s="47"/>
      <c r="D49" s="56"/>
      <c r="E49" s="32"/>
      <c r="F49" s="32"/>
      <c r="G49" s="33"/>
      <c r="H49" s="32"/>
      <c r="I49" s="32"/>
      <c r="J49" s="32"/>
      <c r="K49" s="32"/>
      <c r="L49" s="63"/>
      <c r="N49" s="413"/>
      <c r="O49" s="413"/>
      <c r="P49" s="413"/>
      <c r="Q49" s="413"/>
    </row>
    <row r="50" spans="1:17" ht="5.0999999999999996" customHeight="1" x14ac:dyDescent="0.25">
      <c r="A50" s="45"/>
      <c r="B50" s="46"/>
      <c r="C50" s="47"/>
      <c r="D50" s="32"/>
      <c r="E50" s="32"/>
      <c r="F50" s="32"/>
      <c r="G50" s="32"/>
      <c r="H50" s="32"/>
      <c r="I50" s="32"/>
      <c r="J50" s="32"/>
      <c r="K50" s="32"/>
      <c r="L50" s="39"/>
      <c r="N50" s="413"/>
      <c r="O50" s="413"/>
      <c r="P50" s="413"/>
      <c r="Q50" s="413"/>
    </row>
    <row r="51" spans="1:17" ht="5.0999999999999996" customHeight="1" x14ac:dyDescent="0.25">
      <c r="A51" s="42"/>
      <c r="B51" s="43"/>
      <c r="C51" s="44"/>
      <c r="D51" s="57"/>
      <c r="E51" s="35"/>
      <c r="F51" s="35"/>
      <c r="G51" s="33"/>
      <c r="H51" s="34"/>
      <c r="I51" s="35"/>
      <c r="J51" s="35"/>
      <c r="K51" s="32"/>
      <c r="L51" s="53"/>
      <c r="N51" s="413"/>
      <c r="O51" s="413"/>
      <c r="P51" s="413"/>
      <c r="Q51" s="413"/>
    </row>
    <row r="52" spans="1:17" ht="14.1" customHeight="1" x14ac:dyDescent="0.25">
      <c r="A52" s="870" t="s">
        <v>304</v>
      </c>
      <c r="B52" s="870"/>
      <c r="C52" s="870"/>
      <c r="D52" s="367">
        <v>4883.2876655057771</v>
      </c>
      <c r="E52" s="366">
        <v>-3940.7864007304888</v>
      </c>
      <c r="F52" s="366">
        <v>-9066.2467823362676</v>
      </c>
      <c r="G52" s="519">
        <f t="shared" si="3"/>
        <v>-8123.7455175609794</v>
      </c>
      <c r="H52" s="374">
        <v>58912.313075800426</v>
      </c>
      <c r="I52" s="366">
        <v>-38072.81968373619</v>
      </c>
      <c r="J52" s="366">
        <v>-89302.491358125582</v>
      </c>
      <c r="K52" s="634">
        <f>SUM(H52:J52)</f>
        <v>-68462.997966061346</v>
      </c>
      <c r="L52" s="60"/>
      <c r="N52" s="413"/>
      <c r="O52" s="413"/>
      <c r="P52" s="413"/>
      <c r="Q52" s="413"/>
    </row>
    <row r="53" spans="1:17" ht="5.0999999999999996" customHeight="1" x14ac:dyDescent="0.25">
      <c r="D53" s="61"/>
      <c r="H53" s="40"/>
      <c r="L53" s="61"/>
      <c r="N53" s="413"/>
    </row>
    <row r="55" spans="1:17" x14ac:dyDescent="0.25">
      <c r="I55" s="436"/>
    </row>
    <row r="56" spans="1:17" x14ac:dyDescent="0.25">
      <c r="I56" s="436"/>
    </row>
    <row r="57" spans="1:17" x14ac:dyDescent="0.25">
      <c r="I57" s="436"/>
    </row>
  </sheetData>
  <mergeCells count="25">
    <mergeCell ref="K1:L1"/>
    <mergeCell ref="A2:L2"/>
    <mergeCell ref="D4:K4"/>
    <mergeCell ref="D5:G5"/>
    <mergeCell ref="H5:K5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view="pageBreakPreview" zoomScaleNormal="100" zoomScaleSheetLayoutView="100" workbookViewId="0">
      <selection activeCell="L36" sqref="L36"/>
    </sheetView>
  </sheetViews>
  <sheetFormatPr defaultRowHeight="12.75" x14ac:dyDescent="0.25"/>
  <cols>
    <col min="1" max="1" width="7.7109375" style="187" customWidth="1"/>
    <col min="2" max="19" width="7.42578125" style="187" customWidth="1"/>
    <col min="20" max="20" width="1.7109375" style="187" customWidth="1"/>
    <col min="21" max="21" width="9.28515625" style="187" bestFit="1" customWidth="1"/>
    <col min="22" max="22" width="11.42578125" style="187" bestFit="1" customWidth="1"/>
    <col min="23" max="261" width="9.140625" style="187"/>
    <col min="262" max="274" width="10.7109375" style="187" customWidth="1"/>
    <col min="275" max="517" width="9.140625" style="187"/>
    <col min="518" max="530" width="10.7109375" style="187" customWidth="1"/>
    <col min="531" max="773" width="9.140625" style="187"/>
    <col min="774" max="786" width="10.7109375" style="187" customWidth="1"/>
    <col min="787" max="1029" width="9.140625" style="187"/>
    <col min="1030" max="1042" width="10.7109375" style="187" customWidth="1"/>
    <col min="1043" max="1285" width="9.140625" style="187"/>
    <col min="1286" max="1298" width="10.7109375" style="187" customWidth="1"/>
    <col min="1299" max="1541" width="9.140625" style="187"/>
    <col min="1542" max="1554" width="10.7109375" style="187" customWidth="1"/>
    <col min="1555" max="1797" width="9.140625" style="187"/>
    <col min="1798" max="1810" width="10.7109375" style="187" customWidth="1"/>
    <col min="1811" max="2053" width="9.140625" style="187"/>
    <col min="2054" max="2066" width="10.7109375" style="187" customWidth="1"/>
    <col min="2067" max="2309" width="9.140625" style="187"/>
    <col min="2310" max="2322" width="10.7109375" style="187" customWidth="1"/>
    <col min="2323" max="2565" width="9.140625" style="187"/>
    <col min="2566" max="2578" width="10.7109375" style="187" customWidth="1"/>
    <col min="2579" max="2821" width="9.140625" style="187"/>
    <col min="2822" max="2834" width="10.7109375" style="187" customWidth="1"/>
    <col min="2835" max="3077" width="9.140625" style="187"/>
    <col min="3078" max="3090" width="10.7109375" style="187" customWidth="1"/>
    <col min="3091" max="3333" width="9.140625" style="187"/>
    <col min="3334" max="3346" width="10.7109375" style="187" customWidth="1"/>
    <col min="3347" max="3589" width="9.140625" style="187"/>
    <col min="3590" max="3602" width="10.7109375" style="187" customWidth="1"/>
    <col min="3603" max="3845" width="9.140625" style="187"/>
    <col min="3846" max="3858" width="10.7109375" style="187" customWidth="1"/>
    <col min="3859" max="4101" width="9.140625" style="187"/>
    <col min="4102" max="4114" width="10.7109375" style="187" customWidth="1"/>
    <col min="4115" max="4357" width="9.140625" style="187"/>
    <col min="4358" max="4370" width="10.7109375" style="187" customWidth="1"/>
    <col min="4371" max="4613" width="9.140625" style="187"/>
    <col min="4614" max="4626" width="10.7109375" style="187" customWidth="1"/>
    <col min="4627" max="4869" width="9.140625" style="187"/>
    <col min="4870" max="4882" width="10.7109375" style="187" customWidth="1"/>
    <col min="4883" max="5125" width="9.140625" style="187"/>
    <col min="5126" max="5138" width="10.7109375" style="187" customWidth="1"/>
    <col min="5139" max="5381" width="9.140625" style="187"/>
    <col min="5382" max="5394" width="10.7109375" style="187" customWidth="1"/>
    <col min="5395" max="5637" width="9.140625" style="187"/>
    <col min="5638" max="5650" width="10.7109375" style="187" customWidth="1"/>
    <col min="5651" max="5893" width="9.140625" style="187"/>
    <col min="5894" max="5906" width="10.7109375" style="187" customWidth="1"/>
    <col min="5907" max="6149" width="9.140625" style="187"/>
    <col min="6150" max="6162" width="10.7109375" style="187" customWidth="1"/>
    <col min="6163" max="6405" width="9.140625" style="187"/>
    <col min="6406" max="6418" width="10.7109375" style="187" customWidth="1"/>
    <col min="6419" max="6661" width="9.140625" style="187"/>
    <col min="6662" max="6674" width="10.7109375" style="187" customWidth="1"/>
    <col min="6675" max="6917" width="9.140625" style="187"/>
    <col min="6918" max="6930" width="10.7109375" style="187" customWidth="1"/>
    <col min="6931" max="7173" width="9.140625" style="187"/>
    <col min="7174" max="7186" width="10.7109375" style="187" customWidth="1"/>
    <col min="7187" max="7429" width="9.140625" style="187"/>
    <col min="7430" max="7442" width="10.7109375" style="187" customWidth="1"/>
    <col min="7443" max="7685" width="9.140625" style="187"/>
    <col min="7686" max="7698" width="10.7109375" style="187" customWidth="1"/>
    <col min="7699" max="7941" width="9.140625" style="187"/>
    <col min="7942" max="7954" width="10.7109375" style="187" customWidth="1"/>
    <col min="7955" max="8197" width="9.140625" style="187"/>
    <col min="8198" max="8210" width="10.7109375" style="187" customWidth="1"/>
    <col min="8211" max="8453" width="9.140625" style="187"/>
    <col min="8454" max="8466" width="10.7109375" style="187" customWidth="1"/>
    <col min="8467" max="8709" width="9.140625" style="187"/>
    <col min="8710" max="8722" width="10.7109375" style="187" customWidth="1"/>
    <col min="8723" max="8965" width="9.140625" style="187"/>
    <col min="8966" max="8978" width="10.7109375" style="187" customWidth="1"/>
    <col min="8979" max="9221" width="9.140625" style="187"/>
    <col min="9222" max="9234" width="10.7109375" style="187" customWidth="1"/>
    <col min="9235" max="9477" width="9.140625" style="187"/>
    <col min="9478" max="9490" width="10.7109375" style="187" customWidth="1"/>
    <col min="9491" max="9733" width="9.140625" style="187"/>
    <col min="9734" max="9746" width="10.7109375" style="187" customWidth="1"/>
    <col min="9747" max="9989" width="9.140625" style="187"/>
    <col min="9990" max="10002" width="10.7109375" style="187" customWidth="1"/>
    <col min="10003" max="10245" width="9.140625" style="187"/>
    <col min="10246" max="10258" width="10.7109375" style="187" customWidth="1"/>
    <col min="10259" max="10501" width="9.140625" style="187"/>
    <col min="10502" max="10514" width="10.7109375" style="187" customWidth="1"/>
    <col min="10515" max="10757" width="9.140625" style="187"/>
    <col min="10758" max="10770" width="10.7109375" style="187" customWidth="1"/>
    <col min="10771" max="11013" width="9.140625" style="187"/>
    <col min="11014" max="11026" width="10.7109375" style="187" customWidth="1"/>
    <col min="11027" max="11269" width="9.140625" style="187"/>
    <col min="11270" max="11282" width="10.7109375" style="187" customWidth="1"/>
    <col min="11283" max="11525" width="9.140625" style="187"/>
    <col min="11526" max="11538" width="10.7109375" style="187" customWidth="1"/>
    <col min="11539" max="11781" width="9.140625" style="187"/>
    <col min="11782" max="11794" width="10.7109375" style="187" customWidth="1"/>
    <col min="11795" max="12037" width="9.140625" style="187"/>
    <col min="12038" max="12050" width="10.7109375" style="187" customWidth="1"/>
    <col min="12051" max="12293" width="9.140625" style="187"/>
    <col min="12294" max="12306" width="10.7109375" style="187" customWidth="1"/>
    <col min="12307" max="12549" width="9.140625" style="187"/>
    <col min="12550" max="12562" width="10.7109375" style="187" customWidth="1"/>
    <col min="12563" max="12805" width="9.140625" style="187"/>
    <col min="12806" max="12818" width="10.7109375" style="187" customWidth="1"/>
    <col min="12819" max="13061" width="9.140625" style="187"/>
    <col min="13062" max="13074" width="10.7109375" style="187" customWidth="1"/>
    <col min="13075" max="13317" width="9.140625" style="187"/>
    <col min="13318" max="13330" width="10.7109375" style="187" customWidth="1"/>
    <col min="13331" max="13573" width="9.140625" style="187"/>
    <col min="13574" max="13586" width="10.7109375" style="187" customWidth="1"/>
    <col min="13587" max="13829" width="9.140625" style="187"/>
    <col min="13830" max="13842" width="10.7109375" style="187" customWidth="1"/>
    <col min="13843" max="14085" width="9.140625" style="187"/>
    <col min="14086" max="14098" width="10.7109375" style="187" customWidth="1"/>
    <col min="14099" max="14341" width="9.140625" style="187"/>
    <col min="14342" max="14354" width="10.7109375" style="187" customWidth="1"/>
    <col min="14355" max="14597" width="9.140625" style="187"/>
    <col min="14598" max="14610" width="10.7109375" style="187" customWidth="1"/>
    <col min="14611" max="14853" width="9.140625" style="187"/>
    <col min="14854" max="14866" width="10.7109375" style="187" customWidth="1"/>
    <col min="14867" max="15109" width="9.140625" style="187"/>
    <col min="15110" max="15122" width="10.7109375" style="187" customWidth="1"/>
    <col min="15123" max="15365" width="9.140625" style="187"/>
    <col min="15366" max="15378" width="10.7109375" style="187" customWidth="1"/>
    <col min="15379" max="15621" width="9.140625" style="187"/>
    <col min="15622" max="15634" width="10.7109375" style="187" customWidth="1"/>
    <col min="15635" max="15877" width="9.140625" style="187"/>
    <col min="15878" max="15890" width="10.7109375" style="187" customWidth="1"/>
    <col min="15891" max="16133" width="9.140625" style="187"/>
    <col min="16134" max="16146" width="10.7109375" style="187" customWidth="1"/>
    <col min="16147" max="16384" width="9.140625" style="187"/>
  </cols>
  <sheetData>
    <row r="1" spans="1:24" x14ac:dyDescent="0.25">
      <c r="R1" s="898" t="s">
        <v>222</v>
      </c>
      <c r="S1" s="898"/>
      <c r="T1" s="898"/>
    </row>
    <row r="2" spans="1:24" ht="20.100000000000001" customHeight="1" x14ac:dyDescent="0.25">
      <c r="A2" s="897" t="s">
        <v>97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897"/>
      <c r="T2" s="897"/>
    </row>
    <row r="3" spans="1:24" ht="20.100000000000001" customHeight="1" x14ac:dyDescent="0.25">
      <c r="A3" s="658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1"/>
      <c r="K3" s="212"/>
      <c r="L3" s="212"/>
      <c r="M3" s="212"/>
      <c r="N3" s="212"/>
      <c r="O3" s="212"/>
      <c r="P3" s="212"/>
      <c r="Q3" s="212"/>
      <c r="R3" s="212"/>
    </row>
    <row r="4" spans="1:24" ht="17.25" customHeight="1" x14ac:dyDescent="0.25">
      <c r="A4" s="213"/>
      <c r="B4" s="895"/>
      <c r="C4" s="896"/>
      <c r="D4" s="896"/>
      <c r="E4" s="896"/>
      <c r="F4" s="896"/>
      <c r="G4" s="896"/>
      <c r="H4" s="896"/>
      <c r="I4" s="896"/>
      <c r="J4" s="896"/>
      <c r="K4" s="896"/>
      <c r="L4" s="896"/>
      <c r="M4" s="896"/>
      <c r="N4" s="896"/>
      <c r="O4" s="896"/>
      <c r="P4" s="896"/>
      <c r="Q4" s="896"/>
      <c r="R4" s="896"/>
      <c r="S4" s="896"/>
    </row>
    <row r="5" spans="1:24" ht="50.1" customHeight="1" x14ac:dyDescent="0.25">
      <c r="A5" s="213"/>
      <c r="B5" s="903" t="s">
        <v>337</v>
      </c>
      <c r="C5" s="904"/>
      <c r="D5" s="904"/>
      <c r="E5" s="904"/>
      <c r="F5" s="904"/>
      <c r="G5" s="904"/>
      <c r="H5" s="904"/>
      <c r="I5" s="904"/>
      <c r="J5" s="905"/>
      <c r="K5" s="906" t="s">
        <v>12</v>
      </c>
      <c r="L5" s="907"/>
      <c r="M5" s="907"/>
      <c r="N5" s="907"/>
      <c r="O5" s="907"/>
      <c r="P5" s="907"/>
      <c r="Q5" s="907"/>
      <c r="R5" s="907"/>
      <c r="S5" s="908"/>
    </row>
    <row r="6" spans="1:24" ht="52.5" customHeight="1" x14ac:dyDescent="0.25">
      <c r="A6" s="188"/>
      <c r="B6" s="909" t="s">
        <v>91</v>
      </c>
      <c r="C6" s="899"/>
      <c r="D6" s="899"/>
      <c r="E6" s="899" t="s">
        <v>95</v>
      </c>
      <c r="F6" s="899"/>
      <c r="G6" s="899"/>
      <c r="H6" s="900" t="s">
        <v>156</v>
      </c>
      <c r="I6" s="901" t="s">
        <v>305</v>
      </c>
      <c r="J6" s="902" t="s">
        <v>42</v>
      </c>
      <c r="K6" s="909" t="s">
        <v>91</v>
      </c>
      <c r="L6" s="899"/>
      <c r="M6" s="899"/>
      <c r="N6" s="899" t="s">
        <v>95</v>
      </c>
      <c r="O6" s="899"/>
      <c r="P6" s="899"/>
      <c r="Q6" s="900" t="s">
        <v>156</v>
      </c>
      <c r="R6" s="901" t="s">
        <v>305</v>
      </c>
      <c r="S6" s="902" t="s">
        <v>42</v>
      </c>
    </row>
    <row r="7" spans="1:24" ht="28.5" customHeight="1" x14ac:dyDescent="0.25">
      <c r="A7" s="189" t="s">
        <v>140</v>
      </c>
      <c r="B7" s="225" t="s">
        <v>79</v>
      </c>
      <c r="C7" s="226" t="s">
        <v>80</v>
      </c>
      <c r="D7" s="227" t="s">
        <v>135</v>
      </c>
      <c r="E7" s="228" t="s">
        <v>84</v>
      </c>
      <c r="F7" s="226" t="s">
        <v>85</v>
      </c>
      <c r="G7" s="227" t="s">
        <v>136</v>
      </c>
      <c r="H7" s="900"/>
      <c r="I7" s="900"/>
      <c r="J7" s="902"/>
      <c r="K7" s="225" t="s">
        <v>79</v>
      </c>
      <c r="L7" s="226" t="s">
        <v>80</v>
      </c>
      <c r="M7" s="227" t="s">
        <v>135</v>
      </c>
      <c r="N7" s="228" t="s">
        <v>84</v>
      </c>
      <c r="O7" s="226" t="s">
        <v>85</v>
      </c>
      <c r="P7" s="227" t="s">
        <v>136</v>
      </c>
      <c r="Q7" s="900"/>
      <c r="R7" s="900"/>
      <c r="S7" s="902"/>
      <c r="T7" s="223"/>
    </row>
    <row r="8" spans="1:24" ht="14.1" customHeight="1" x14ac:dyDescent="0.25">
      <c r="A8" s="190" t="s">
        <v>25</v>
      </c>
      <c r="B8" s="204">
        <v>3226.7730316962998</v>
      </c>
      <c r="C8" s="217">
        <v>2582.0917288620981</v>
      </c>
      <c r="D8" s="206">
        <v>644.68130283420169</v>
      </c>
      <c r="E8" s="207">
        <v>646.65603500000009</v>
      </c>
      <c r="F8" s="205">
        <v>20.601572000000001</v>
      </c>
      <c r="G8" s="206">
        <v>626.05446300000006</v>
      </c>
      <c r="H8" s="214">
        <v>11.697421000000002</v>
      </c>
      <c r="I8" s="214">
        <v>1.3855393777491991</v>
      </c>
      <c r="J8" s="218">
        <v>1283.8187262119511</v>
      </c>
      <c r="K8" s="204">
        <v>34448.371587261994</v>
      </c>
      <c r="L8" s="217">
        <v>27557.051765737098</v>
      </c>
      <c r="M8" s="206">
        <v>6891.3198215248958</v>
      </c>
      <c r="N8" s="207">
        <v>6909.269867</v>
      </c>
      <c r="O8" s="205">
        <v>220.55537306500003</v>
      </c>
      <c r="P8" s="206">
        <v>6688.7144939350001</v>
      </c>
      <c r="Q8" s="214">
        <v>125.7865339274</v>
      </c>
      <c r="R8" s="214">
        <v>19.305675461702048</v>
      </c>
      <c r="S8" s="218">
        <v>13725.126524849</v>
      </c>
      <c r="T8" s="195"/>
      <c r="U8" s="195"/>
      <c r="V8" s="196"/>
      <c r="W8" s="196"/>
      <c r="X8" s="196"/>
    </row>
    <row r="9" spans="1:24" ht="14.1" customHeight="1" x14ac:dyDescent="0.25">
      <c r="A9" s="190" t="s">
        <v>26</v>
      </c>
      <c r="B9" s="191">
        <v>2825.7072220132677</v>
      </c>
      <c r="C9" s="192">
        <v>2176.7214700403279</v>
      </c>
      <c r="D9" s="193">
        <v>648.98575197293985</v>
      </c>
      <c r="E9" s="194">
        <v>354.05200999999994</v>
      </c>
      <c r="F9" s="192">
        <v>15.261058</v>
      </c>
      <c r="G9" s="193">
        <v>338.79095199999995</v>
      </c>
      <c r="H9" s="216">
        <v>10.271711000000002</v>
      </c>
      <c r="I9" s="216">
        <v>5.3945941669086457</v>
      </c>
      <c r="J9" s="219">
        <v>1003.4430091398485</v>
      </c>
      <c r="K9" s="191">
        <v>30149.748428686995</v>
      </c>
      <c r="L9" s="192">
        <v>23226.015923568895</v>
      </c>
      <c r="M9" s="193">
        <v>6923.7325051180997</v>
      </c>
      <c r="N9" s="194">
        <v>3780.9185469999998</v>
      </c>
      <c r="O9" s="192">
        <v>163.15662899999998</v>
      </c>
      <c r="P9" s="193">
        <v>3617.7619179999997</v>
      </c>
      <c r="Q9" s="216">
        <v>110.41399518600001</v>
      </c>
      <c r="R9" s="216">
        <v>67.096309501701967</v>
      </c>
      <c r="S9" s="219">
        <v>10719.004727805799</v>
      </c>
      <c r="T9" s="197"/>
      <c r="U9" s="197"/>
      <c r="V9" s="196"/>
      <c r="W9" s="196"/>
      <c r="X9" s="196"/>
    </row>
    <row r="10" spans="1:24" ht="14.1" customHeight="1" x14ac:dyDescent="0.25">
      <c r="A10" s="231" t="s">
        <v>27</v>
      </c>
      <c r="B10" s="199">
        <v>3032.8971228341939</v>
      </c>
      <c r="C10" s="200">
        <v>2257.5585883334106</v>
      </c>
      <c r="D10" s="201">
        <v>775.33853450078323</v>
      </c>
      <c r="E10" s="202">
        <v>87.689631000000006</v>
      </c>
      <c r="F10" s="200">
        <v>33.805493999999996</v>
      </c>
      <c r="G10" s="201">
        <v>53.88413700000001</v>
      </c>
      <c r="H10" s="215">
        <v>11.605144999999998</v>
      </c>
      <c r="I10" s="215">
        <v>3.4704140196698718</v>
      </c>
      <c r="J10" s="220">
        <v>844.29823052045333</v>
      </c>
      <c r="K10" s="199">
        <v>32357.501661226001</v>
      </c>
      <c r="L10" s="200">
        <v>24093.764806163799</v>
      </c>
      <c r="M10" s="201">
        <v>8263.7368550622014</v>
      </c>
      <c r="N10" s="202">
        <v>935.573263</v>
      </c>
      <c r="O10" s="200">
        <v>360.945460422</v>
      </c>
      <c r="P10" s="201">
        <v>574.627802578</v>
      </c>
      <c r="Q10" s="215">
        <v>124.78508362500001</v>
      </c>
      <c r="R10" s="215">
        <v>46.446352896798402</v>
      </c>
      <c r="S10" s="220">
        <v>9009.5960941619996</v>
      </c>
      <c r="T10" s="203"/>
      <c r="U10" s="203"/>
      <c r="V10" s="196"/>
      <c r="W10" s="196"/>
      <c r="X10" s="196"/>
    </row>
    <row r="11" spans="1:24" ht="14.1" customHeight="1" x14ac:dyDescent="0.25">
      <c r="A11" s="231" t="s">
        <v>28</v>
      </c>
      <c r="B11" s="204">
        <v>3196.6179548145296</v>
      </c>
      <c r="C11" s="205">
        <v>2284.4179185711528</v>
      </c>
      <c r="D11" s="206">
        <v>912.20003624337687</v>
      </c>
      <c r="E11" s="207">
        <v>29.073153999999999</v>
      </c>
      <c r="F11" s="205">
        <v>350.27189400000003</v>
      </c>
      <c r="G11" s="206">
        <v>-321.19874000000004</v>
      </c>
      <c r="H11" s="214">
        <v>10.549559</v>
      </c>
      <c r="I11" s="214">
        <v>-0.42519872000126635</v>
      </c>
      <c r="J11" s="218">
        <v>601.12565652337548</v>
      </c>
      <c r="K11" s="204">
        <v>34105.996372866</v>
      </c>
      <c r="L11" s="205">
        <v>24381.004236868102</v>
      </c>
      <c r="M11" s="206">
        <v>9724.992135997898</v>
      </c>
      <c r="N11" s="207">
        <v>310.71098599999999</v>
      </c>
      <c r="O11" s="205">
        <v>3740.4997196220006</v>
      </c>
      <c r="P11" s="206">
        <v>-3429.7887336220006</v>
      </c>
      <c r="Q11" s="214">
        <v>113.95385524340003</v>
      </c>
      <c r="R11" s="214">
        <v>9.0813767397059131</v>
      </c>
      <c r="S11" s="218">
        <v>6418.2386343589997</v>
      </c>
      <c r="T11" s="197"/>
      <c r="U11" s="197"/>
      <c r="V11" s="196"/>
      <c r="W11" s="196"/>
      <c r="X11" s="196"/>
    </row>
    <row r="12" spans="1:24" ht="14.1" customHeight="1" x14ac:dyDescent="0.25">
      <c r="A12" s="231" t="s">
        <v>29</v>
      </c>
      <c r="B12" s="191">
        <v>3478.2137927014865</v>
      </c>
      <c r="C12" s="192">
        <v>2450.8845093827504</v>
      </c>
      <c r="D12" s="193">
        <v>1027.3292833187361</v>
      </c>
      <c r="E12" s="194">
        <v>32.253320000000002</v>
      </c>
      <c r="F12" s="192">
        <v>515.25474599999995</v>
      </c>
      <c r="G12" s="193">
        <v>-483.00142599999992</v>
      </c>
      <c r="H12" s="216">
        <v>10.664886999999997</v>
      </c>
      <c r="I12" s="216">
        <v>2.3609218350348526</v>
      </c>
      <c r="J12" s="219">
        <v>557.35366615377097</v>
      </c>
      <c r="K12" s="191">
        <v>37076.341346970999</v>
      </c>
      <c r="L12" s="192">
        <v>26160.606280995598</v>
      </c>
      <c r="M12" s="193">
        <v>10915.735065975401</v>
      </c>
      <c r="N12" s="194">
        <v>345.09312200000005</v>
      </c>
      <c r="O12" s="192">
        <v>5484.8134091599995</v>
      </c>
      <c r="P12" s="193">
        <v>-5139.7202871599993</v>
      </c>
      <c r="Q12" s="216">
        <v>115.08913618140001</v>
      </c>
      <c r="R12" s="216">
        <v>43.841002557168714</v>
      </c>
      <c r="S12" s="219">
        <v>5934.9449175539667</v>
      </c>
      <c r="T12" s="197"/>
      <c r="U12" s="197"/>
      <c r="V12" s="196"/>
      <c r="W12" s="196"/>
      <c r="X12" s="196"/>
    </row>
    <row r="13" spans="1:24" ht="14.1" customHeight="1" x14ac:dyDescent="0.25">
      <c r="A13" s="231" t="s">
        <v>30</v>
      </c>
      <c r="B13" s="199">
        <v>3580.3887112019834</v>
      </c>
      <c r="C13" s="200">
        <v>2499.6673621593291</v>
      </c>
      <c r="D13" s="201">
        <v>1080.7213490426543</v>
      </c>
      <c r="E13" s="202">
        <v>4.9697290000000001</v>
      </c>
      <c r="F13" s="200">
        <v>710.40975200000014</v>
      </c>
      <c r="G13" s="201">
        <v>-705.44002300000011</v>
      </c>
      <c r="H13" s="215">
        <v>10.752150999999998</v>
      </c>
      <c r="I13" s="215">
        <v>-8.4327608800620659</v>
      </c>
      <c r="J13" s="220">
        <v>377.60071616259239</v>
      </c>
      <c r="K13" s="199">
        <v>38187.857793026</v>
      </c>
      <c r="L13" s="200">
        <v>26681.524013556504</v>
      </c>
      <c r="M13" s="201">
        <v>11506.333779469496</v>
      </c>
      <c r="N13" s="202">
        <v>53.084279000000002</v>
      </c>
      <c r="O13" s="200">
        <v>7574.2714362330007</v>
      </c>
      <c r="P13" s="201">
        <v>-7521.187157233001</v>
      </c>
      <c r="Q13" s="215">
        <v>116.14906683200002</v>
      </c>
      <c r="R13" s="215">
        <v>-73.891424656502437</v>
      </c>
      <c r="S13" s="220">
        <v>4027.4042644119932</v>
      </c>
      <c r="T13" s="197"/>
      <c r="U13" s="197"/>
      <c r="V13" s="196"/>
      <c r="W13" s="196"/>
      <c r="X13" s="196"/>
    </row>
    <row r="14" spans="1:24" ht="14.1" customHeight="1" x14ac:dyDescent="0.25">
      <c r="A14" s="231" t="s">
        <v>31</v>
      </c>
      <c r="B14" s="204">
        <v>2477.9267304193222</v>
      </c>
      <c r="C14" s="205">
        <v>1782.1970351276516</v>
      </c>
      <c r="D14" s="206">
        <v>695.72969529167062</v>
      </c>
      <c r="E14" s="207">
        <v>0.31368200000000002</v>
      </c>
      <c r="F14" s="205">
        <v>316.72106899999994</v>
      </c>
      <c r="G14" s="206">
        <v>-316.40738699999997</v>
      </c>
      <c r="H14" s="214">
        <v>10.738561999999998</v>
      </c>
      <c r="I14" s="214">
        <v>1.9769089507770259</v>
      </c>
      <c r="J14" s="218">
        <v>392.03777924244781</v>
      </c>
      <c r="K14" s="204">
        <v>26427.730129610005</v>
      </c>
      <c r="L14" s="205">
        <v>19016.440068968899</v>
      </c>
      <c r="M14" s="206">
        <v>7411.2900606411058</v>
      </c>
      <c r="N14" s="207">
        <v>3.350041</v>
      </c>
      <c r="O14" s="205">
        <v>3381.0328952819996</v>
      </c>
      <c r="P14" s="206">
        <v>-3377.6828542819994</v>
      </c>
      <c r="Q14" s="214">
        <v>115.85871722259998</v>
      </c>
      <c r="R14" s="214">
        <v>34.518984018268995</v>
      </c>
      <c r="S14" s="218">
        <v>4183.9849075999755</v>
      </c>
      <c r="T14" s="197"/>
      <c r="U14" s="197"/>
      <c r="V14" s="196"/>
      <c r="W14" s="196"/>
      <c r="X14" s="196"/>
    </row>
    <row r="15" spans="1:24" ht="14.1" customHeight="1" x14ac:dyDescent="0.25">
      <c r="A15" s="231" t="s">
        <v>32</v>
      </c>
      <c r="B15" s="191">
        <v>3359.1260827978313</v>
      </c>
      <c r="C15" s="192">
        <v>2706.5670340757724</v>
      </c>
      <c r="D15" s="193">
        <v>652.55904872205883</v>
      </c>
      <c r="E15" s="194">
        <v>0</v>
      </c>
      <c r="F15" s="192">
        <v>275.76086800000002</v>
      </c>
      <c r="G15" s="193">
        <v>-275.76086800000002</v>
      </c>
      <c r="H15" s="216">
        <v>10.986037999999999</v>
      </c>
      <c r="I15" s="216">
        <v>-6.4261441116736968</v>
      </c>
      <c r="J15" s="219">
        <v>381.3580746103853</v>
      </c>
      <c r="K15" s="191">
        <v>35803.270062623</v>
      </c>
      <c r="L15" s="192">
        <v>28871.586238321801</v>
      </c>
      <c r="M15" s="193">
        <v>6931.6838243011989</v>
      </c>
      <c r="N15" s="194">
        <v>0</v>
      </c>
      <c r="O15" s="192">
        <v>2936.6184088850005</v>
      </c>
      <c r="P15" s="193">
        <v>-2936.6184088850005</v>
      </c>
      <c r="Q15" s="216">
        <v>118.3983926176</v>
      </c>
      <c r="R15" s="216">
        <v>-52.646069933790713</v>
      </c>
      <c r="S15" s="219">
        <v>4060.817738100011</v>
      </c>
      <c r="T15" s="197"/>
      <c r="U15" s="197"/>
      <c r="V15" s="196"/>
      <c r="W15" s="196"/>
      <c r="X15" s="196"/>
    </row>
    <row r="16" spans="1:24" ht="14.1" customHeight="1" x14ac:dyDescent="0.25">
      <c r="A16" s="231" t="s">
        <v>33</v>
      </c>
      <c r="B16" s="199">
        <v>2857.2246317398358</v>
      </c>
      <c r="C16" s="200">
        <v>2327.1793585015221</v>
      </c>
      <c r="D16" s="201">
        <v>530.04527323831371</v>
      </c>
      <c r="E16" s="202">
        <v>5.5270580000000002</v>
      </c>
      <c r="F16" s="200">
        <v>75.756600000000006</v>
      </c>
      <c r="G16" s="201">
        <v>-70.229542000000009</v>
      </c>
      <c r="H16" s="215">
        <v>10.462438000000001</v>
      </c>
      <c r="I16" s="215">
        <v>2.8300812171372236</v>
      </c>
      <c r="J16" s="220">
        <v>473.10825045545107</v>
      </c>
      <c r="K16" s="199">
        <v>30475.763516060997</v>
      </c>
      <c r="L16" s="200">
        <v>24835.7202867212</v>
      </c>
      <c r="M16" s="201">
        <v>5640.0432293397971</v>
      </c>
      <c r="N16" s="202">
        <v>59.023372999999999</v>
      </c>
      <c r="O16" s="200">
        <v>807.66283184499991</v>
      </c>
      <c r="P16" s="201">
        <v>-748.63945884499992</v>
      </c>
      <c r="Q16" s="215">
        <v>112.8554516005</v>
      </c>
      <c r="R16" s="215">
        <v>42.36475440670457</v>
      </c>
      <c r="S16" s="220">
        <v>5046.6239765020009</v>
      </c>
      <c r="T16" s="197"/>
      <c r="U16" s="197"/>
      <c r="V16" s="196"/>
      <c r="W16" s="196"/>
      <c r="X16" s="196"/>
    </row>
    <row r="17" spans="1:24" ht="14.1" customHeight="1" x14ac:dyDescent="0.25">
      <c r="A17" s="190" t="s">
        <v>34</v>
      </c>
      <c r="B17" s="204">
        <v>2438.6875342623575</v>
      </c>
      <c r="C17" s="205">
        <v>1732.6637462902663</v>
      </c>
      <c r="D17" s="206">
        <v>706.02378797209121</v>
      </c>
      <c r="E17" s="207">
        <v>7.852436</v>
      </c>
      <c r="F17" s="205">
        <v>17.357230999999999</v>
      </c>
      <c r="G17" s="206">
        <v>-9.5047949999999979</v>
      </c>
      <c r="H17" s="214">
        <v>10.491746000000001</v>
      </c>
      <c r="I17" s="214">
        <v>4.8832876655057769</v>
      </c>
      <c r="J17" s="218">
        <v>711.89402663759722</v>
      </c>
      <c r="K17" s="204">
        <v>25988.663405887</v>
      </c>
      <c r="L17" s="205">
        <v>18479.3763488818</v>
      </c>
      <c r="M17" s="206">
        <v>7509.2870570052</v>
      </c>
      <c r="N17" s="207">
        <v>83.725379000000004</v>
      </c>
      <c r="O17" s="205">
        <v>185.17715443499998</v>
      </c>
      <c r="P17" s="206">
        <v>-101.45177543499997</v>
      </c>
      <c r="Q17" s="214">
        <v>112.96944627910001</v>
      </c>
      <c r="R17" s="214">
        <v>58.912313075800427</v>
      </c>
      <c r="S17" s="218">
        <v>7579.7170409251003</v>
      </c>
      <c r="T17" s="197"/>
      <c r="U17" s="197"/>
      <c r="V17" s="196"/>
      <c r="W17" s="196"/>
      <c r="X17" s="196"/>
    </row>
    <row r="18" spans="1:24" ht="14.1" customHeight="1" x14ac:dyDescent="0.25">
      <c r="A18" s="190" t="s">
        <v>35</v>
      </c>
      <c r="B18" s="191">
        <v>2716.0428225661526</v>
      </c>
      <c r="C18" s="192">
        <v>1843.9734609476302</v>
      </c>
      <c r="D18" s="193">
        <v>872.06936161852241</v>
      </c>
      <c r="E18" s="194">
        <v>25.866146000000001</v>
      </c>
      <c r="F18" s="192">
        <v>5.8102179999999999</v>
      </c>
      <c r="G18" s="193">
        <v>20.055928000000002</v>
      </c>
      <c r="H18" s="216">
        <v>10.213415999999999</v>
      </c>
      <c r="I18" s="216">
        <v>-3.9407864007304889</v>
      </c>
      <c r="J18" s="219">
        <v>898.39791921779181</v>
      </c>
      <c r="K18" s="191">
        <v>28977.752941614999</v>
      </c>
      <c r="L18" s="192">
        <v>19688.777929535794</v>
      </c>
      <c r="M18" s="193">
        <v>9288.975012079205</v>
      </c>
      <c r="N18" s="194">
        <v>276.18030399999998</v>
      </c>
      <c r="O18" s="192">
        <v>61.860942999999999</v>
      </c>
      <c r="P18" s="193">
        <v>214.31936099999999</v>
      </c>
      <c r="Q18" s="216">
        <v>110.11656682949999</v>
      </c>
      <c r="R18" s="216">
        <v>-38.072819683736192</v>
      </c>
      <c r="S18" s="219">
        <v>9575.3381202249693</v>
      </c>
      <c r="T18" s="197"/>
      <c r="U18" s="197"/>
      <c r="V18" s="196"/>
      <c r="W18" s="196"/>
      <c r="X18" s="196"/>
    </row>
    <row r="19" spans="1:24" ht="14.1" customHeight="1" x14ac:dyDescent="0.25">
      <c r="A19" s="198" t="s">
        <v>36</v>
      </c>
      <c r="B19" s="199">
        <v>2937.5311416212712</v>
      </c>
      <c r="C19" s="200">
        <v>1953.0179877260293</v>
      </c>
      <c r="D19" s="201">
        <v>984.51315389524189</v>
      </c>
      <c r="E19" s="202">
        <v>76.261814000000001</v>
      </c>
      <c r="F19" s="200">
        <v>23.840031</v>
      </c>
      <c r="G19" s="201">
        <v>52.421783000000005</v>
      </c>
      <c r="H19" s="215">
        <v>12.32503</v>
      </c>
      <c r="I19" s="215">
        <v>-9.0662467823362682</v>
      </c>
      <c r="J19" s="220">
        <v>1040.1937201129058</v>
      </c>
      <c r="K19" s="199">
        <v>31378.852206307005</v>
      </c>
      <c r="L19" s="200">
        <v>20864.7620607178</v>
      </c>
      <c r="M19" s="201">
        <v>10514.090145589205</v>
      </c>
      <c r="N19" s="202">
        <v>813.59166099999993</v>
      </c>
      <c r="O19" s="200">
        <v>255.39029152399996</v>
      </c>
      <c r="P19" s="201">
        <v>558.20136947599997</v>
      </c>
      <c r="Q19" s="215">
        <v>133.84776615800001</v>
      </c>
      <c r="R19" s="215">
        <v>-89.302491358125579</v>
      </c>
      <c r="S19" s="220">
        <v>11116.836789865079</v>
      </c>
      <c r="T19" s="230"/>
      <c r="U19" s="197"/>
      <c r="V19" s="196"/>
      <c r="W19" s="196"/>
      <c r="X19" s="196"/>
    </row>
    <row r="20" spans="1:24" ht="14.1" customHeight="1" x14ac:dyDescent="0.25">
      <c r="A20" s="190" t="s">
        <v>129</v>
      </c>
      <c r="B20" s="507">
        <f>SUM(B8:B10)</f>
        <v>9085.3773765437618</v>
      </c>
      <c r="C20" s="508">
        <f>SUM(C8:C10)</f>
        <v>7016.3717872358366</v>
      </c>
      <c r="D20" s="509">
        <f t="shared" ref="D20:J20" si="0">SUM(D8:D10)</f>
        <v>2069.0055893079248</v>
      </c>
      <c r="E20" s="510">
        <f t="shared" si="0"/>
        <v>1088.397676</v>
      </c>
      <c r="F20" s="508">
        <f t="shared" si="0"/>
        <v>69.668124000000006</v>
      </c>
      <c r="G20" s="509">
        <f t="shared" si="0"/>
        <v>1018.729552</v>
      </c>
      <c r="H20" s="511">
        <f t="shared" si="0"/>
        <v>33.574277000000002</v>
      </c>
      <c r="I20" s="511">
        <f t="shared" si="0"/>
        <v>10.250547564327718</v>
      </c>
      <c r="J20" s="512">
        <f t="shared" si="0"/>
        <v>3131.5599658722531</v>
      </c>
      <c r="K20" s="636">
        <f>SUM(K8:K10)</f>
        <v>96955.62167717499</v>
      </c>
      <c r="L20" s="637">
        <f t="shared" ref="L20:S20" si="1">SUM(L8:L10)</f>
        <v>74876.832495469789</v>
      </c>
      <c r="M20" s="638">
        <f t="shared" si="1"/>
        <v>22078.789181705197</v>
      </c>
      <c r="N20" s="639">
        <f t="shared" si="1"/>
        <v>11625.761677</v>
      </c>
      <c r="O20" s="637">
        <f t="shared" si="1"/>
        <v>744.65746248699998</v>
      </c>
      <c r="P20" s="638">
        <f t="shared" si="1"/>
        <v>10881.104214513</v>
      </c>
      <c r="Q20" s="640">
        <f t="shared" si="1"/>
        <v>360.98561273840005</v>
      </c>
      <c r="R20" s="640">
        <f t="shared" si="1"/>
        <v>132.84833786020243</v>
      </c>
      <c r="S20" s="641">
        <f t="shared" si="1"/>
        <v>33453.727346816799</v>
      </c>
    </row>
    <row r="21" spans="1:24" ht="14.1" customHeight="1" x14ac:dyDescent="0.25">
      <c r="A21" s="190" t="s">
        <v>152</v>
      </c>
      <c r="B21" s="507">
        <f>SUM(B11:B13)</f>
        <v>10255.220458718</v>
      </c>
      <c r="C21" s="508">
        <f>SUM(C11:C13)</f>
        <v>7234.9697901132322</v>
      </c>
      <c r="D21" s="509">
        <f t="shared" ref="D21:J21" si="2">SUM(D11:D13)</f>
        <v>3020.2506686047673</v>
      </c>
      <c r="E21" s="510">
        <f t="shared" si="2"/>
        <v>66.296203000000006</v>
      </c>
      <c r="F21" s="508">
        <f t="shared" si="2"/>
        <v>1575.9363920000001</v>
      </c>
      <c r="G21" s="509">
        <f t="shared" si="2"/>
        <v>-1509.6401890000002</v>
      </c>
      <c r="H21" s="511">
        <f t="shared" si="2"/>
        <v>31.966596999999993</v>
      </c>
      <c r="I21" s="511">
        <f t="shared" si="2"/>
        <v>-6.4970377650284794</v>
      </c>
      <c r="J21" s="512">
        <f t="shared" si="2"/>
        <v>1536.0800388397388</v>
      </c>
      <c r="K21" s="636">
        <f>SUM(K11:K13)</f>
        <v>109370.19551286299</v>
      </c>
      <c r="L21" s="637">
        <f t="shared" ref="L21:S21" si="3">SUM(L11:L13)</f>
        <v>77223.134531420204</v>
      </c>
      <c r="M21" s="638">
        <f t="shared" si="3"/>
        <v>32147.060981442795</v>
      </c>
      <c r="N21" s="639">
        <f t="shared" si="3"/>
        <v>708.88838700000008</v>
      </c>
      <c r="O21" s="637">
        <f t="shared" si="3"/>
        <v>16799.584565015</v>
      </c>
      <c r="P21" s="638">
        <f t="shared" si="3"/>
        <v>-16090.696178015001</v>
      </c>
      <c r="Q21" s="640">
        <f t="shared" si="3"/>
        <v>345.19205825680007</v>
      </c>
      <c r="R21" s="640">
        <f t="shared" si="3"/>
        <v>-20.969045359627813</v>
      </c>
      <c r="S21" s="641">
        <f t="shared" si="3"/>
        <v>16380.58781632496</v>
      </c>
    </row>
    <row r="22" spans="1:24" ht="14.1" customHeight="1" x14ac:dyDescent="0.25">
      <c r="A22" s="190" t="s">
        <v>186</v>
      </c>
      <c r="B22" s="507">
        <f>SUM(B14:B16)</f>
        <v>8694.2774449569879</v>
      </c>
      <c r="C22" s="508">
        <f>SUM(C14:C16)</f>
        <v>6815.9434277049459</v>
      </c>
      <c r="D22" s="509">
        <f t="shared" ref="D22:J22" si="4">SUM(D14:D16)</f>
        <v>1878.3340172520432</v>
      </c>
      <c r="E22" s="510">
        <f t="shared" si="4"/>
        <v>5.8407400000000003</v>
      </c>
      <c r="F22" s="508">
        <f t="shared" si="4"/>
        <v>668.23853700000006</v>
      </c>
      <c r="G22" s="509">
        <f t="shared" si="4"/>
        <v>-662.39779700000008</v>
      </c>
      <c r="H22" s="511">
        <f t="shared" si="4"/>
        <v>32.187037999999994</v>
      </c>
      <c r="I22" s="511">
        <f>SUM(I14:I16)</f>
        <v>-1.6191539437594473</v>
      </c>
      <c r="J22" s="512">
        <f t="shared" si="4"/>
        <v>1246.5041043082842</v>
      </c>
      <c r="K22" s="636">
        <f>SUM(K14:K16)</f>
        <v>92706.763708294005</v>
      </c>
      <c r="L22" s="637">
        <f t="shared" ref="L22:S22" si="5">SUM(L14:L16)</f>
        <v>72723.7465940119</v>
      </c>
      <c r="M22" s="638">
        <f t="shared" si="5"/>
        <v>19983.017114282102</v>
      </c>
      <c r="N22" s="639">
        <f t="shared" si="5"/>
        <v>62.373413999999997</v>
      </c>
      <c r="O22" s="637">
        <f t="shared" si="5"/>
        <v>7125.3141360120007</v>
      </c>
      <c r="P22" s="638">
        <f t="shared" si="5"/>
        <v>-7062.9407220120002</v>
      </c>
      <c r="Q22" s="640">
        <f t="shared" si="5"/>
        <v>347.11256144070001</v>
      </c>
      <c r="R22" s="640">
        <f t="shared" si="5"/>
        <v>24.237668491182852</v>
      </c>
      <c r="S22" s="641">
        <f t="shared" si="5"/>
        <v>13291.426622201987</v>
      </c>
    </row>
    <row r="23" spans="1:24" ht="14.1" customHeight="1" x14ac:dyDescent="0.25">
      <c r="A23" s="232" t="s">
        <v>153</v>
      </c>
      <c r="B23" s="841">
        <f>SUM(B17:B19)</f>
        <v>8092.2614984497814</v>
      </c>
      <c r="C23" s="842">
        <f>SUM(C17:C19)</f>
        <v>5529.6551949639252</v>
      </c>
      <c r="D23" s="843">
        <f t="shared" ref="D23:J23" si="6">SUM(D17:D19)</f>
        <v>2562.6063034858553</v>
      </c>
      <c r="E23" s="844">
        <f t="shared" si="6"/>
        <v>109.980396</v>
      </c>
      <c r="F23" s="842">
        <f t="shared" si="6"/>
        <v>47.007480000000001</v>
      </c>
      <c r="G23" s="843">
        <f t="shared" si="6"/>
        <v>62.972916000000012</v>
      </c>
      <c r="H23" s="845">
        <f t="shared" si="6"/>
        <v>33.030192</v>
      </c>
      <c r="I23" s="845">
        <f t="shared" si="6"/>
        <v>-8.1237455175609803</v>
      </c>
      <c r="J23" s="846">
        <f t="shared" si="6"/>
        <v>2650.4856659682946</v>
      </c>
      <c r="K23" s="847">
        <f>SUM(K17:K19)</f>
        <v>86345.268553809001</v>
      </c>
      <c r="L23" s="848">
        <f t="shared" ref="L23:R23" si="7">SUM(L17:L19)</f>
        <v>59032.916339135394</v>
      </c>
      <c r="M23" s="849">
        <f t="shared" si="7"/>
        <v>27312.35221467361</v>
      </c>
      <c r="N23" s="850">
        <f t="shared" si="7"/>
        <v>1173.4973439999999</v>
      </c>
      <c r="O23" s="848">
        <f t="shared" si="7"/>
        <v>502.4283889589999</v>
      </c>
      <c r="P23" s="849">
        <f t="shared" si="7"/>
        <v>671.06895504099998</v>
      </c>
      <c r="Q23" s="851">
        <f t="shared" si="7"/>
        <v>356.93377926660003</v>
      </c>
      <c r="R23" s="851">
        <f t="shared" si="7"/>
        <v>-68.462997966061351</v>
      </c>
      <c r="S23" s="852">
        <f>SUM(S17:S19)</f>
        <v>28271.89195101515</v>
      </c>
      <c r="T23" s="223"/>
    </row>
    <row r="24" spans="1:24" ht="14.1" customHeight="1" x14ac:dyDescent="0.25">
      <c r="A24" s="190" t="s">
        <v>154</v>
      </c>
      <c r="B24" s="204">
        <f>SUM(B8:B13)</f>
        <v>19340.59783526176</v>
      </c>
      <c r="C24" s="217">
        <f>SUM(C8:C13)</f>
        <v>14251.341577349071</v>
      </c>
      <c r="D24" s="725">
        <f t="shared" ref="D24:J24" si="8">SUM(D8:D13)</f>
        <v>5089.2562579126916</v>
      </c>
      <c r="E24" s="726">
        <f t="shared" si="8"/>
        <v>1154.6938789999999</v>
      </c>
      <c r="F24" s="217">
        <f t="shared" si="8"/>
        <v>1645.6045160000001</v>
      </c>
      <c r="G24" s="725">
        <f t="shared" si="8"/>
        <v>-490.91063700000007</v>
      </c>
      <c r="H24" s="727">
        <f t="shared" si="8"/>
        <v>65.540874000000002</v>
      </c>
      <c r="I24" s="727">
        <f t="shared" si="8"/>
        <v>3.7535097992992394</v>
      </c>
      <c r="J24" s="728">
        <f t="shared" si="8"/>
        <v>4667.6400047119914</v>
      </c>
      <c r="K24" s="204">
        <f>SUM(K8:K13)</f>
        <v>206325.81719003798</v>
      </c>
      <c r="L24" s="217">
        <f t="shared" ref="L24:S24" si="9">SUM(L8:L13)</f>
        <v>152099.96702688999</v>
      </c>
      <c r="M24" s="725">
        <f t="shared" si="9"/>
        <v>54225.850163147988</v>
      </c>
      <c r="N24" s="726">
        <f t="shared" si="9"/>
        <v>12334.650064000001</v>
      </c>
      <c r="O24" s="217">
        <f t="shared" si="9"/>
        <v>17544.242027502001</v>
      </c>
      <c r="P24" s="725">
        <f t="shared" si="9"/>
        <v>-5209.5919635020018</v>
      </c>
      <c r="Q24" s="727">
        <f t="shared" si="9"/>
        <v>706.17767099520006</v>
      </c>
      <c r="R24" s="727">
        <f t="shared" si="9"/>
        <v>111.87929250057462</v>
      </c>
      <c r="S24" s="728">
        <f t="shared" si="9"/>
        <v>49834.315163141757</v>
      </c>
    </row>
    <row r="25" spans="1:24" ht="14.1" customHeight="1" x14ac:dyDescent="0.25">
      <c r="A25" s="190" t="s">
        <v>155</v>
      </c>
      <c r="B25" s="191">
        <f>SUM(B14:B19)</f>
        <v>16786.538943406769</v>
      </c>
      <c r="C25" s="485">
        <f>SUM(C14:C19)</f>
        <v>12345.598622668873</v>
      </c>
      <c r="D25" s="770">
        <f t="shared" ref="D25:J25" si="10">SUM(D14:D19)</f>
        <v>4440.9403207378991</v>
      </c>
      <c r="E25" s="771">
        <f t="shared" si="10"/>
        <v>115.821136</v>
      </c>
      <c r="F25" s="485">
        <f t="shared" si="10"/>
        <v>715.24601699999994</v>
      </c>
      <c r="G25" s="770">
        <f t="shared" si="10"/>
        <v>-599.42488100000003</v>
      </c>
      <c r="H25" s="772">
        <f t="shared" si="10"/>
        <v>65.217229999999986</v>
      </c>
      <c r="I25" s="772">
        <f t="shared" si="10"/>
        <v>-9.7428994613204267</v>
      </c>
      <c r="J25" s="773">
        <f t="shared" si="10"/>
        <v>3896.9897702765788</v>
      </c>
      <c r="K25" s="191">
        <f>SUM(K14:K19)</f>
        <v>179052.03226210299</v>
      </c>
      <c r="L25" s="485">
        <f t="shared" ref="L25:S25" si="11">SUM(L14:L19)</f>
        <v>131756.66293314731</v>
      </c>
      <c r="M25" s="770">
        <f t="shared" si="11"/>
        <v>47295.369328955712</v>
      </c>
      <c r="N25" s="771">
        <f t="shared" si="11"/>
        <v>1235.870758</v>
      </c>
      <c r="O25" s="485">
        <f t="shared" si="11"/>
        <v>7627.7425249710004</v>
      </c>
      <c r="P25" s="770">
        <f t="shared" si="11"/>
        <v>-6391.8717669710004</v>
      </c>
      <c r="Q25" s="772">
        <f t="shared" si="11"/>
        <v>704.04634070730003</v>
      </c>
      <c r="R25" s="772">
        <f t="shared" si="11"/>
        <v>-44.225329474878485</v>
      </c>
      <c r="S25" s="773">
        <f t="shared" si="11"/>
        <v>41563.318573217141</v>
      </c>
    </row>
    <row r="26" spans="1:24" ht="14.1" customHeight="1" x14ac:dyDescent="0.25">
      <c r="A26" s="229" t="s">
        <v>142</v>
      </c>
      <c r="B26" s="774">
        <f>SUM(B8:B19)</f>
        <v>36127.13677866853</v>
      </c>
      <c r="C26" s="775">
        <f>SUM(C8:C19)</f>
        <v>26596.940200017943</v>
      </c>
      <c r="D26" s="776">
        <f t="shared" ref="D26:J26" si="12">SUM(D8:D19)</f>
        <v>9530.1965786505898</v>
      </c>
      <c r="E26" s="777">
        <f t="shared" si="12"/>
        <v>1270.5150149999997</v>
      </c>
      <c r="F26" s="775">
        <f t="shared" si="12"/>
        <v>2360.8505330000003</v>
      </c>
      <c r="G26" s="776">
        <f t="shared" si="12"/>
        <v>-1090.3355180000001</v>
      </c>
      <c r="H26" s="778">
        <f t="shared" si="12"/>
        <v>130.758104</v>
      </c>
      <c r="I26" s="778">
        <f t="shared" si="12"/>
        <v>-5.9893896620211882</v>
      </c>
      <c r="J26" s="779">
        <f t="shared" si="12"/>
        <v>8564.6297749885707</v>
      </c>
      <c r="K26" s="780">
        <f>SUM(K8:K19)</f>
        <v>385377.84945214103</v>
      </c>
      <c r="L26" s="781">
        <f t="shared" ref="L26:S26" si="13">SUM(L8:L19)</f>
        <v>283856.62996003724</v>
      </c>
      <c r="M26" s="782">
        <f t="shared" si="13"/>
        <v>101521.21949210369</v>
      </c>
      <c r="N26" s="783">
        <f t="shared" si="13"/>
        <v>13570.520822</v>
      </c>
      <c r="O26" s="781">
        <f t="shared" si="13"/>
        <v>25171.984552473001</v>
      </c>
      <c r="P26" s="782">
        <f t="shared" si="13"/>
        <v>-11601.463730473</v>
      </c>
      <c r="Q26" s="784">
        <f t="shared" si="13"/>
        <v>1410.2240117025001</v>
      </c>
      <c r="R26" s="784">
        <f t="shared" si="13"/>
        <v>67.653963025696115</v>
      </c>
      <c r="S26" s="785">
        <f t="shared" si="13"/>
        <v>91397.633736358897</v>
      </c>
      <c r="T26" s="224"/>
    </row>
    <row r="27" spans="1:24" ht="9.75" customHeight="1" x14ac:dyDescent="0.25">
      <c r="B27" s="208"/>
      <c r="H27" s="222"/>
      <c r="I27" s="222"/>
      <c r="J27" s="221"/>
      <c r="K27" s="208"/>
      <c r="Q27" s="222"/>
      <c r="R27" s="222"/>
      <c r="S27" s="221"/>
    </row>
    <row r="29" spans="1:24" ht="12" customHeight="1" x14ac:dyDescent="0.25">
      <c r="A29" s="209"/>
      <c r="B29" s="209"/>
      <c r="C29" s="209"/>
      <c r="H29" s="209"/>
      <c r="I29" s="209"/>
      <c r="J29" s="209"/>
      <c r="K29" s="209"/>
      <c r="O29" s="209"/>
      <c r="P29" s="209"/>
      <c r="Q29" s="209"/>
      <c r="R29" s="209"/>
    </row>
    <row r="30" spans="1:24" ht="12" customHeight="1" x14ac:dyDescent="0.25">
      <c r="E30" s="210"/>
      <c r="F30" s="210"/>
      <c r="G30" s="210"/>
      <c r="H30" s="210"/>
      <c r="L30" s="210"/>
      <c r="M30" s="210"/>
      <c r="N30" s="210"/>
    </row>
    <row r="31" spans="1:24" ht="12" customHeight="1" x14ac:dyDescent="0.25">
      <c r="E31" s="210"/>
      <c r="F31" s="210"/>
      <c r="G31" s="210"/>
      <c r="L31" s="210"/>
      <c r="M31" s="210"/>
      <c r="N31" s="210"/>
    </row>
    <row r="32" spans="1:24" ht="12" customHeight="1" x14ac:dyDescent="0.25">
      <c r="E32" s="210"/>
      <c r="F32" s="210"/>
      <c r="G32" s="210"/>
      <c r="L32" s="210"/>
      <c r="M32" s="210"/>
      <c r="N32" s="210"/>
    </row>
    <row r="33" spans="5:14" ht="12" customHeight="1" x14ac:dyDescent="0.25">
      <c r="E33" s="210"/>
      <c r="F33" s="210"/>
      <c r="G33" s="210"/>
      <c r="L33" s="210"/>
      <c r="M33" s="210"/>
      <c r="N33" s="210"/>
    </row>
    <row r="34" spans="5:14" ht="12" customHeight="1" x14ac:dyDescent="0.25">
      <c r="E34" s="210"/>
      <c r="F34" s="210"/>
      <c r="G34" s="210"/>
      <c r="L34" s="210"/>
      <c r="M34" s="210"/>
      <c r="N34" s="210"/>
    </row>
    <row r="35" spans="5:14" ht="12" customHeight="1" x14ac:dyDescent="0.25">
      <c r="E35" s="210"/>
      <c r="F35" s="210"/>
      <c r="G35" s="210"/>
      <c r="L35" s="210"/>
      <c r="M35" s="210"/>
      <c r="N35" s="210"/>
    </row>
    <row r="36" spans="5:14" ht="12" customHeight="1" x14ac:dyDescent="0.25">
      <c r="E36" s="210"/>
      <c r="F36" s="210"/>
      <c r="G36" s="210"/>
      <c r="L36" s="210"/>
      <c r="M36" s="210"/>
      <c r="N36" s="210"/>
    </row>
    <row r="37" spans="5:14" ht="12" customHeight="1" x14ac:dyDescent="0.25">
      <c r="E37" s="210"/>
      <c r="F37" s="210"/>
      <c r="G37" s="210"/>
      <c r="L37" s="210"/>
      <c r="M37" s="210"/>
      <c r="N37" s="210"/>
    </row>
    <row r="38" spans="5:14" ht="12" customHeight="1" x14ac:dyDescent="0.25">
      <c r="E38" s="210"/>
      <c r="F38" s="210"/>
      <c r="G38" s="210"/>
      <c r="L38" s="210"/>
      <c r="M38" s="210"/>
      <c r="N38" s="210"/>
    </row>
    <row r="39" spans="5:14" ht="12" customHeight="1" x14ac:dyDescent="0.25">
      <c r="E39" s="210"/>
      <c r="F39" s="210"/>
      <c r="G39" s="210"/>
      <c r="L39" s="210"/>
      <c r="M39" s="210"/>
      <c r="N39" s="210"/>
    </row>
    <row r="40" spans="5:14" ht="12" customHeight="1" x14ac:dyDescent="0.25">
      <c r="E40" s="210"/>
      <c r="F40" s="210"/>
      <c r="G40" s="210"/>
      <c r="L40" s="210"/>
      <c r="M40" s="210"/>
      <c r="N40" s="210"/>
    </row>
    <row r="41" spans="5:14" ht="12" customHeight="1" x14ac:dyDescent="0.25">
      <c r="E41" s="210"/>
      <c r="F41" s="210"/>
      <c r="G41" s="210"/>
      <c r="L41" s="210"/>
      <c r="M41" s="210"/>
      <c r="N41" s="210"/>
    </row>
    <row r="42" spans="5:14" ht="12" customHeight="1" x14ac:dyDescent="0.25"/>
    <row r="43" spans="5:14" ht="12" customHeight="1" x14ac:dyDescent="0.25"/>
    <row r="44" spans="5:14" ht="12" customHeight="1" x14ac:dyDescent="0.25"/>
    <row r="45" spans="5:14" ht="12" customHeight="1" x14ac:dyDescent="0.25"/>
    <row r="46" spans="5:14" ht="12" customHeight="1" x14ac:dyDescent="0.25"/>
  </sheetData>
  <mergeCells count="15">
    <mergeCell ref="B4:S4"/>
    <mergeCell ref="A2:T2"/>
    <mergeCell ref="R1:T1"/>
    <mergeCell ref="N6:P6"/>
    <mergeCell ref="H6:H7"/>
    <mergeCell ref="I6:I7"/>
    <mergeCell ref="J6:J7"/>
    <mergeCell ref="B5:J5"/>
    <mergeCell ref="K5:S5"/>
    <mergeCell ref="Q6:Q7"/>
    <mergeCell ref="R6:R7"/>
    <mergeCell ref="S6:S7"/>
    <mergeCell ref="B6:D6"/>
    <mergeCell ref="E6:G6"/>
    <mergeCell ref="K6:M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view="pageBreakPreview" zoomScaleNormal="100" zoomScaleSheetLayoutView="100" workbookViewId="0"/>
  </sheetViews>
  <sheetFormatPr defaultRowHeight="12.75" x14ac:dyDescent="0.25"/>
  <cols>
    <col min="1" max="1" width="7.140625" style="187" customWidth="1"/>
    <col min="2" max="3" width="7.7109375" style="187" customWidth="1"/>
    <col min="4" max="4" width="6.7109375" style="187" customWidth="1"/>
    <col min="5" max="6" width="7.7109375" style="187" customWidth="1"/>
    <col min="7" max="7" width="6.7109375" style="187" customWidth="1"/>
    <col min="8" max="13" width="7.7109375" style="187" customWidth="1"/>
    <col min="14" max="18" width="6.28515625" style="187" customWidth="1"/>
    <col min="19" max="20" width="5.7109375" style="187" customWidth="1"/>
    <col min="21" max="21" width="1.7109375" style="187" customWidth="1"/>
    <col min="22" max="260" width="9.140625" style="187"/>
    <col min="261" max="273" width="10.7109375" style="187" customWidth="1"/>
    <col min="274" max="516" width="9.140625" style="187"/>
    <col min="517" max="529" width="10.7109375" style="187" customWidth="1"/>
    <col min="530" max="772" width="9.140625" style="187"/>
    <col min="773" max="785" width="10.7109375" style="187" customWidth="1"/>
    <col min="786" max="1028" width="9.140625" style="187"/>
    <col min="1029" max="1041" width="10.7109375" style="187" customWidth="1"/>
    <col min="1042" max="1284" width="9.140625" style="187"/>
    <col min="1285" max="1297" width="10.7109375" style="187" customWidth="1"/>
    <col min="1298" max="1540" width="9.140625" style="187"/>
    <col min="1541" max="1553" width="10.7109375" style="187" customWidth="1"/>
    <col min="1554" max="1796" width="9.140625" style="187"/>
    <col min="1797" max="1809" width="10.7109375" style="187" customWidth="1"/>
    <col min="1810" max="2052" width="9.140625" style="187"/>
    <col min="2053" max="2065" width="10.7109375" style="187" customWidth="1"/>
    <col min="2066" max="2308" width="9.140625" style="187"/>
    <col min="2309" max="2321" width="10.7109375" style="187" customWidth="1"/>
    <col min="2322" max="2564" width="9.140625" style="187"/>
    <col min="2565" max="2577" width="10.7109375" style="187" customWidth="1"/>
    <col min="2578" max="2820" width="9.140625" style="187"/>
    <col min="2821" max="2833" width="10.7109375" style="187" customWidth="1"/>
    <col min="2834" max="3076" width="9.140625" style="187"/>
    <col min="3077" max="3089" width="10.7109375" style="187" customWidth="1"/>
    <col min="3090" max="3332" width="9.140625" style="187"/>
    <col min="3333" max="3345" width="10.7109375" style="187" customWidth="1"/>
    <col min="3346" max="3588" width="9.140625" style="187"/>
    <col min="3589" max="3601" width="10.7109375" style="187" customWidth="1"/>
    <col min="3602" max="3844" width="9.140625" style="187"/>
    <col min="3845" max="3857" width="10.7109375" style="187" customWidth="1"/>
    <col min="3858" max="4100" width="9.140625" style="187"/>
    <col min="4101" max="4113" width="10.7109375" style="187" customWidth="1"/>
    <col min="4114" max="4356" width="9.140625" style="187"/>
    <col min="4357" max="4369" width="10.7109375" style="187" customWidth="1"/>
    <col min="4370" max="4612" width="9.140625" style="187"/>
    <col min="4613" max="4625" width="10.7109375" style="187" customWidth="1"/>
    <col min="4626" max="4868" width="9.140625" style="187"/>
    <col min="4869" max="4881" width="10.7109375" style="187" customWidth="1"/>
    <col min="4882" max="5124" width="9.140625" style="187"/>
    <col min="5125" max="5137" width="10.7109375" style="187" customWidth="1"/>
    <col min="5138" max="5380" width="9.140625" style="187"/>
    <col min="5381" max="5393" width="10.7109375" style="187" customWidth="1"/>
    <col min="5394" max="5636" width="9.140625" style="187"/>
    <col min="5637" max="5649" width="10.7109375" style="187" customWidth="1"/>
    <col min="5650" max="5892" width="9.140625" style="187"/>
    <col min="5893" max="5905" width="10.7109375" style="187" customWidth="1"/>
    <col min="5906" max="6148" width="9.140625" style="187"/>
    <col min="6149" max="6161" width="10.7109375" style="187" customWidth="1"/>
    <col min="6162" max="6404" width="9.140625" style="187"/>
    <col min="6405" max="6417" width="10.7109375" style="187" customWidth="1"/>
    <col min="6418" max="6660" width="9.140625" style="187"/>
    <col min="6661" max="6673" width="10.7109375" style="187" customWidth="1"/>
    <col min="6674" max="6916" width="9.140625" style="187"/>
    <col min="6917" max="6929" width="10.7109375" style="187" customWidth="1"/>
    <col min="6930" max="7172" width="9.140625" style="187"/>
    <col min="7173" max="7185" width="10.7109375" style="187" customWidth="1"/>
    <col min="7186" max="7428" width="9.140625" style="187"/>
    <col min="7429" max="7441" width="10.7109375" style="187" customWidth="1"/>
    <col min="7442" max="7684" width="9.140625" style="187"/>
    <col min="7685" max="7697" width="10.7109375" style="187" customWidth="1"/>
    <col min="7698" max="7940" width="9.140625" style="187"/>
    <col min="7941" max="7953" width="10.7109375" style="187" customWidth="1"/>
    <col min="7954" max="8196" width="9.140625" style="187"/>
    <col min="8197" max="8209" width="10.7109375" style="187" customWidth="1"/>
    <col min="8210" max="8452" width="9.140625" style="187"/>
    <col min="8453" max="8465" width="10.7109375" style="187" customWidth="1"/>
    <col min="8466" max="8708" width="9.140625" style="187"/>
    <col min="8709" max="8721" width="10.7109375" style="187" customWidth="1"/>
    <col min="8722" max="8964" width="9.140625" style="187"/>
    <col min="8965" max="8977" width="10.7109375" style="187" customWidth="1"/>
    <col min="8978" max="9220" width="9.140625" style="187"/>
    <col min="9221" max="9233" width="10.7109375" style="187" customWidth="1"/>
    <col min="9234" max="9476" width="9.140625" style="187"/>
    <col min="9477" max="9489" width="10.7109375" style="187" customWidth="1"/>
    <col min="9490" max="9732" width="9.140625" style="187"/>
    <col min="9733" max="9745" width="10.7109375" style="187" customWidth="1"/>
    <col min="9746" max="9988" width="9.140625" style="187"/>
    <col min="9989" max="10001" width="10.7109375" style="187" customWidth="1"/>
    <col min="10002" max="10244" width="9.140625" style="187"/>
    <col min="10245" max="10257" width="10.7109375" style="187" customWidth="1"/>
    <col min="10258" max="10500" width="9.140625" style="187"/>
    <col min="10501" max="10513" width="10.7109375" style="187" customWidth="1"/>
    <col min="10514" max="10756" width="9.140625" style="187"/>
    <col min="10757" max="10769" width="10.7109375" style="187" customWidth="1"/>
    <col min="10770" max="11012" width="9.140625" style="187"/>
    <col min="11013" max="11025" width="10.7109375" style="187" customWidth="1"/>
    <col min="11026" max="11268" width="9.140625" style="187"/>
    <col min="11269" max="11281" width="10.7109375" style="187" customWidth="1"/>
    <col min="11282" max="11524" width="9.140625" style="187"/>
    <col min="11525" max="11537" width="10.7109375" style="187" customWidth="1"/>
    <col min="11538" max="11780" width="9.140625" style="187"/>
    <col min="11781" max="11793" width="10.7109375" style="187" customWidth="1"/>
    <col min="11794" max="12036" width="9.140625" style="187"/>
    <col min="12037" max="12049" width="10.7109375" style="187" customWidth="1"/>
    <col min="12050" max="12292" width="9.140625" style="187"/>
    <col min="12293" max="12305" width="10.7109375" style="187" customWidth="1"/>
    <col min="12306" max="12548" width="9.140625" style="187"/>
    <col min="12549" max="12561" width="10.7109375" style="187" customWidth="1"/>
    <col min="12562" max="12804" width="9.140625" style="187"/>
    <col min="12805" max="12817" width="10.7109375" style="187" customWidth="1"/>
    <col min="12818" max="13060" width="9.140625" style="187"/>
    <col min="13061" max="13073" width="10.7109375" style="187" customWidth="1"/>
    <col min="13074" max="13316" width="9.140625" style="187"/>
    <col min="13317" max="13329" width="10.7109375" style="187" customWidth="1"/>
    <col min="13330" max="13572" width="9.140625" style="187"/>
    <col min="13573" max="13585" width="10.7109375" style="187" customWidth="1"/>
    <col min="13586" max="13828" width="9.140625" style="187"/>
    <col min="13829" max="13841" width="10.7109375" style="187" customWidth="1"/>
    <col min="13842" max="14084" width="9.140625" style="187"/>
    <col min="14085" max="14097" width="10.7109375" style="187" customWidth="1"/>
    <col min="14098" max="14340" width="9.140625" style="187"/>
    <col min="14341" max="14353" width="10.7109375" style="187" customWidth="1"/>
    <col min="14354" max="14596" width="9.140625" style="187"/>
    <col min="14597" max="14609" width="10.7109375" style="187" customWidth="1"/>
    <col min="14610" max="14852" width="9.140625" style="187"/>
    <col min="14853" max="14865" width="10.7109375" style="187" customWidth="1"/>
    <col min="14866" max="15108" width="9.140625" style="187"/>
    <col min="15109" max="15121" width="10.7109375" style="187" customWidth="1"/>
    <col min="15122" max="15364" width="9.140625" style="187"/>
    <col min="15365" max="15377" width="10.7109375" style="187" customWidth="1"/>
    <col min="15378" max="15620" width="9.140625" style="187"/>
    <col min="15621" max="15633" width="10.7109375" style="187" customWidth="1"/>
    <col min="15634" max="15876" width="9.140625" style="187"/>
    <col min="15877" max="15889" width="10.7109375" style="187" customWidth="1"/>
    <col min="15890" max="16132" width="9.140625" style="187"/>
    <col min="16133" max="16145" width="10.7109375" style="187" customWidth="1"/>
    <col min="16146" max="16384" width="9.140625" style="187"/>
  </cols>
  <sheetData>
    <row r="1" spans="1:23" x14ac:dyDescent="0.25">
      <c r="R1" s="291"/>
      <c r="S1" s="898" t="s">
        <v>223</v>
      </c>
      <c r="T1" s="898"/>
      <c r="U1" s="898"/>
    </row>
    <row r="2" spans="1:23" ht="20.100000000000001" customHeight="1" x14ac:dyDescent="0.25">
      <c r="A2" s="897" t="s">
        <v>184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897"/>
      <c r="T2" s="669"/>
      <c r="U2" s="669"/>
    </row>
    <row r="3" spans="1:23" ht="20.100000000000001" customHeight="1" x14ac:dyDescent="0.25">
      <c r="A3" s="719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2"/>
      <c r="K3" s="211"/>
      <c r="L3" s="212"/>
      <c r="M3" s="212"/>
      <c r="N3" s="212"/>
      <c r="O3" s="212"/>
      <c r="P3" s="212"/>
      <c r="Q3" s="212"/>
      <c r="R3" s="212"/>
    </row>
    <row r="4" spans="1:23" ht="17.25" customHeight="1" x14ac:dyDescent="0.25">
      <c r="A4" s="283"/>
      <c r="B4" s="895"/>
      <c r="C4" s="895"/>
      <c r="D4" s="895"/>
      <c r="E4" s="895"/>
      <c r="F4" s="895"/>
      <c r="G4" s="895"/>
      <c r="H4" s="895"/>
      <c r="I4" s="895"/>
      <c r="J4" s="895"/>
      <c r="K4" s="895"/>
      <c r="L4" s="895"/>
      <c r="M4" s="895"/>
      <c r="N4" s="895"/>
      <c r="O4" s="895"/>
      <c r="P4" s="895"/>
      <c r="Q4" s="895"/>
      <c r="R4" s="895"/>
      <c r="S4" s="895"/>
      <c r="T4" s="895"/>
    </row>
    <row r="5" spans="1:23" ht="50.1" customHeight="1" x14ac:dyDescent="0.25">
      <c r="A5" s="283"/>
      <c r="B5" s="903" t="s">
        <v>337</v>
      </c>
      <c r="C5" s="904"/>
      <c r="D5" s="904"/>
      <c r="E5" s="904"/>
      <c r="F5" s="904"/>
      <c r="G5" s="904"/>
      <c r="H5" s="905"/>
      <c r="I5" s="906" t="s">
        <v>12</v>
      </c>
      <c r="J5" s="907"/>
      <c r="K5" s="907"/>
      <c r="L5" s="907"/>
      <c r="M5" s="907"/>
      <c r="N5" s="918" t="s">
        <v>11</v>
      </c>
      <c r="O5" s="919"/>
      <c r="P5" s="919"/>
      <c r="Q5" s="919"/>
      <c r="R5" s="920"/>
      <c r="S5" s="657" t="s">
        <v>337</v>
      </c>
      <c r="T5" s="656" t="s">
        <v>12</v>
      </c>
    </row>
    <row r="6" spans="1:23" ht="52.5" customHeight="1" x14ac:dyDescent="0.25">
      <c r="A6" s="188"/>
      <c r="B6" s="909" t="s">
        <v>179</v>
      </c>
      <c r="C6" s="899"/>
      <c r="D6" s="899"/>
      <c r="E6" s="911" t="s">
        <v>180</v>
      </c>
      <c r="F6" s="912"/>
      <c r="G6" s="913"/>
      <c r="H6" s="443" t="s">
        <v>181</v>
      </c>
      <c r="I6" s="921" t="s">
        <v>182</v>
      </c>
      <c r="J6" s="913"/>
      <c r="K6" s="911" t="s">
        <v>180</v>
      </c>
      <c r="L6" s="912"/>
      <c r="M6" s="442" t="s">
        <v>181</v>
      </c>
      <c r="N6" s="921" t="s">
        <v>183</v>
      </c>
      <c r="O6" s="912"/>
      <c r="P6" s="912"/>
      <c r="Q6" s="912"/>
      <c r="R6" s="922"/>
      <c r="S6" s="914" t="s">
        <v>191</v>
      </c>
      <c r="T6" s="915"/>
    </row>
    <row r="7" spans="1:23" ht="28.5" customHeight="1" x14ac:dyDescent="0.25">
      <c r="A7" s="189" t="s">
        <v>140</v>
      </c>
      <c r="B7" s="333">
        <f>T!G17</f>
        <v>2019</v>
      </c>
      <c r="C7" s="739">
        <f>B7-1</f>
        <v>2018</v>
      </c>
      <c r="D7" s="318" t="s">
        <v>176</v>
      </c>
      <c r="E7" s="335">
        <f>B7</f>
        <v>2019</v>
      </c>
      <c r="F7" s="739">
        <f>C7</f>
        <v>2018</v>
      </c>
      <c r="G7" s="318" t="s">
        <v>176</v>
      </c>
      <c r="H7" s="335">
        <f>B7</f>
        <v>2019</v>
      </c>
      <c r="I7" s="333">
        <f>B7</f>
        <v>2019</v>
      </c>
      <c r="J7" s="744">
        <f>C7</f>
        <v>2018</v>
      </c>
      <c r="K7" s="335">
        <f>B7</f>
        <v>2019</v>
      </c>
      <c r="L7" s="744">
        <f>C7</f>
        <v>2018</v>
      </c>
      <c r="M7" s="484">
        <f>B7</f>
        <v>2019</v>
      </c>
      <c r="N7" s="359" t="s">
        <v>38</v>
      </c>
      <c r="O7" s="354" t="s">
        <v>189</v>
      </c>
      <c r="P7" s="354" t="s">
        <v>190</v>
      </c>
      <c r="Q7" s="354" t="s">
        <v>177</v>
      </c>
      <c r="R7" s="355" t="s">
        <v>178</v>
      </c>
      <c r="S7" s="916"/>
      <c r="T7" s="917"/>
      <c r="U7" s="256"/>
    </row>
    <row r="8" spans="1:23" ht="14.1" customHeight="1" x14ac:dyDescent="0.25">
      <c r="A8" s="190" t="s">
        <v>25</v>
      </c>
      <c r="B8" s="204">
        <v>1283.8185314330176</v>
      </c>
      <c r="C8" s="740">
        <v>1083.5039350849463</v>
      </c>
      <c r="D8" s="379">
        <v>0.1848766671367619</v>
      </c>
      <c r="E8" s="207">
        <v>1298.2522071608116</v>
      </c>
      <c r="F8" s="743">
        <v>1221.8417495214117</v>
      </c>
      <c r="G8" s="379">
        <v>6.2537114703544464E-2</v>
      </c>
      <c r="H8" s="205">
        <v>1300</v>
      </c>
      <c r="I8" s="340">
        <v>13725.126786441002</v>
      </c>
      <c r="J8" s="745">
        <v>11552.479222235004</v>
      </c>
      <c r="K8" s="207">
        <v>13879.435222180142</v>
      </c>
      <c r="L8" s="748">
        <v>13027.457461978429</v>
      </c>
      <c r="M8" s="217">
        <v>13850</v>
      </c>
      <c r="N8" s="204">
        <v>-1.5193548387096771</v>
      </c>
      <c r="O8" s="217">
        <v>3.9</v>
      </c>
      <c r="P8" s="217">
        <v>-7.6</v>
      </c>
      <c r="Q8" s="217">
        <v>-1.9612903225806451</v>
      </c>
      <c r="R8" s="338">
        <v>0.44193548387096793</v>
      </c>
      <c r="S8" s="197">
        <v>90.398856300209843</v>
      </c>
      <c r="T8" s="357">
        <v>966.4415350000005</v>
      </c>
      <c r="U8" s="196"/>
      <c r="V8" s="196"/>
      <c r="W8" s="395"/>
    </row>
    <row r="9" spans="1:23" ht="14.1" customHeight="1" x14ac:dyDescent="0.25">
      <c r="A9" s="190" t="s">
        <v>26</v>
      </c>
      <c r="B9" s="191">
        <v>1003.4430157770646</v>
      </c>
      <c r="C9" s="741">
        <v>1157.3340110231031</v>
      </c>
      <c r="D9" s="378">
        <v>-0.13297025213144498</v>
      </c>
      <c r="E9" s="194">
        <v>1086.2279853685377</v>
      </c>
      <c r="F9" s="741">
        <v>1066.6684784531276</v>
      </c>
      <c r="G9" s="378">
        <v>1.8337006586877976E-2</v>
      </c>
      <c r="H9" s="192">
        <v>1030</v>
      </c>
      <c r="I9" s="341">
        <v>10719.004859393001</v>
      </c>
      <c r="J9" s="746">
        <v>12345.273306545996</v>
      </c>
      <c r="K9" s="194">
        <v>11603.332596378166</v>
      </c>
      <c r="L9" s="749">
        <v>11378.144743487157</v>
      </c>
      <c r="M9" s="485">
        <v>10970</v>
      </c>
      <c r="N9" s="341">
        <v>1.8321428571428571</v>
      </c>
      <c r="O9" s="192">
        <v>8.1</v>
      </c>
      <c r="P9" s="192">
        <v>-4.2</v>
      </c>
      <c r="Q9" s="192">
        <v>-0.66206896551724137</v>
      </c>
      <c r="R9" s="339">
        <v>2.4942118226600982</v>
      </c>
      <c r="S9" s="197">
        <v>67.203790141403957</v>
      </c>
      <c r="T9" s="357">
        <v>717.88605599999994</v>
      </c>
      <c r="U9" s="196"/>
      <c r="V9" s="196"/>
      <c r="W9" s="395"/>
    </row>
    <row r="10" spans="1:23" ht="14.1" customHeight="1" x14ac:dyDescent="0.25">
      <c r="A10" s="231" t="s">
        <v>27</v>
      </c>
      <c r="B10" s="199">
        <v>844.2982635459656</v>
      </c>
      <c r="C10" s="742">
        <v>1097.0918213276941</v>
      </c>
      <c r="D10" s="380">
        <v>-0.23042151337506028</v>
      </c>
      <c r="E10" s="202">
        <v>939.07506103341541</v>
      </c>
      <c r="F10" s="742">
        <v>1010.3130161138514</v>
      </c>
      <c r="G10" s="380">
        <v>-7.0510776308169668E-2</v>
      </c>
      <c r="H10" s="200">
        <v>920</v>
      </c>
      <c r="I10" s="342">
        <v>9009.5960858310009</v>
      </c>
      <c r="J10" s="747">
        <v>11698.814024791818</v>
      </c>
      <c r="K10" s="202">
        <v>10020.96931794477</v>
      </c>
      <c r="L10" s="750">
        <v>10773.450182172171</v>
      </c>
      <c r="M10" s="486">
        <v>9800</v>
      </c>
      <c r="N10" s="342">
        <v>5.8225806451612891</v>
      </c>
      <c r="O10" s="200">
        <v>10</v>
      </c>
      <c r="P10" s="200">
        <v>1.8</v>
      </c>
      <c r="Q10" s="200">
        <v>3.3032258064516129</v>
      </c>
      <c r="R10" s="339">
        <v>2.5193548387096762</v>
      </c>
      <c r="S10" s="230">
        <v>40.405438888331425</v>
      </c>
      <c r="T10" s="358">
        <v>431.17073000000016</v>
      </c>
      <c r="U10" s="196"/>
      <c r="V10" s="196"/>
      <c r="W10" s="395"/>
    </row>
    <row r="11" spans="1:23" ht="14.1" customHeight="1" x14ac:dyDescent="0.25">
      <c r="A11" s="231" t="s">
        <v>28</v>
      </c>
      <c r="B11" s="204">
        <v>601.12632741967479</v>
      </c>
      <c r="C11" s="743">
        <v>463.92893476368738</v>
      </c>
      <c r="D11" s="379">
        <v>0.29572932916088107</v>
      </c>
      <c r="E11" s="207">
        <v>666.67228447052878</v>
      </c>
      <c r="F11" s="743">
        <v>635.94514104252391</v>
      </c>
      <c r="G11" s="379">
        <v>4.8317286264083943E-2</v>
      </c>
      <c r="H11" s="205">
        <v>640</v>
      </c>
      <c r="I11" s="340">
        <v>6418.2381050670001</v>
      </c>
      <c r="J11" s="745">
        <v>4948.0828328290445</v>
      </c>
      <c r="K11" s="207">
        <v>7118.0736304592747</v>
      </c>
      <c r="L11" s="748">
        <v>6782.7397672801017</v>
      </c>
      <c r="M11" s="217">
        <v>6810</v>
      </c>
      <c r="N11" s="204">
        <v>9.6566666666666681</v>
      </c>
      <c r="O11" s="217">
        <v>17.5</v>
      </c>
      <c r="P11" s="217">
        <v>2.8</v>
      </c>
      <c r="Q11" s="217">
        <v>7.5500000000000007</v>
      </c>
      <c r="R11" s="338">
        <v>2.1066666666666674</v>
      </c>
      <c r="S11" s="197">
        <v>46.648095345293726</v>
      </c>
      <c r="T11" s="357">
        <v>498.06326599999977</v>
      </c>
      <c r="U11" s="196"/>
      <c r="V11" s="196"/>
      <c r="W11" s="395"/>
    </row>
    <row r="12" spans="1:23" ht="14.1" customHeight="1" x14ac:dyDescent="0.25">
      <c r="A12" s="231" t="s">
        <v>29</v>
      </c>
      <c r="B12" s="191">
        <v>557.35353850370188</v>
      </c>
      <c r="C12" s="741">
        <v>347.44717345774961</v>
      </c>
      <c r="D12" s="378">
        <v>0.60413893414930131</v>
      </c>
      <c r="E12" s="194">
        <v>518.59526481652449</v>
      </c>
      <c r="F12" s="741">
        <v>406.56160826084476</v>
      </c>
      <c r="G12" s="378">
        <v>0.27556378733084991</v>
      </c>
      <c r="H12" s="192">
        <v>430</v>
      </c>
      <c r="I12" s="341">
        <v>5934.9447782929992</v>
      </c>
      <c r="J12" s="746">
        <v>3701.2270097004125</v>
      </c>
      <c r="K12" s="194">
        <v>5522.2296914687386</v>
      </c>
      <c r="L12" s="749">
        <v>4330.9513519046122</v>
      </c>
      <c r="M12" s="485">
        <v>4580</v>
      </c>
      <c r="N12" s="341">
        <v>10.93225806451613</v>
      </c>
      <c r="O12" s="192">
        <v>16.899999999999999</v>
      </c>
      <c r="P12" s="192">
        <v>5</v>
      </c>
      <c r="Q12" s="192">
        <v>12.95483870967742</v>
      </c>
      <c r="R12" s="339">
        <v>-2.0225806451612893</v>
      </c>
      <c r="S12" s="197">
        <v>33.07766009950727</v>
      </c>
      <c r="T12" s="357">
        <v>352.22535099999919</v>
      </c>
      <c r="U12" s="196"/>
      <c r="V12" s="196"/>
      <c r="W12" s="395"/>
    </row>
    <row r="13" spans="1:23" ht="14.1" customHeight="1" x14ac:dyDescent="0.25">
      <c r="A13" s="231" t="s">
        <v>30</v>
      </c>
      <c r="B13" s="199">
        <v>377.60066470723336</v>
      </c>
      <c r="C13" s="742">
        <v>324.3492231119348</v>
      </c>
      <c r="D13" s="380">
        <v>0.16417934066369314</v>
      </c>
      <c r="E13" s="202">
        <v>391.55764375641439</v>
      </c>
      <c r="F13" s="742">
        <v>330.46923164863915</v>
      </c>
      <c r="G13" s="380">
        <v>0.18485355445352183</v>
      </c>
      <c r="H13" s="200">
        <v>350</v>
      </c>
      <c r="I13" s="342">
        <v>4027.4042533499996</v>
      </c>
      <c r="J13" s="747">
        <v>3463.5186385173984</v>
      </c>
      <c r="K13" s="202">
        <v>4176.2662709266115</v>
      </c>
      <c r="L13" s="750">
        <v>3528.8703092610217</v>
      </c>
      <c r="M13" s="486">
        <v>3730</v>
      </c>
      <c r="N13" s="342">
        <v>20.983333333333334</v>
      </c>
      <c r="O13" s="200">
        <v>26.8</v>
      </c>
      <c r="P13" s="200">
        <v>16.100000000000001</v>
      </c>
      <c r="Q13" s="200">
        <v>15.81</v>
      </c>
      <c r="R13" s="339">
        <v>5.1733333333333338</v>
      </c>
      <c r="S13" s="230">
        <v>75.474929932587074</v>
      </c>
      <c r="T13" s="358">
        <v>804.9986180000011</v>
      </c>
      <c r="U13" s="196"/>
      <c r="V13" s="196"/>
      <c r="W13" s="395"/>
    </row>
    <row r="14" spans="1:23" ht="14.1" customHeight="1" x14ac:dyDescent="0.25">
      <c r="A14" s="231" t="s">
        <v>31</v>
      </c>
      <c r="B14" s="204">
        <v>392.03782717894859</v>
      </c>
      <c r="C14" s="743">
        <v>333.65497359319141</v>
      </c>
      <c r="D14" s="379">
        <v>0.17497971919022082</v>
      </c>
      <c r="E14" s="207">
        <v>397.34885476546674</v>
      </c>
      <c r="F14" s="743">
        <v>341.67637097191567</v>
      </c>
      <c r="G14" s="379">
        <v>0.16293922706796457</v>
      </c>
      <c r="H14" s="205">
        <v>330</v>
      </c>
      <c r="I14" s="340">
        <v>4183.9847814979994</v>
      </c>
      <c r="J14" s="745">
        <v>3567.0116219609922</v>
      </c>
      <c r="K14" s="207">
        <v>4240.6661960339625</v>
      </c>
      <c r="L14" s="748">
        <v>3652.7661286783496</v>
      </c>
      <c r="M14" s="217">
        <v>3510</v>
      </c>
      <c r="N14" s="204">
        <v>19.090322580645161</v>
      </c>
      <c r="O14" s="217">
        <v>24.9</v>
      </c>
      <c r="P14" s="217">
        <v>14.1</v>
      </c>
      <c r="Q14" s="217">
        <v>17.525806451612908</v>
      </c>
      <c r="R14" s="338">
        <v>1.5645161290322527</v>
      </c>
      <c r="S14" s="197">
        <v>96.45070410821674</v>
      </c>
      <c r="T14" s="357">
        <v>1029.3607190000009</v>
      </c>
      <c r="U14" s="196"/>
      <c r="V14" s="196"/>
      <c r="W14" s="395"/>
    </row>
    <row r="15" spans="1:23" ht="14.1" customHeight="1" x14ac:dyDescent="0.25">
      <c r="A15" s="231" t="s">
        <v>32</v>
      </c>
      <c r="B15" s="191">
        <v>381.35794386875</v>
      </c>
      <c r="C15" s="741">
        <v>343.11644394320729</v>
      </c>
      <c r="D15" s="378">
        <v>0.11145341647301653</v>
      </c>
      <c r="E15" s="194">
        <v>388.19340182584602</v>
      </c>
      <c r="F15" s="741">
        <v>363.183796019054</v>
      </c>
      <c r="G15" s="378">
        <v>6.8862119072845215E-2</v>
      </c>
      <c r="H15" s="192">
        <v>340</v>
      </c>
      <c r="I15" s="341">
        <v>4060.8176823420004</v>
      </c>
      <c r="J15" s="746">
        <v>3662.5682559247011</v>
      </c>
      <c r="K15" s="194">
        <v>4133.6037590065898</v>
      </c>
      <c r="L15" s="749">
        <v>3876.7755549069275</v>
      </c>
      <c r="M15" s="485">
        <v>3620</v>
      </c>
      <c r="N15" s="341">
        <v>19.183870967741935</v>
      </c>
      <c r="O15" s="192">
        <v>22.8</v>
      </c>
      <c r="P15" s="192">
        <v>14.8</v>
      </c>
      <c r="Q15" s="192">
        <v>17.219354838709684</v>
      </c>
      <c r="R15" s="339">
        <v>1.9645161290322513</v>
      </c>
      <c r="S15" s="197">
        <v>92.693340500633752</v>
      </c>
      <c r="T15" s="357">
        <v>987.02711800000043</v>
      </c>
      <c r="U15" s="196"/>
      <c r="V15" s="196"/>
      <c r="W15" s="395"/>
    </row>
    <row r="16" spans="1:23" ht="14.1" customHeight="1" x14ac:dyDescent="0.25">
      <c r="A16" s="231" t="s">
        <v>33</v>
      </c>
      <c r="B16" s="199">
        <v>473.10771552125675</v>
      </c>
      <c r="C16" s="742">
        <v>378.70009840040046</v>
      </c>
      <c r="D16" s="380">
        <v>0.24929388061853341</v>
      </c>
      <c r="E16" s="202">
        <v>483.49321926551886</v>
      </c>
      <c r="F16" s="742">
        <v>411.25902336606202</v>
      </c>
      <c r="G16" s="380">
        <v>0.17564160734574596</v>
      </c>
      <c r="H16" s="200">
        <v>440</v>
      </c>
      <c r="I16" s="342">
        <v>5046.623766800999</v>
      </c>
      <c r="J16" s="747">
        <v>4046.010397048818</v>
      </c>
      <c r="K16" s="202">
        <v>5157.4055788630749</v>
      </c>
      <c r="L16" s="750">
        <v>4393.8681068414271</v>
      </c>
      <c r="M16" s="486">
        <v>4690</v>
      </c>
      <c r="N16" s="342">
        <v>13.526666666666667</v>
      </c>
      <c r="O16" s="200">
        <v>21.3</v>
      </c>
      <c r="P16" s="200">
        <v>7.6</v>
      </c>
      <c r="Q16" s="200">
        <v>13.010000000000002</v>
      </c>
      <c r="R16" s="339">
        <v>0.51666666666666572</v>
      </c>
      <c r="S16" s="230">
        <v>101.1772990849778</v>
      </c>
      <c r="T16" s="358">
        <v>1079.2536019999989</v>
      </c>
      <c r="U16" s="196"/>
      <c r="V16" s="196"/>
      <c r="W16" s="395"/>
    </row>
    <row r="17" spans="1:23" ht="14.1" customHeight="1" x14ac:dyDescent="0.25">
      <c r="A17" s="190" t="s">
        <v>34</v>
      </c>
      <c r="B17" s="204">
        <v>711.89373527691305</v>
      </c>
      <c r="C17" s="743">
        <v>644.61479937119748</v>
      </c>
      <c r="D17" s="379">
        <v>0.10437075905074499</v>
      </c>
      <c r="E17" s="207">
        <v>762.92984494013581</v>
      </c>
      <c r="F17" s="743">
        <v>715.47475171671249</v>
      </c>
      <c r="G17" s="379">
        <v>6.632671957963493E-2</v>
      </c>
      <c r="H17" s="205">
        <v>730</v>
      </c>
      <c r="I17" s="340">
        <v>7579.7169701329994</v>
      </c>
      <c r="J17" s="745">
        <v>6879.1609710419989</v>
      </c>
      <c r="K17" s="207">
        <v>8123.1116473644615</v>
      </c>
      <c r="L17" s="748">
        <v>7635.3598964477796</v>
      </c>
      <c r="M17" s="217">
        <v>7770</v>
      </c>
      <c r="N17" s="204">
        <v>9.6258064516129043</v>
      </c>
      <c r="O17" s="217">
        <v>14.3</v>
      </c>
      <c r="P17" s="217">
        <v>0.4</v>
      </c>
      <c r="Q17" s="217">
        <v>7.9935483870967738</v>
      </c>
      <c r="R17" s="338">
        <v>1.6322580645161304</v>
      </c>
      <c r="S17" s="197">
        <v>103.2591331841309</v>
      </c>
      <c r="T17" s="357">
        <v>1099.4262940000012</v>
      </c>
      <c r="U17" s="196"/>
      <c r="V17" s="196"/>
      <c r="W17" s="395"/>
    </row>
    <row r="18" spans="1:23" ht="14.1" customHeight="1" x14ac:dyDescent="0.25">
      <c r="A18" s="190" t="s">
        <v>35</v>
      </c>
      <c r="B18" s="191">
        <v>898.39834793384421</v>
      </c>
      <c r="C18" s="741">
        <v>914.13158811111089</v>
      </c>
      <c r="D18" s="378">
        <v>-1.721113281926577E-2</v>
      </c>
      <c r="E18" s="194">
        <v>994.99263887603036</v>
      </c>
      <c r="F18" s="741">
        <v>972.35623273342901</v>
      </c>
      <c r="G18" s="378">
        <v>2.3279951709639635E-2</v>
      </c>
      <c r="H18" s="192">
        <v>990</v>
      </c>
      <c r="I18" s="341">
        <v>9575.3378833230017</v>
      </c>
      <c r="J18" s="746">
        <v>9750.9261389997009</v>
      </c>
      <c r="K18" s="194">
        <v>10604.862231290244</v>
      </c>
      <c r="L18" s="749">
        <v>10372.0010658107</v>
      </c>
      <c r="M18" s="485">
        <v>10540</v>
      </c>
      <c r="N18" s="341">
        <v>5.8366666666666669</v>
      </c>
      <c r="O18" s="192">
        <v>11</v>
      </c>
      <c r="P18" s="192">
        <v>0</v>
      </c>
      <c r="Q18" s="192">
        <v>2.6366666666666658</v>
      </c>
      <c r="R18" s="339">
        <v>3.2000000000000011</v>
      </c>
      <c r="S18" s="197">
        <v>88.89776493954831</v>
      </c>
      <c r="T18" s="357">
        <v>947.49346500000036</v>
      </c>
      <c r="U18" s="196"/>
      <c r="V18" s="196"/>
      <c r="W18" s="395"/>
    </row>
    <row r="19" spans="1:23" ht="14.1" customHeight="1" x14ac:dyDescent="0.25">
      <c r="A19" s="198" t="s">
        <v>36</v>
      </c>
      <c r="B19" s="199">
        <v>1040.1937204521064</v>
      </c>
      <c r="C19" s="742">
        <v>1094.8837105619123</v>
      </c>
      <c r="D19" s="380">
        <v>-4.9950501210524065E-2</v>
      </c>
      <c r="E19" s="202">
        <v>1124.6968259179523</v>
      </c>
      <c r="F19" s="742">
        <v>1158.724923478235</v>
      </c>
      <c r="G19" s="380">
        <v>-2.9366847015025736E-2</v>
      </c>
      <c r="H19" s="200">
        <v>1150</v>
      </c>
      <c r="I19" s="342">
        <v>11116.836845319001</v>
      </c>
      <c r="J19" s="747">
        <v>11691.339100392002</v>
      </c>
      <c r="K19" s="202">
        <v>12019.944812533313</v>
      </c>
      <c r="L19" s="750">
        <v>12373.045533308059</v>
      </c>
      <c r="M19" s="486">
        <v>12250</v>
      </c>
      <c r="N19" s="342">
        <v>2.0612903225806449</v>
      </c>
      <c r="O19" s="200">
        <v>7.3</v>
      </c>
      <c r="P19" s="200">
        <v>-3</v>
      </c>
      <c r="Q19" s="200">
        <v>-0.43548387096774194</v>
      </c>
      <c r="R19" s="339">
        <v>2.4967741935483869</v>
      </c>
      <c r="S19" s="230">
        <v>61.427979390496617</v>
      </c>
      <c r="T19" s="358">
        <v>656.49773500000015</v>
      </c>
      <c r="U19" s="356"/>
      <c r="V19" s="196"/>
      <c r="W19" s="395"/>
    </row>
    <row r="20" spans="1:23" ht="14.1" customHeight="1" x14ac:dyDescent="0.25">
      <c r="A20" s="190" t="s">
        <v>129</v>
      </c>
      <c r="B20" s="496">
        <f>SUM(B8:B10)</f>
        <v>3131.5598107560481</v>
      </c>
      <c r="C20" s="653">
        <f>SUM(C8:C10)</f>
        <v>3337.9297674357435</v>
      </c>
      <c r="D20" s="497">
        <f t="shared" ref="D20:D26" si="0">(B20-C20)/C20</f>
        <v>-6.1825733630768522E-2</v>
      </c>
      <c r="E20" s="498">
        <f t="shared" ref="E20:K20" si="1">SUM(E8:E10)</f>
        <v>3323.5552535627648</v>
      </c>
      <c r="F20" s="653">
        <f t="shared" si="1"/>
        <v>3298.8232440883908</v>
      </c>
      <c r="G20" s="497">
        <f t="shared" ref="G20:G26" si="2">(E20-F20)/F20</f>
        <v>7.4972217801286345E-3</v>
      </c>
      <c r="H20" s="499">
        <f>SUM(H8:H10)</f>
        <v>3250</v>
      </c>
      <c r="I20" s="642">
        <f t="shared" si="1"/>
        <v>33453.727731665</v>
      </c>
      <c r="J20" s="654">
        <f t="shared" si="1"/>
        <v>35596.566553572819</v>
      </c>
      <c r="K20" s="643">
        <f t="shared" si="1"/>
        <v>35503.737136503078</v>
      </c>
      <c r="L20" s="654">
        <f>SUM(L8:L10)</f>
        <v>35179.052387637756</v>
      </c>
      <c r="M20" s="644">
        <f>SUM(M8:M10)</f>
        <v>34620</v>
      </c>
      <c r="N20" s="501">
        <f>AVERAGE(N8:N10)</f>
        <v>2.0451228878648231</v>
      </c>
      <c r="O20" s="502">
        <f>MAX(O8:O10)</f>
        <v>10</v>
      </c>
      <c r="P20" s="502">
        <f>MIN(P8:P10)</f>
        <v>-7.6</v>
      </c>
      <c r="Q20" s="502">
        <f>AVERAGE(Q8:Q10)</f>
        <v>0.22662217278457542</v>
      </c>
      <c r="R20" s="503">
        <f>N20-Q20</f>
        <v>1.8185007150802477</v>
      </c>
      <c r="S20" s="504">
        <f>SUM(S8:S11)</f>
        <v>244.65618067523894</v>
      </c>
      <c r="T20" s="505">
        <f t="shared" ref="T20" si="3">SUM(T8:T10)</f>
        <v>2115.4983210000005</v>
      </c>
      <c r="W20" s="395"/>
    </row>
    <row r="21" spans="1:23" ht="14.1" customHeight="1" x14ac:dyDescent="0.25">
      <c r="A21" s="190" t="s">
        <v>152</v>
      </c>
      <c r="B21" s="496">
        <f>SUM(B11:B13)</f>
        <v>1536.0805306306099</v>
      </c>
      <c r="C21" s="653">
        <f>SUM(C11:C13)</f>
        <v>1135.7253313333717</v>
      </c>
      <c r="D21" s="497">
        <f t="shared" si="0"/>
        <v>0.35251058354682513</v>
      </c>
      <c r="E21" s="498">
        <f t="shared" ref="E21:K21" si="4">SUM(E11:E13)</f>
        <v>1576.8251930434676</v>
      </c>
      <c r="F21" s="653">
        <f t="shared" si="4"/>
        <v>1372.9759809520078</v>
      </c>
      <c r="G21" s="497">
        <f t="shared" si="2"/>
        <v>0.14847252604529379</v>
      </c>
      <c r="H21" s="499">
        <f t="shared" si="4"/>
        <v>1420</v>
      </c>
      <c r="I21" s="642">
        <f t="shared" si="4"/>
        <v>16380.587136709999</v>
      </c>
      <c r="J21" s="654">
        <f t="shared" si="4"/>
        <v>12112.828481046856</v>
      </c>
      <c r="K21" s="643">
        <f t="shared" si="4"/>
        <v>16816.569592854627</v>
      </c>
      <c r="L21" s="654">
        <f>SUM(L11:L13)</f>
        <v>14642.561428445735</v>
      </c>
      <c r="M21" s="644">
        <f>SUM(M11:M13)</f>
        <v>15120</v>
      </c>
      <c r="N21" s="501">
        <f>AVERAGE(N11:N13)</f>
        <v>13.857419354838711</v>
      </c>
      <c r="O21" s="502">
        <f>MAX(O11:O13)</f>
        <v>26.8</v>
      </c>
      <c r="P21" s="502">
        <f>MIN(P11:P13)</f>
        <v>2.8</v>
      </c>
      <c r="Q21" s="502">
        <f>AVERAGE(Q11:Q13)</f>
        <v>12.104946236559142</v>
      </c>
      <c r="R21" s="729">
        <f t="shared" ref="R21:R26" si="5">N21-Q21</f>
        <v>1.7524731182795694</v>
      </c>
      <c r="S21" s="730">
        <f>SUM(S11:S13)</f>
        <v>155.20068537738808</v>
      </c>
      <c r="T21" s="731">
        <f t="shared" ref="T21" si="6">SUM(T11:T13)</f>
        <v>1655.2872350000002</v>
      </c>
      <c r="W21" s="395"/>
    </row>
    <row r="22" spans="1:23" ht="14.1" customHeight="1" x14ac:dyDescent="0.25">
      <c r="A22" s="190" t="s">
        <v>186</v>
      </c>
      <c r="B22" s="496">
        <f>SUM(B14:B16)</f>
        <v>1246.5034865689554</v>
      </c>
      <c r="C22" s="653">
        <f>SUM(C14:C16)</f>
        <v>1055.4715159367993</v>
      </c>
      <c r="D22" s="497">
        <f t="shared" si="0"/>
        <v>0.18099206633975609</v>
      </c>
      <c r="E22" s="498">
        <f t="shared" ref="E22:K22" si="7">SUM(E14:E16)</f>
        <v>1269.0354758568315</v>
      </c>
      <c r="F22" s="653">
        <f t="shared" si="7"/>
        <v>1116.1191903570316</v>
      </c>
      <c r="G22" s="497">
        <f t="shared" si="2"/>
        <v>0.13700712864804698</v>
      </c>
      <c r="H22" s="499">
        <f t="shared" si="7"/>
        <v>1110</v>
      </c>
      <c r="I22" s="642">
        <f t="shared" si="7"/>
        <v>13291.426230640998</v>
      </c>
      <c r="J22" s="654">
        <f t="shared" si="7"/>
        <v>11275.590274934511</v>
      </c>
      <c r="K22" s="643">
        <f t="shared" si="7"/>
        <v>13531.675533903628</v>
      </c>
      <c r="L22" s="654">
        <f>SUM(L14:L16)</f>
        <v>11923.409790426704</v>
      </c>
      <c r="M22" s="644">
        <f>SUM(M14:M16)</f>
        <v>11820</v>
      </c>
      <c r="N22" s="501">
        <f>AVERAGE(N14:N16)</f>
        <v>17.266953405017919</v>
      </c>
      <c r="O22" s="502">
        <f>MAX(O14:O16)</f>
        <v>24.9</v>
      </c>
      <c r="P22" s="502">
        <f>MIN(P14:P16)</f>
        <v>7.6</v>
      </c>
      <c r="Q22" s="502">
        <f>AVERAGE(Q14:Q16)</f>
        <v>15.918387096774197</v>
      </c>
      <c r="R22" s="729">
        <f>N22-Q22</f>
        <v>1.348566308243722</v>
      </c>
      <c r="S22" s="730">
        <f t="shared" ref="S22:T22" si="8">SUM(S14:S16)</f>
        <v>290.32134369382828</v>
      </c>
      <c r="T22" s="731">
        <f t="shared" si="8"/>
        <v>3095.641439</v>
      </c>
      <c r="W22" s="395"/>
    </row>
    <row r="23" spans="1:23" ht="14.1" customHeight="1" x14ac:dyDescent="0.25">
      <c r="A23" s="232" t="s">
        <v>153</v>
      </c>
      <c r="B23" s="786">
        <f>SUM(B17:B19)</f>
        <v>2650.4858036628639</v>
      </c>
      <c r="C23" s="805">
        <f>SUM(C17:C19)</f>
        <v>2653.6300980442206</v>
      </c>
      <c r="D23" s="787">
        <f t="shared" si="0"/>
        <v>-1.1849030442012875E-3</v>
      </c>
      <c r="E23" s="788">
        <f t="shared" ref="E23:K23" si="9">SUM(E17:E19)</f>
        <v>2882.6193097341184</v>
      </c>
      <c r="F23" s="805">
        <f t="shared" si="9"/>
        <v>2846.5559079283767</v>
      </c>
      <c r="G23" s="787">
        <f t="shared" si="2"/>
        <v>1.2669135254043678E-2</v>
      </c>
      <c r="H23" s="500">
        <f t="shared" si="9"/>
        <v>2870</v>
      </c>
      <c r="I23" s="789">
        <f t="shared" si="9"/>
        <v>28271.891698775002</v>
      </c>
      <c r="J23" s="807">
        <f t="shared" si="9"/>
        <v>28321.426210433703</v>
      </c>
      <c r="K23" s="790">
        <f t="shared" si="9"/>
        <v>30747.918691188017</v>
      </c>
      <c r="L23" s="807">
        <f>SUM(L17:L19)</f>
        <v>30380.406495566538</v>
      </c>
      <c r="M23" s="645">
        <f>SUM(M17:M19)</f>
        <v>30560</v>
      </c>
      <c r="N23" s="791">
        <f>AVERAGE(N17:N19)</f>
        <v>5.8412544802867394</v>
      </c>
      <c r="O23" s="720">
        <f>MAX(O17:O19)</f>
        <v>14.3</v>
      </c>
      <c r="P23" s="720">
        <f>MIN(P17:P19)</f>
        <v>-3</v>
      </c>
      <c r="Q23" s="720">
        <f>AVERAGE(Q17:Q19)</f>
        <v>3.3982437275985657</v>
      </c>
      <c r="R23" s="729">
        <f t="shared" si="5"/>
        <v>2.4430107526881737</v>
      </c>
      <c r="S23" s="792">
        <f t="shared" ref="S23:T23" si="10">SUM(S17:S19)</f>
        <v>253.58487751417584</v>
      </c>
      <c r="T23" s="793">
        <f t="shared" si="10"/>
        <v>2703.4174940000021</v>
      </c>
      <c r="U23" s="256"/>
      <c r="W23" s="395"/>
    </row>
    <row r="24" spans="1:23" ht="14.1" customHeight="1" x14ac:dyDescent="0.25">
      <c r="A24" s="190" t="s">
        <v>154</v>
      </c>
      <c r="B24" s="732">
        <f>SUM(B8:B13)</f>
        <v>4667.6403413866583</v>
      </c>
      <c r="C24" s="736">
        <f>SUM(C8:C13)</f>
        <v>4473.6550987691153</v>
      </c>
      <c r="D24" s="378">
        <f t="shared" si="0"/>
        <v>4.336168934232687E-2</v>
      </c>
      <c r="E24" s="733">
        <f t="shared" ref="E24:K24" si="11">SUM(E8:E13)</f>
        <v>4900.380446606232</v>
      </c>
      <c r="F24" s="737">
        <f t="shared" si="11"/>
        <v>4671.7992250403986</v>
      </c>
      <c r="G24" s="378">
        <f t="shared" si="2"/>
        <v>4.8927877795060165E-2</v>
      </c>
      <c r="H24" s="482">
        <f t="shared" si="11"/>
        <v>4670</v>
      </c>
      <c r="I24" s="732">
        <f t="shared" si="11"/>
        <v>49834.314868375004</v>
      </c>
      <c r="J24" s="738">
        <f t="shared" si="11"/>
        <v>47709.39503461968</v>
      </c>
      <c r="K24" s="734">
        <f t="shared" si="11"/>
        <v>52320.306729357704</v>
      </c>
      <c r="L24" s="738">
        <f>SUM(L8:L13)</f>
        <v>49821.613816083496</v>
      </c>
      <c r="M24" s="377">
        <f>SUM(M8:M13)</f>
        <v>49740</v>
      </c>
      <c r="N24" s="732">
        <f>AVERAGE(N8:N13)</f>
        <v>7.9512711213517662</v>
      </c>
      <c r="O24" s="377">
        <f>MAX(O8:O13)</f>
        <v>26.8</v>
      </c>
      <c r="P24" s="377">
        <f>MIN(P8:P13)</f>
        <v>-7.6</v>
      </c>
      <c r="Q24" s="377">
        <f>AVERAGE(Q8:Q13)</f>
        <v>6.1657842046718585</v>
      </c>
      <c r="R24" s="735">
        <f t="shared" si="5"/>
        <v>1.7854869166799077</v>
      </c>
      <c r="S24" s="732">
        <f t="shared" ref="S24:T24" si="12">SUM(S8:S13)</f>
        <v>353.20877070733331</v>
      </c>
      <c r="T24" s="735">
        <f t="shared" si="12"/>
        <v>3770.7855560000003</v>
      </c>
      <c r="W24" s="395"/>
    </row>
    <row r="25" spans="1:23" ht="14.1" customHeight="1" x14ac:dyDescent="0.25">
      <c r="A25" s="190" t="s">
        <v>155</v>
      </c>
      <c r="B25" s="794">
        <f>SUM(B14:B19)</f>
        <v>3896.9892902318188</v>
      </c>
      <c r="C25" s="737">
        <f>SUM(C14:C19)</f>
        <v>3709.1016139810199</v>
      </c>
      <c r="D25" s="378">
        <f t="shared" si="0"/>
        <v>5.0655844947083285E-2</v>
      </c>
      <c r="E25" s="733">
        <f t="shared" ref="E25:K25" si="13">SUM(E14:E19)</f>
        <v>4151.6547855909503</v>
      </c>
      <c r="F25" s="737">
        <f t="shared" si="13"/>
        <v>3962.6750982854082</v>
      </c>
      <c r="G25" s="378">
        <f t="shared" si="2"/>
        <v>4.7689927288591179E-2</v>
      </c>
      <c r="H25" s="483">
        <f t="shared" si="13"/>
        <v>3980</v>
      </c>
      <c r="I25" s="794">
        <f t="shared" si="13"/>
        <v>41563.317929416</v>
      </c>
      <c r="J25" s="808">
        <f t="shared" si="13"/>
        <v>39597.016485368214</v>
      </c>
      <c r="K25" s="733">
        <f t="shared" si="13"/>
        <v>44279.594225091649</v>
      </c>
      <c r="L25" s="808">
        <f>SUM(L14:L19)</f>
        <v>42303.816285993242</v>
      </c>
      <c r="M25" s="376">
        <f>SUM(M14:M19)</f>
        <v>42380</v>
      </c>
      <c r="N25" s="794">
        <f>AVERAGE(N14:N19)</f>
        <v>11.554103942652331</v>
      </c>
      <c r="O25" s="376">
        <f>MAX(O14:O19)</f>
        <v>24.9</v>
      </c>
      <c r="P25" s="376">
        <f>MIN(P14:P19)</f>
        <v>-3</v>
      </c>
      <c r="Q25" s="376">
        <f>AVERAGE(Q14:Q19)</f>
        <v>9.658315412186381</v>
      </c>
      <c r="R25" s="795">
        <f t="shared" si="5"/>
        <v>1.8957885304659499</v>
      </c>
      <c r="S25" s="794">
        <f t="shared" ref="S25:T25" si="14">SUM(S14:S19)</f>
        <v>543.90622120800413</v>
      </c>
      <c r="T25" s="795">
        <f t="shared" si="14"/>
        <v>5799.0589330000021</v>
      </c>
      <c r="W25" s="395"/>
    </row>
    <row r="26" spans="1:23" ht="14.1" customHeight="1" x14ac:dyDescent="0.25">
      <c r="A26" s="229" t="s">
        <v>142</v>
      </c>
      <c r="B26" s="796">
        <f>SUM(B8:B19)</f>
        <v>8564.629631618478</v>
      </c>
      <c r="C26" s="806">
        <f>SUM(C8:C19)</f>
        <v>8182.7567127501343</v>
      </c>
      <c r="D26" s="797">
        <f t="shared" si="0"/>
        <v>4.6668003494876049E-2</v>
      </c>
      <c r="E26" s="798">
        <f t="shared" ref="E26:K26" si="15">SUM(E8:E19)</f>
        <v>9052.0352321971823</v>
      </c>
      <c r="F26" s="806">
        <f t="shared" si="15"/>
        <v>8634.4743233258068</v>
      </c>
      <c r="G26" s="797">
        <f t="shared" si="2"/>
        <v>4.8359737169331264E-2</v>
      </c>
      <c r="H26" s="506">
        <f t="shared" si="15"/>
        <v>8650</v>
      </c>
      <c r="I26" s="799">
        <f t="shared" si="15"/>
        <v>91397.632797791026</v>
      </c>
      <c r="J26" s="809">
        <f t="shared" si="15"/>
        <v>87306.411519987887</v>
      </c>
      <c r="K26" s="800">
        <f t="shared" si="15"/>
        <v>96599.90095444936</v>
      </c>
      <c r="L26" s="809">
        <f>SUM(L8:L19)</f>
        <v>92125.430102076745</v>
      </c>
      <c r="M26" s="646">
        <f>SUM(M8:M19)</f>
        <v>92120</v>
      </c>
      <c r="N26" s="801">
        <f>AVERAGE(N8:N19)</f>
        <v>9.7526875320020494</v>
      </c>
      <c r="O26" s="721">
        <f>MAX(O8:O19)</f>
        <v>26.8</v>
      </c>
      <c r="P26" s="721">
        <f>MIN(P8:P19)</f>
        <v>-7.6</v>
      </c>
      <c r="Q26" s="721">
        <f>AVERAGE(Q8:Q19)</f>
        <v>7.9120498084291215</v>
      </c>
      <c r="R26" s="802">
        <f t="shared" si="5"/>
        <v>1.8406377235729279</v>
      </c>
      <c r="S26" s="803">
        <f t="shared" ref="S26:T26" si="16">SUM(S8:S19)</f>
        <v>897.11499191533744</v>
      </c>
      <c r="T26" s="804">
        <f t="shared" si="16"/>
        <v>9569.844489000001</v>
      </c>
      <c r="U26" s="337"/>
      <c r="W26" s="395"/>
    </row>
    <row r="27" spans="1:23" ht="9.75" customHeight="1" x14ac:dyDescent="0.25">
      <c r="B27" s="208"/>
      <c r="H27" s="222"/>
      <c r="I27" s="222"/>
      <c r="J27" s="222"/>
      <c r="M27" s="222"/>
      <c r="N27" s="222"/>
      <c r="O27" s="222"/>
      <c r="P27" s="222"/>
      <c r="Q27" s="222"/>
      <c r="R27" s="222"/>
      <c r="T27" s="221"/>
    </row>
    <row r="28" spans="1:23" ht="12.95" customHeight="1" x14ac:dyDescent="0.25">
      <c r="A28" s="910" t="s">
        <v>339</v>
      </c>
      <c r="B28" s="910"/>
      <c r="C28" s="910"/>
      <c r="D28" s="910"/>
      <c r="E28" s="910"/>
      <c r="F28" s="910"/>
      <c r="G28" s="910"/>
      <c r="H28" s="910"/>
      <c r="I28" s="910"/>
      <c r="J28" s="910"/>
      <c r="K28" s="910"/>
      <c r="L28" s="910"/>
      <c r="M28" s="910"/>
      <c r="N28" s="910"/>
      <c r="O28" s="910"/>
      <c r="P28" s="910"/>
      <c r="Q28" s="910"/>
      <c r="R28" s="910"/>
      <c r="S28" s="910"/>
      <c r="T28" s="910"/>
    </row>
    <row r="29" spans="1:23" ht="12" customHeight="1" x14ac:dyDescent="0.25"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</row>
    <row r="30" spans="1:23" ht="12" customHeight="1" x14ac:dyDescent="0.25">
      <c r="E30" s="210"/>
      <c r="F30" s="210"/>
      <c r="G30" s="210"/>
      <c r="H30" s="210"/>
      <c r="I30" s="210"/>
      <c r="N30" s="210"/>
      <c r="O30" s="210"/>
      <c r="P30" s="210"/>
    </row>
    <row r="31" spans="1:23" ht="12" customHeight="1" x14ac:dyDescent="0.25">
      <c r="N31" s="210"/>
      <c r="O31" s="210"/>
      <c r="P31" s="210"/>
    </row>
    <row r="32" spans="1:23" ht="12" customHeight="1" x14ac:dyDescent="0.25">
      <c r="E32" s="210"/>
      <c r="F32" s="210"/>
      <c r="G32" s="210"/>
      <c r="H32" s="210"/>
      <c r="N32" s="210"/>
      <c r="O32" s="210"/>
      <c r="P32" s="210"/>
    </row>
    <row r="33" spans="5:16" ht="12" customHeight="1" x14ac:dyDescent="0.25">
      <c r="E33" s="210"/>
      <c r="F33" s="210"/>
      <c r="G33" s="210"/>
      <c r="H33" s="210"/>
      <c r="N33" s="210"/>
      <c r="O33" s="210"/>
      <c r="P33" s="210"/>
    </row>
    <row r="34" spans="5:16" ht="12" customHeight="1" x14ac:dyDescent="0.25">
      <c r="E34" s="210"/>
      <c r="F34" s="210"/>
      <c r="G34" s="210"/>
      <c r="H34" s="210"/>
      <c r="N34" s="210"/>
      <c r="O34" s="210"/>
      <c r="P34" s="210"/>
    </row>
    <row r="35" spans="5:16" ht="12" customHeight="1" x14ac:dyDescent="0.25">
      <c r="E35" s="210"/>
      <c r="F35" s="210"/>
      <c r="G35" s="210"/>
      <c r="H35" s="210"/>
      <c r="N35" s="210"/>
      <c r="O35" s="210"/>
      <c r="P35" s="210"/>
    </row>
    <row r="36" spans="5:16" ht="12" customHeight="1" x14ac:dyDescent="0.25">
      <c r="E36" s="210"/>
      <c r="F36" s="210"/>
      <c r="G36" s="210"/>
      <c r="H36" s="210"/>
      <c r="N36" s="210"/>
      <c r="O36" s="210"/>
      <c r="P36" s="210"/>
    </row>
    <row r="37" spans="5:16" ht="12" customHeight="1" x14ac:dyDescent="0.25">
      <c r="E37" s="210"/>
      <c r="F37" s="210"/>
      <c r="G37" s="210"/>
      <c r="H37" s="210"/>
      <c r="N37" s="210"/>
      <c r="O37" s="210"/>
      <c r="P37" s="210"/>
    </row>
    <row r="38" spans="5:16" ht="12" customHeight="1" x14ac:dyDescent="0.25">
      <c r="E38" s="210"/>
      <c r="F38" s="210"/>
      <c r="G38" s="210"/>
      <c r="H38" s="210"/>
      <c r="N38" s="210"/>
      <c r="O38" s="210"/>
      <c r="P38" s="210"/>
    </row>
    <row r="39" spans="5:16" ht="12" customHeight="1" x14ac:dyDescent="0.25">
      <c r="E39" s="210"/>
      <c r="F39" s="210"/>
      <c r="G39" s="210"/>
      <c r="H39" s="210"/>
      <c r="N39" s="210"/>
      <c r="O39" s="210"/>
      <c r="P39" s="210"/>
    </row>
    <row r="40" spans="5:16" ht="12" customHeight="1" x14ac:dyDescent="0.25">
      <c r="E40" s="210"/>
      <c r="F40" s="210"/>
      <c r="G40" s="210"/>
      <c r="H40" s="210"/>
      <c r="N40" s="210"/>
      <c r="O40" s="210"/>
      <c r="P40" s="210"/>
    </row>
    <row r="41" spans="5:16" ht="12" customHeight="1" x14ac:dyDescent="0.25">
      <c r="E41" s="210"/>
      <c r="F41" s="210"/>
      <c r="G41" s="210"/>
      <c r="H41" s="210"/>
      <c r="N41" s="210"/>
      <c r="O41" s="210"/>
      <c r="P41" s="210"/>
    </row>
    <row r="42" spans="5:16" ht="12" customHeight="1" x14ac:dyDescent="0.25"/>
    <row r="43" spans="5:16" ht="12" customHeight="1" x14ac:dyDescent="0.25"/>
    <row r="44" spans="5:16" ht="12" customHeight="1" x14ac:dyDescent="0.25"/>
    <row r="45" spans="5:16" ht="12" customHeight="1" x14ac:dyDescent="0.25"/>
    <row r="46" spans="5:16" ht="12" customHeight="1" x14ac:dyDescent="0.25"/>
  </sheetData>
  <mergeCells count="13">
    <mergeCell ref="A28:T28"/>
    <mergeCell ref="S1:U1"/>
    <mergeCell ref="A2:S2"/>
    <mergeCell ref="B6:D6"/>
    <mergeCell ref="E6:G6"/>
    <mergeCell ref="B4:T4"/>
    <mergeCell ref="S6:T7"/>
    <mergeCell ref="I5:M5"/>
    <mergeCell ref="N5:R5"/>
    <mergeCell ref="N6:R6"/>
    <mergeCell ref="B5:H5"/>
    <mergeCell ref="I6:J6"/>
    <mergeCell ref="K6:L6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view="pageBreakPreview" zoomScaleNormal="100" zoomScaleSheetLayoutView="100" workbookViewId="0"/>
  </sheetViews>
  <sheetFormatPr defaultRowHeight="12.75" x14ac:dyDescent="0.25"/>
  <cols>
    <col min="1" max="1" width="7" style="187" customWidth="1"/>
    <col min="2" max="3" width="5.7109375" style="187" customWidth="1"/>
    <col min="4" max="5" width="6.7109375" style="187" customWidth="1"/>
    <col min="6" max="6" width="4.85546875" style="187" customWidth="1"/>
    <col min="7" max="11" width="6.7109375" style="187" customWidth="1"/>
    <col min="12" max="12" width="4.85546875" style="187" customWidth="1"/>
    <col min="13" max="13" width="8.7109375" style="187" customWidth="1"/>
    <col min="14" max="14" width="6.7109375" style="187" customWidth="1"/>
    <col min="15" max="18" width="7.28515625" style="187" customWidth="1"/>
    <col min="19" max="19" width="5.7109375" style="187" customWidth="1"/>
    <col min="20" max="20" width="8.7109375" style="187" customWidth="1"/>
    <col min="21" max="21" width="8" style="187" customWidth="1"/>
    <col min="22" max="22" width="1.7109375" style="187" customWidth="1"/>
    <col min="23" max="23" width="9.28515625" style="187" bestFit="1" customWidth="1"/>
    <col min="24" max="24" width="11.42578125" style="187" bestFit="1" customWidth="1"/>
    <col min="25" max="263" width="9.140625" style="187"/>
    <col min="264" max="276" width="10.7109375" style="187" customWidth="1"/>
    <col min="277" max="519" width="9.140625" style="187"/>
    <col min="520" max="532" width="10.7109375" style="187" customWidth="1"/>
    <col min="533" max="775" width="9.140625" style="187"/>
    <col min="776" max="788" width="10.7109375" style="187" customWidth="1"/>
    <col min="789" max="1031" width="9.140625" style="187"/>
    <col min="1032" max="1044" width="10.7109375" style="187" customWidth="1"/>
    <col min="1045" max="1287" width="9.140625" style="187"/>
    <col min="1288" max="1300" width="10.7109375" style="187" customWidth="1"/>
    <col min="1301" max="1543" width="9.140625" style="187"/>
    <col min="1544" max="1556" width="10.7109375" style="187" customWidth="1"/>
    <col min="1557" max="1799" width="9.140625" style="187"/>
    <col min="1800" max="1812" width="10.7109375" style="187" customWidth="1"/>
    <col min="1813" max="2055" width="9.140625" style="187"/>
    <col min="2056" max="2068" width="10.7109375" style="187" customWidth="1"/>
    <col min="2069" max="2311" width="9.140625" style="187"/>
    <col min="2312" max="2324" width="10.7109375" style="187" customWidth="1"/>
    <col min="2325" max="2567" width="9.140625" style="187"/>
    <col min="2568" max="2580" width="10.7109375" style="187" customWidth="1"/>
    <col min="2581" max="2823" width="9.140625" style="187"/>
    <col min="2824" max="2836" width="10.7109375" style="187" customWidth="1"/>
    <col min="2837" max="3079" width="9.140625" style="187"/>
    <col min="3080" max="3092" width="10.7109375" style="187" customWidth="1"/>
    <col min="3093" max="3335" width="9.140625" style="187"/>
    <col min="3336" max="3348" width="10.7109375" style="187" customWidth="1"/>
    <col min="3349" max="3591" width="9.140625" style="187"/>
    <col min="3592" max="3604" width="10.7109375" style="187" customWidth="1"/>
    <col min="3605" max="3847" width="9.140625" style="187"/>
    <col min="3848" max="3860" width="10.7109375" style="187" customWidth="1"/>
    <col min="3861" max="4103" width="9.140625" style="187"/>
    <col min="4104" max="4116" width="10.7109375" style="187" customWidth="1"/>
    <col min="4117" max="4359" width="9.140625" style="187"/>
    <col min="4360" max="4372" width="10.7109375" style="187" customWidth="1"/>
    <col min="4373" max="4615" width="9.140625" style="187"/>
    <col min="4616" max="4628" width="10.7109375" style="187" customWidth="1"/>
    <col min="4629" max="4871" width="9.140625" style="187"/>
    <col min="4872" max="4884" width="10.7109375" style="187" customWidth="1"/>
    <col min="4885" max="5127" width="9.140625" style="187"/>
    <col min="5128" max="5140" width="10.7109375" style="187" customWidth="1"/>
    <col min="5141" max="5383" width="9.140625" style="187"/>
    <col min="5384" max="5396" width="10.7109375" style="187" customWidth="1"/>
    <col min="5397" max="5639" width="9.140625" style="187"/>
    <col min="5640" max="5652" width="10.7109375" style="187" customWidth="1"/>
    <col min="5653" max="5895" width="9.140625" style="187"/>
    <col min="5896" max="5908" width="10.7109375" style="187" customWidth="1"/>
    <col min="5909" max="6151" width="9.140625" style="187"/>
    <col min="6152" max="6164" width="10.7109375" style="187" customWidth="1"/>
    <col min="6165" max="6407" width="9.140625" style="187"/>
    <col min="6408" max="6420" width="10.7109375" style="187" customWidth="1"/>
    <col min="6421" max="6663" width="9.140625" style="187"/>
    <col min="6664" max="6676" width="10.7109375" style="187" customWidth="1"/>
    <col min="6677" max="6919" width="9.140625" style="187"/>
    <col min="6920" max="6932" width="10.7109375" style="187" customWidth="1"/>
    <col min="6933" max="7175" width="9.140625" style="187"/>
    <col min="7176" max="7188" width="10.7109375" style="187" customWidth="1"/>
    <col min="7189" max="7431" width="9.140625" style="187"/>
    <col min="7432" max="7444" width="10.7109375" style="187" customWidth="1"/>
    <col min="7445" max="7687" width="9.140625" style="187"/>
    <col min="7688" max="7700" width="10.7109375" style="187" customWidth="1"/>
    <col min="7701" max="7943" width="9.140625" style="187"/>
    <col min="7944" max="7956" width="10.7109375" style="187" customWidth="1"/>
    <col min="7957" max="8199" width="9.140625" style="187"/>
    <col min="8200" max="8212" width="10.7109375" style="187" customWidth="1"/>
    <col min="8213" max="8455" width="9.140625" style="187"/>
    <col min="8456" max="8468" width="10.7109375" style="187" customWidth="1"/>
    <col min="8469" max="8711" width="9.140625" style="187"/>
    <col min="8712" max="8724" width="10.7109375" style="187" customWidth="1"/>
    <col min="8725" max="8967" width="9.140625" style="187"/>
    <col min="8968" max="8980" width="10.7109375" style="187" customWidth="1"/>
    <col min="8981" max="9223" width="9.140625" style="187"/>
    <col min="9224" max="9236" width="10.7109375" style="187" customWidth="1"/>
    <col min="9237" max="9479" width="9.140625" style="187"/>
    <col min="9480" max="9492" width="10.7109375" style="187" customWidth="1"/>
    <col min="9493" max="9735" width="9.140625" style="187"/>
    <col min="9736" max="9748" width="10.7109375" style="187" customWidth="1"/>
    <col min="9749" max="9991" width="9.140625" style="187"/>
    <col min="9992" max="10004" width="10.7109375" style="187" customWidth="1"/>
    <col min="10005" max="10247" width="9.140625" style="187"/>
    <col min="10248" max="10260" width="10.7109375" style="187" customWidth="1"/>
    <col min="10261" max="10503" width="9.140625" style="187"/>
    <col min="10504" max="10516" width="10.7109375" style="187" customWidth="1"/>
    <col min="10517" max="10759" width="9.140625" style="187"/>
    <col min="10760" max="10772" width="10.7109375" style="187" customWidth="1"/>
    <col min="10773" max="11015" width="9.140625" style="187"/>
    <col min="11016" max="11028" width="10.7109375" style="187" customWidth="1"/>
    <col min="11029" max="11271" width="9.140625" style="187"/>
    <col min="11272" max="11284" width="10.7109375" style="187" customWidth="1"/>
    <col min="11285" max="11527" width="9.140625" style="187"/>
    <col min="11528" max="11540" width="10.7109375" style="187" customWidth="1"/>
    <col min="11541" max="11783" width="9.140625" style="187"/>
    <col min="11784" max="11796" width="10.7109375" style="187" customWidth="1"/>
    <col min="11797" max="12039" width="9.140625" style="187"/>
    <col min="12040" max="12052" width="10.7109375" style="187" customWidth="1"/>
    <col min="12053" max="12295" width="9.140625" style="187"/>
    <col min="12296" max="12308" width="10.7109375" style="187" customWidth="1"/>
    <col min="12309" max="12551" width="9.140625" style="187"/>
    <col min="12552" max="12564" width="10.7109375" style="187" customWidth="1"/>
    <col min="12565" max="12807" width="9.140625" style="187"/>
    <col min="12808" max="12820" width="10.7109375" style="187" customWidth="1"/>
    <col min="12821" max="13063" width="9.140625" style="187"/>
    <col min="13064" max="13076" width="10.7109375" style="187" customWidth="1"/>
    <col min="13077" max="13319" width="9.140625" style="187"/>
    <col min="13320" max="13332" width="10.7109375" style="187" customWidth="1"/>
    <col min="13333" max="13575" width="9.140625" style="187"/>
    <col min="13576" max="13588" width="10.7109375" style="187" customWidth="1"/>
    <col min="13589" max="13831" width="9.140625" style="187"/>
    <col min="13832" max="13844" width="10.7109375" style="187" customWidth="1"/>
    <col min="13845" max="14087" width="9.140625" style="187"/>
    <col min="14088" max="14100" width="10.7109375" style="187" customWidth="1"/>
    <col min="14101" max="14343" width="9.140625" style="187"/>
    <col min="14344" max="14356" width="10.7109375" style="187" customWidth="1"/>
    <col min="14357" max="14599" width="9.140625" style="187"/>
    <col min="14600" max="14612" width="10.7109375" style="187" customWidth="1"/>
    <col min="14613" max="14855" width="9.140625" style="187"/>
    <col min="14856" max="14868" width="10.7109375" style="187" customWidth="1"/>
    <col min="14869" max="15111" width="9.140625" style="187"/>
    <col min="15112" max="15124" width="10.7109375" style="187" customWidth="1"/>
    <col min="15125" max="15367" width="9.140625" style="187"/>
    <col min="15368" max="15380" width="10.7109375" style="187" customWidth="1"/>
    <col min="15381" max="15623" width="9.140625" style="187"/>
    <col min="15624" max="15636" width="10.7109375" style="187" customWidth="1"/>
    <col min="15637" max="15879" width="9.140625" style="187"/>
    <col min="15880" max="15892" width="10.7109375" style="187" customWidth="1"/>
    <col min="15893" max="16135" width="9.140625" style="187"/>
    <col min="16136" max="16148" width="10.7109375" style="187" customWidth="1"/>
    <col min="16149" max="16384" width="9.140625" style="187"/>
  </cols>
  <sheetData>
    <row r="1" spans="1:32" x14ac:dyDescent="0.25">
      <c r="T1" s="898" t="s">
        <v>224</v>
      </c>
      <c r="U1" s="898"/>
      <c r="V1" s="898"/>
    </row>
    <row r="2" spans="1:32" ht="20.100000000000001" customHeight="1" x14ac:dyDescent="0.25">
      <c r="A2" s="897" t="s">
        <v>185</v>
      </c>
      <c r="B2" s="897"/>
      <c r="C2" s="897"/>
      <c r="D2" s="897"/>
      <c r="E2" s="897"/>
      <c r="F2" s="897"/>
      <c r="G2" s="897"/>
      <c r="H2" s="897"/>
      <c r="I2" s="897"/>
      <c r="J2" s="897"/>
      <c r="K2" s="897"/>
      <c r="L2" s="897"/>
      <c r="M2" s="897"/>
      <c r="N2" s="897"/>
      <c r="O2" s="897"/>
      <c r="P2" s="897"/>
      <c r="Q2" s="897"/>
      <c r="R2" s="897"/>
      <c r="S2" s="897"/>
      <c r="T2" s="897"/>
      <c r="U2" s="897"/>
      <c r="V2" s="897"/>
    </row>
    <row r="3" spans="1:32" ht="15.75" customHeight="1" x14ac:dyDescent="0.25">
      <c r="A3" s="658">
        <f>T!G17</f>
        <v>2019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1"/>
      <c r="O3" s="212"/>
      <c r="P3" s="212"/>
      <c r="Q3" s="212"/>
      <c r="R3" s="212"/>
      <c r="S3" s="212"/>
      <c r="T3" s="212"/>
      <c r="U3" s="212"/>
    </row>
    <row r="4" spans="1:32" ht="9.75" customHeight="1" x14ac:dyDescent="0.25">
      <c r="A4" s="283"/>
      <c r="B4" s="924"/>
      <c r="C4" s="925"/>
      <c r="D4" s="925"/>
      <c r="E4" s="925"/>
      <c r="F4" s="925"/>
      <c r="G4" s="925"/>
      <c r="H4" s="925"/>
      <c r="I4" s="925"/>
      <c r="J4" s="925"/>
      <c r="K4" s="925"/>
      <c r="L4" s="925"/>
      <c r="M4" s="925"/>
      <c r="N4" s="925"/>
      <c r="O4" s="925"/>
      <c r="P4" s="925"/>
      <c r="Q4" s="925"/>
      <c r="R4" s="925"/>
      <c r="S4" s="925"/>
      <c r="T4" s="925"/>
      <c r="U4" s="925"/>
    </row>
    <row r="5" spans="1:32" ht="32.25" customHeight="1" x14ac:dyDescent="0.25">
      <c r="A5" s="283"/>
      <c r="B5" s="208"/>
      <c r="G5" s="221"/>
      <c r="H5" s="929" t="s">
        <v>39</v>
      </c>
      <c r="I5" s="930"/>
      <c r="J5" s="930"/>
      <c r="K5" s="930"/>
      <c r="L5" s="930"/>
      <c r="M5" s="930"/>
      <c r="N5" s="930"/>
      <c r="O5" s="930"/>
      <c r="P5" s="930"/>
      <c r="Q5" s="930"/>
      <c r="R5" s="930"/>
      <c r="S5" s="930"/>
      <c r="T5" s="930"/>
      <c r="U5" s="931"/>
    </row>
    <row r="6" spans="1:32" ht="27.75" customHeight="1" x14ac:dyDescent="0.25">
      <c r="A6" s="188"/>
      <c r="B6" s="926" t="s">
        <v>0</v>
      </c>
      <c r="C6" s="927"/>
      <c r="D6" s="927"/>
      <c r="E6" s="927"/>
      <c r="F6" s="927"/>
      <c r="G6" s="928"/>
      <c r="H6" s="903" t="s">
        <v>336</v>
      </c>
      <c r="I6" s="904"/>
      <c r="J6" s="904"/>
      <c r="K6" s="904"/>
      <c r="L6" s="904"/>
      <c r="M6" s="904"/>
      <c r="N6" s="905"/>
      <c r="O6" s="906" t="s">
        <v>1</v>
      </c>
      <c r="P6" s="907"/>
      <c r="Q6" s="907"/>
      <c r="R6" s="907"/>
      <c r="S6" s="907"/>
      <c r="T6" s="907"/>
      <c r="U6" s="908"/>
    </row>
    <row r="7" spans="1:32" ht="12.95" customHeight="1" x14ac:dyDescent="0.25">
      <c r="A7" s="189" t="s">
        <v>140</v>
      </c>
      <c r="B7" s="333" t="s">
        <v>6</v>
      </c>
      <c r="C7" s="334" t="s">
        <v>7</v>
      </c>
      <c r="D7" s="282" t="s">
        <v>8</v>
      </c>
      <c r="E7" s="334" t="s">
        <v>9</v>
      </c>
      <c r="F7" s="334" t="s">
        <v>302</v>
      </c>
      <c r="G7" s="343" t="s">
        <v>2</v>
      </c>
      <c r="H7" s="333" t="s">
        <v>6</v>
      </c>
      <c r="I7" s="334" t="s">
        <v>7</v>
      </c>
      <c r="J7" s="282" t="s">
        <v>8</v>
      </c>
      <c r="K7" s="334" t="s">
        <v>9</v>
      </c>
      <c r="L7" s="334" t="s">
        <v>302</v>
      </c>
      <c r="M7" s="334" t="s">
        <v>310</v>
      </c>
      <c r="N7" s="343" t="s">
        <v>2</v>
      </c>
      <c r="O7" s="333" t="s">
        <v>6</v>
      </c>
      <c r="P7" s="334" t="s">
        <v>7</v>
      </c>
      <c r="Q7" s="282" t="s">
        <v>8</v>
      </c>
      <c r="R7" s="334" t="s">
        <v>9</v>
      </c>
      <c r="S7" s="334" t="s">
        <v>302</v>
      </c>
      <c r="T7" s="334" t="s">
        <v>310</v>
      </c>
      <c r="U7" s="343" t="s">
        <v>2</v>
      </c>
      <c r="V7" s="256"/>
    </row>
    <row r="8" spans="1:32" ht="12.95" customHeight="1" x14ac:dyDescent="0.25">
      <c r="A8" s="190" t="s">
        <v>25</v>
      </c>
      <c r="B8" s="347">
        <v>1640</v>
      </c>
      <c r="C8" s="348">
        <v>6677</v>
      </c>
      <c r="D8" s="349">
        <v>205716</v>
      </c>
      <c r="E8" s="349">
        <v>2625606</v>
      </c>
      <c r="F8" s="349">
        <v>222</v>
      </c>
      <c r="G8" s="350">
        <v>2839861</v>
      </c>
      <c r="H8" s="347">
        <v>464835.87962662068</v>
      </c>
      <c r="I8" s="348">
        <v>131896.5321015222</v>
      </c>
      <c r="J8" s="349">
        <v>256813.61318728433</v>
      </c>
      <c r="K8" s="349">
        <v>400252.04312767216</v>
      </c>
      <c r="L8" s="349">
        <v>6910.1505085603903</v>
      </c>
      <c r="M8" s="349">
        <v>23110.507660291594</v>
      </c>
      <c r="N8" s="350">
        <v>1283818.7262119513</v>
      </c>
      <c r="O8" s="347">
        <v>4968893.5505379997</v>
      </c>
      <c r="P8" s="348">
        <v>1410095.0649500003</v>
      </c>
      <c r="Q8" s="349">
        <v>2745681.5504399999</v>
      </c>
      <c r="R8" s="349">
        <v>4279268.7109299991</v>
      </c>
      <c r="S8" s="349">
        <v>73872.764750000002</v>
      </c>
      <c r="T8" s="349">
        <v>247314.883241</v>
      </c>
      <c r="U8" s="350">
        <v>13725126.524848999</v>
      </c>
      <c r="V8" s="195"/>
      <c r="W8" s="195"/>
      <c r="X8" s="395"/>
      <c r="Y8" s="395"/>
      <c r="Z8" s="395"/>
      <c r="AA8" s="395"/>
      <c r="AB8" s="395"/>
      <c r="AC8" s="395"/>
      <c r="AD8" s="395"/>
      <c r="AE8" s="395"/>
      <c r="AF8" s="395"/>
    </row>
    <row r="9" spans="1:32" ht="12.95" customHeight="1" x14ac:dyDescent="0.25">
      <c r="A9" s="190" t="s">
        <v>26</v>
      </c>
      <c r="B9" s="241">
        <v>1639</v>
      </c>
      <c r="C9" s="243">
        <v>6659</v>
      </c>
      <c r="D9" s="243">
        <v>205809</v>
      </c>
      <c r="E9" s="243">
        <v>2624452</v>
      </c>
      <c r="F9" s="243">
        <v>222</v>
      </c>
      <c r="G9" s="351">
        <v>2838781</v>
      </c>
      <c r="H9" s="241">
        <v>378935.36541770032</v>
      </c>
      <c r="I9" s="243">
        <v>99121.762561821728</v>
      </c>
      <c r="J9" s="243">
        <v>174059.64731625293</v>
      </c>
      <c r="K9" s="243">
        <v>326875.92612364673</v>
      </c>
      <c r="L9" s="243">
        <v>6206.7032779281335</v>
      </c>
      <c r="M9" s="243">
        <v>18243.604442498687</v>
      </c>
      <c r="N9" s="351">
        <v>1003443.0091398485</v>
      </c>
      <c r="O9" s="241">
        <v>4047674.2472099997</v>
      </c>
      <c r="P9" s="243">
        <v>1058726.2004899997</v>
      </c>
      <c r="Q9" s="243">
        <v>1859325.1252800003</v>
      </c>
      <c r="R9" s="243">
        <v>3491898.3298800001</v>
      </c>
      <c r="S9" s="243">
        <v>66295.994489999997</v>
      </c>
      <c r="T9" s="243">
        <v>195084.83045580002</v>
      </c>
      <c r="U9" s="351">
        <v>10719004.727805801</v>
      </c>
      <c r="V9" s="197"/>
      <c r="W9" s="197"/>
      <c r="X9" s="395"/>
      <c r="Y9" s="395"/>
      <c r="Z9" s="395"/>
      <c r="AA9" s="395"/>
      <c r="AB9" s="395"/>
      <c r="AC9" s="395"/>
      <c r="AD9" s="395"/>
      <c r="AE9" s="395"/>
      <c r="AF9" s="395"/>
    </row>
    <row r="10" spans="1:32" ht="12.95" customHeight="1" x14ac:dyDescent="0.25">
      <c r="A10" s="231" t="s">
        <v>27</v>
      </c>
      <c r="B10" s="246">
        <v>1629</v>
      </c>
      <c r="C10" s="248">
        <v>6547</v>
      </c>
      <c r="D10" s="248">
        <v>205647</v>
      </c>
      <c r="E10" s="248">
        <v>2623223</v>
      </c>
      <c r="F10" s="243">
        <v>224</v>
      </c>
      <c r="G10" s="351">
        <v>2837270</v>
      </c>
      <c r="H10" s="246">
        <v>345419.74120000011</v>
      </c>
      <c r="I10" s="248">
        <v>86177.851081000001</v>
      </c>
      <c r="J10" s="248">
        <v>135340.17463999998</v>
      </c>
      <c r="K10" s="248">
        <v>254791.25482</v>
      </c>
      <c r="L10" s="248">
        <v>6396.1812490000002</v>
      </c>
      <c r="M10" s="248">
        <v>16173.027530453144</v>
      </c>
      <c r="N10" s="351">
        <v>844298.2305204533</v>
      </c>
      <c r="O10" s="246">
        <v>3682939.9660310005</v>
      </c>
      <c r="P10" s="248">
        <v>917070.50492000021</v>
      </c>
      <c r="Q10" s="248">
        <v>1444127.2430600002</v>
      </c>
      <c r="R10" s="248">
        <v>2718891.4835299999</v>
      </c>
      <c r="S10" s="248">
        <v>73856.254409999994</v>
      </c>
      <c r="T10" s="248">
        <v>172710.64221100003</v>
      </c>
      <c r="U10" s="351">
        <v>9009596.0941620003</v>
      </c>
      <c r="V10" s="203"/>
      <c r="W10" s="203"/>
      <c r="X10" s="395"/>
      <c r="Y10" s="395"/>
      <c r="Z10" s="395"/>
      <c r="AA10" s="395"/>
      <c r="AB10" s="395"/>
      <c r="AC10" s="395"/>
      <c r="AD10" s="395"/>
      <c r="AE10" s="395"/>
      <c r="AF10" s="395"/>
    </row>
    <row r="11" spans="1:32" ht="12.95" customHeight="1" x14ac:dyDescent="0.25">
      <c r="A11" s="231" t="s">
        <v>28</v>
      </c>
      <c r="B11" s="347">
        <v>1629</v>
      </c>
      <c r="C11" s="349">
        <v>6549</v>
      </c>
      <c r="D11" s="349">
        <v>205631</v>
      </c>
      <c r="E11" s="349">
        <v>2622083</v>
      </c>
      <c r="F11" s="349">
        <v>227</v>
      </c>
      <c r="G11" s="350">
        <v>2836119</v>
      </c>
      <c r="H11" s="347">
        <v>297229.78148211015</v>
      </c>
      <c r="I11" s="349">
        <v>58709.066931837071</v>
      </c>
      <c r="J11" s="349">
        <v>79556.905741788607</v>
      </c>
      <c r="K11" s="349">
        <v>147328.62539718841</v>
      </c>
      <c r="L11" s="349">
        <v>6338.1469891761581</v>
      </c>
      <c r="M11" s="349">
        <v>11963.12998127518</v>
      </c>
      <c r="N11" s="350">
        <v>601125.65652337566</v>
      </c>
      <c r="O11" s="347">
        <v>3171012.9719880004</v>
      </c>
      <c r="P11" s="349">
        <v>625460.08924</v>
      </c>
      <c r="Q11" s="349">
        <v>849428.67549792794</v>
      </c>
      <c r="R11" s="349">
        <v>1573114.8332560714</v>
      </c>
      <c r="S11" s="349">
        <v>71320.62288000001</v>
      </c>
      <c r="T11" s="349">
        <v>127901.44149700004</v>
      </c>
      <c r="U11" s="350">
        <v>6418238.6343589993</v>
      </c>
      <c r="V11" s="197"/>
      <c r="W11" s="197"/>
      <c r="X11" s="196"/>
      <c r="Y11" s="196"/>
      <c r="Z11" s="196"/>
    </row>
    <row r="12" spans="1:32" ht="12.95" customHeight="1" x14ac:dyDescent="0.25">
      <c r="A12" s="231" t="s">
        <v>29</v>
      </c>
      <c r="B12" s="241">
        <v>1634</v>
      </c>
      <c r="C12" s="243">
        <v>6535</v>
      </c>
      <c r="D12" s="243">
        <v>205691</v>
      </c>
      <c r="E12" s="243">
        <v>2620901</v>
      </c>
      <c r="F12" s="243">
        <v>228</v>
      </c>
      <c r="G12" s="351">
        <v>2834989</v>
      </c>
      <c r="H12" s="241">
        <v>288646.33446870669</v>
      </c>
      <c r="I12" s="243">
        <v>50404.085417915332</v>
      </c>
      <c r="J12" s="243">
        <v>69757.992795149941</v>
      </c>
      <c r="K12" s="243">
        <v>127661.30121508105</v>
      </c>
      <c r="L12" s="243">
        <v>6961.7666992914528</v>
      </c>
      <c r="M12" s="243">
        <v>13922.185557626584</v>
      </c>
      <c r="N12" s="351">
        <v>557353.66615377087</v>
      </c>
      <c r="O12" s="241">
        <v>3073271.7337040002</v>
      </c>
      <c r="P12" s="243">
        <v>536751.84747000015</v>
      </c>
      <c r="Q12" s="243">
        <v>742881.73228531517</v>
      </c>
      <c r="R12" s="243">
        <v>1359486.4582416522</v>
      </c>
      <c r="S12" s="243">
        <v>74133.517199999987</v>
      </c>
      <c r="T12" s="243">
        <v>148419.62865299999</v>
      </c>
      <c r="U12" s="351">
        <v>5934944.9175539669</v>
      </c>
      <c r="V12" s="197"/>
      <c r="W12" s="197"/>
      <c r="X12" s="196"/>
      <c r="Y12" s="196"/>
      <c r="Z12" s="196"/>
    </row>
    <row r="13" spans="1:32" ht="12.95" customHeight="1" x14ac:dyDescent="0.25">
      <c r="A13" s="231" t="s">
        <v>30</v>
      </c>
      <c r="B13" s="246">
        <v>1634</v>
      </c>
      <c r="C13" s="248">
        <v>6547</v>
      </c>
      <c r="D13" s="248">
        <v>205486</v>
      </c>
      <c r="E13" s="248">
        <v>2619705</v>
      </c>
      <c r="F13" s="243">
        <v>229</v>
      </c>
      <c r="G13" s="351">
        <v>2833601</v>
      </c>
      <c r="H13" s="246">
        <v>284997.79836083454</v>
      </c>
      <c r="I13" s="248">
        <v>26561.548459209029</v>
      </c>
      <c r="J13" s="248">
        <v>15275.188827017362</v>
      </c>
      <c r="K13" s="248">
        <v>31134.172397070615</v>
      </c>
      <c r="L13" s="248">
        <v>7040.0982106081956</v>
      </c>
      <c r="M13" s="248">
        <v>12591.909907852778</v>
      </c>
      <c r="N13" s="351">
        <v>377600.71616259252</v>
      </c>
      <c r="O13" s="246">
        <v>3039550.0849489998</v>
      </c>
      <c r="P13" s="248">
        <v>283318.48886000004</v>
      </c>
      <c r="Q13" s="248">
        <v>162914.79232800441</v>
      </c>
      <c r="R13" s="248">
        <v>332083.84963498928</v>
      </c>
      <c r="S13" s="248">
        <v>75087.279949999996</v>
      </c>
      <c r="T13" s="248">
        <v>134449.76869</v>
      </c>
      <c r="U13" s="351">
        <v>4027404.2644119929</v>
      </c>
      <c r="V13" s="197"/>
      <c r="W13" s="197"/>
      <c r="X13" s="196"/>
      <c r="Y13" s="196"/>
      <c r="Z13" s="196"/>
    </row>
    <row r="14" spans="1:32" ht="12.95" customHeight="1" x14ac:dyDescent="0.25">
      <c r="A14" s="231" t="s">
        <v>31</v>
      </c>
      <c r="B14" s="347">
        <v>1636</v>
      </c>
      <c r="C14" s="349">
        <v>6528.15</v>
      </c>
      <c r="D14" s="349">
        <v>205297</v>
      </c>
      <c r="E14" s="349">
        <v>2618822</v>
      </c>
      <c r="F14" s="349">
        <v>229</v>
      </c>
      <c r="G14" s="350">
        <v>2832512.15</v>
      </c>
      <c r="H14" s="347">
        <v>300523.4622712665</v>
      </c>
      <c r="I14" s="349">
        <v>27187.296966495869</v>
      </c>
      <c r="J14" s="349">
        <v>15570.62627623494</v>
      </c>
      <c r="K14" s="349">
        <v>29397.765916345303</v>
      </c>
      <c r="L14" s="349">
        <v>7052.766454790446</v>
      </c>
      <c r="M14" s="349">
        <v>12305.861357314809</v>
      </c>
      <c r="N14" s="350">
        <v>392037.77924244781</v>
      </c>
      <c r="O14" s="347">
        <v>3206976.1064590001</v>
      </c>
      <c r="P14" s="349">
        <v>290213.90981999994</v>
      </c>
      <c r="Q14" s="349">
        <v>166200.01526532412</v>
      </c>
      <c r="R14" s="349">
        <v>313802.42515765072</v>
      </c>
      <c r="S14" s="349">
        <v>75277.19206999999</v>
      </c>
      <c r="T14" s="349">
        <v>131515.25882799999</v>
      </c>
      <c r="U14" s="350">
        <v>4183984.9075999749</v>
      </c>
      <c r="V14" s="197"/>
      <c r="W14" s="197"/>
      <c r="X14" s="196"/>
      <c r="Y14" s="196"/>
      <c r="Z14" s="196"/>
    </row>
    <row r="15" spans="1:32" ht="12.95" customHeight="1" x14ac:dyDescent="0.25">
      <c r="A15" s="231" t="s">
        <v>32</v>
      </c>
      <c r="B15" s="241">
        <v>1638</v>
      </c>
      <c r="C15" s="243">
        <v>6539</v>
      </c>
      <c r="D15" s="243">
        <v>205327</v>
      </c>
      <c r="E15" s="243">
        <v>2618082</v>
      </c>
      <c r="F15" s="243">
        <v>232</v>
      </c>
      <c r="G15" s="351">
        <v>2831818</v>
      </c>
      <c r="H15" s="241">
        <v>288727.0154127237</v>
      </c>
      <c r="I15" s="243">
        <v>26908.736176892788</v>
      </c>
      <c r="J15" s="243">
        <v>15077.447168566012</v>
      </c>
      <c r="K15" s="243">
        <v>32201.7866740875</v>
      </c>
      <c r="L15" s="243">
        <v>7149.581803003688</v>
      </c>
      <c r="M15" s="243">
        <v>11293.507375111563</v>
      </c>
      <c r="N15" s="351">
        <v>381358.07461038523</v>
      </c>
      <c r="O15" s="241">
        <v>3073773.3243780001</v>
      </c>
      <c r="P15" s="243">
        <v>286693.62565</v>
      </c>
      <c r="Q15" s="243">
        <v>160641.69383155071</v>
      </c>
      <c r="R15" s="243">
        <v>343088.56030846067</v>
      </c>
      <c r="S15" s="243">
        <v>76168.653610000008</v>
      </c>
      <c r="T15" s="243">
        <v>120451.880322</v>
      </c>
      <c r="U15" s="351">
        <v>4060817.7381000114</v>
      </c>
      <c r="V15" s="197"/>
      <c r="W15" s="197"/>
      <c r="X15" s="196"/>
      <c r="Y15" s="196"/>
      <c r="Z15" s="196"/>
    </row>
    <row r="16" spans="1:32" ht="12.95" customHeight="1" x14ac:dyDescent="0.25">
      <c r="A16" s="231" t="s">
        <v>33</v>
      </c>
      <c r="B16" s="246">
        <v>1641</v>
      </c>
      <c r="C16" s="248">
        <v>6551</v>
      </c>
      <c r="D16" s="248">
        <v>205308</v>
      </c>
      <c r="E16" s="248">
        <v>2618247</v>
      </c>
      <c r="F16" s="243">
        <v>232</v>
      </c>
      <c r="G16" s="351">
        <v>2831979</v>
      </c>
      <c r="H16" s="246">
        <v>329434.7459719131</v>
      </c>
      <c r="I16" s="248">
        <v>36084.267178894508</v>
      </c>
      <c r="J16" s="248">
        <v>31533.992059989818</v>
      </c>
      <c r="K16" s="248">
        <v>57920.994560246661</v>
      </c>
      <c r="L16" s="248">
        <v>7305.938156837783</v>
      </c>
      <c r="M16" s="248">
        <v>10828.312527569105</v>
      </c>
      <c r="N16" s="351">
        <v>473108.25045545097</v>
      </c>
      <c r="O16" s="246">
        <v>3513749.5049559996</v>
      </c>
      <c r="P16" s="248">
        <v>384943.68569000007</v>
      </c>
      <c r="Q16" s="248">
        <v>336403.37932684139</v>
      </c>
      <c r="R16" s="248">
        <v>617903.02479815902</v>
      </c>
      <c r="S16" s="248">
        <v>77933.530190000005</v>
      </c>
      <c r="T16" s="248">
        <v>115690.85154100001</v>
      </c>
      <c r="U16" s="351">
        <v>5046623.9765020004</v>
      </c>
      <c r="V16" s="197"/>
      <c r="W16" s="197"/>
      <c r="X16" s="196"/>
      <c r="Y16" s="196"/>
      <c r="Z16" s="196"/>
    </row>
    <row r="17" spans="1:26" ht="12.95" customHeight="1" x14ac:dyDescent="0.25">
      <c r="A17" s="190" t="s">
        <v>34</v>
      </c>
      <c r="B17" s="347">
        <v>1629</v>
      </c>
      <c r="C17" s="349">
        <v>6584</v>
      </c>
      <c r="D17" s="349">
        <v>205556</v>
      </c>
      <c r="E17" s="349">
        <v>2618740</v>
      </c>
      <c r="F17" s="349">
        <v>232</v>
      </c>
      <c r="G17" s="350">
        <v>2832741</v>
      </c>
      <c r="H17" s="347">
        <v>392066.16932660702</v>
      </c>
      <c r="I17" s="349">
        <v>66337.602993773384</v>
      </c>
      <c r="J17" s="349">
        <v>81395.738067014157</v>
      </c>
      <c r="K17" s="349">
        <v>151816.21601890645</v>
      </c>
      <c r="L17" s="349">
        <v>7801.4900016654465</v>
      </c>
      <c r="M17" s="349">
        <v>12476.810229630766</v>
      </c>
      <c r="N17" s="350">
        <v>711894.02663759724</v>
      </c>
      <c r="O17" s="347">
        <v>4173706.5163319991</v>
      </c>
      <c r="P17" s="349">
        <v>706386.19338999968</v>
      </c>
      <c r="Q17" s="349">
        <v>866737.47288480296</v>
      </c>
      <c r="R17" s="349">
        <v>1616762.3794981968</v>
      </c>
      <c r="S17" s="349">
        <v>83078.210089999993</v>
      </c>
      <c r="T17" s="349">
        <v>133046.26873010001</v>
      </c>
      <c r="U17" s="350">
        <v>7579717.0409250995</v>
      </c>
      <c r="V17" s="197"/>
      <c r="W17" s="197"/>
      <c r="X17" s="196"/>
      <c r="Y17" s="196"/>
      <c r="Z17" s="196"/>
    </row>
    <row r="18" spans="1:26" ht="12.95" customHeight="1" x14ac:dyDescent="0.25">
      <c r="A18" s="190" t="s">
        <v>35</v>
      </c>
      <c r="B18" s="241">
        <v>1635</v>
      </c>
      <c r="C18" s="243">
        <v>6591</v>
      </c>
      <c r="D18" s="243">
        <v>205985</v>
      </c>
      <c r="E18" s="243">
        <v>2619434</v>
      </c>
      <c r="F18" s="243">
        <v>236</v>
      </c>
      <c r="G18" s="351">
        <v>2833881</v>
      </c>
      <c r="H18" s="241">
        <v>403061.79700220493</v>
      </c>
      <c r="I18" s="243">
        <v>87741.123708128813</v>
      </c>
      <c r="J18" s="243">
        <v>135153.95217978186</v>
      </c>
      <c r="K18" s="243">
        <v>248045.14119093469</v>
      </c>
      <c r="L18" s="243">
        <v>7719.5425942642223</v>
      </c>
      <c r="M18" s="243">
        <v>16676.362542477185</v>
      </c>
      <c r="N18" s="351">
        <v>898397.91921779176</v>
      </c>
      <c r="O18" s="241">
        <v>4295084.3770850003</v>
      </c>
      <c r="P18" s="243">
        <v>935185.33059999999</v>
      </c>
      <c r="Q18" s="243">
        <v>1440680.9808472299</v>
      </c>
      <c r="R18" s="243">
        <v>2644206.3474897407</v>
      </c>
      <c r="S18" s="243">
        <v>82288.246729999999</v>
      </c>
      <c r="T18" s="243">
        <v>177892.83747299999</v>
      </c>
      <c r="U18" s="351">
        <v>9575338.1202249695</v>
      </c>
      <c r="V18" s="197"/>
      <c r="W18" s="197"/>
      <c r="X18" s="196"/>
      <c r="Y18" s="196"/>
      <c r="Z18" s="196"/>
    </row>
    <row r="19" spans="1:26" ht="12.95" customHeight="1" x14ac:dyDescent="0.25">
      <c r="A19" s="198" t="s">
        <v>36</v>
      </c>
      <c r="B19" s="246">
        <v>1642</v>
      </c>
      <c r="C19" s="248">
        <v>6600</v>
      </c>
      <c r="D19" s="248">
        <v>206236</v>
      </c>
      <c r="E19" s="248">
        <v>2619793</v>
      </c>
      <c r="F19" s="248">
        <v>238</v>
      </c>
      <c r="G19" s="426">
        <v>2834509</v>
      </c>
      <c r="H19" s="246">
        <v>381079.5721924291</v>
      </c>
      <c r="I19" s="248">
        <v>103063.64760883346</v>
      </c>
      <c r="J19" s="248">
        <v>190916.87658266761</v>
      </c>
      <c r="K19" s="248">
        <v>365801.56506841682</v>
      </c>
      <c r="L19" s="248">
        <v>7404.263138656197</v>
      </c>
      <c r="M19" s="248">
        <v>-8072.2044780974347</v>
      </c>
      <c r="N19" s="426">
        <v>1040193.7201129057</v>
      </c>
      <c r="O19" s="246">
        <v>4072288.1360379998</v>
      </c>
      <c r="P19" s="248">
        <v>1101286.2337700003</v>
      </c>
      <c r="Q19" s="248">
        <v>2040446.2487167506</v>
      </c>
      <c r="R19" s="248">
        <v>3909889.0573613304</v>
      </c>
      <c r="S19" s="248">
        <v>79127.769950000002</v>
      </c>
      <c r="T19" s="248">
        <v>-86200.655971</v>
      </c>
      <c r="U19" s="426">
        <v>11116836.789865082</v>
      </c>
      <c r="V19" s="336"/>
      <c r="W19" s="197"/>
      <c r="X19" s="196"/>
      <c r="Y19" s="196"/>
      <c r="Z19" s="196"/>
    </row>
    <row r="20" spans="1:26" ht="12.95" customHeight="1" x14ac:dyDescent="0.25">
      <c r="A20" s="190" t="s">
        <v>129</v>
      </c>
      <c r="B20" s="650">
        <f>B10</f>
        <v>1629</v>
      </c>
      <c r="C20" s="651">
        <f t="shared" ref="C20:E20" si="0">C10</f>
        <v>6547</v>
      </c>
      <c r="D20" s="651">
        <f t="shared" si="0"/>
        <v>205647</v>
      </c>
      <c r="E20" s="651">
        <f t="shared" si="0"/>
        <v>2623223</v>
      </c>
      <c r="F20" s="651">
        <f t="shared" ref="F20" si="1">F10</f>
        <v>224</v>
      </c>
      <c r="G20" s="652">
        <f>G10</f>
        <v>2837270</v>
      </c>
      <c r="H20" s="520">
        <f>SUM(H8:H10)</f>
        <v>1189190.9862443211</v>
      </c>
      <c r="I20" s="521">
        <f>SUM(I8:I10)</f>
        <v>317196.14574434393</v>
      </c>
      <c r="J20" s="521">
        <f t="shared" ref="J20:K20" si="2">SUM(J8:J10)</f>
        <v>566213.43514353724</v>
      </c>
      <c r="K20" s="521">
        <f t="shared" si="2"/>
        <v>981919.22407131887</v>
      </c>
      <c r="L20" s="521">
        <f t="shared" ref="L20" si="3">SUM(L8:L10)</f>
        <v>19513.035035488523</v>
      </c>
      <c r="M20" s="521">
        <f t="shared" ref="M20" si="4">SUM(M8:M10)</f>
        <v>57527.139633243431</v>
      </c>
      <c r="N20" s="522">
        <f>SUM(N8:N10)</f>
        <v>3131559.9658722533</v>
      </c>
      <c r="O20" s="647">
        <f>SUM(O8:O10)</f>
        <v>12699507.763778999</v>
      </c>
      <c r="P20" s="648">
        <f>SUM(P8:P10)</f>
        <v>3385891.7703600004</v>
      </c>
      <c r="Q20" s="648">
        <f t="shared" ref="Q20:U20" si="5">SUM(Q8:Q10)</f>
        <v>6049133.9187800009</v>
      </c>
      <c r="R20" s="648">
        <f t="shared" si="5"/>
        <v>10490058.52434</v>
      </c>
      <c r="S20" s="648">
        <f t="shared" ref="S20" si="6">SUM(S8:S10)</f>
        <v>214025.01364999998</v>
      </c>
      <c r="T20" s="648">
        <f t="shared" ref="T20" si="7">SUM(T8:T10)</f>
        <v>615110.35590780014</v>
      </c>
      <c r="U20" s="649">
        <f t="shared" si="5"/>
        <v>33453727.346816801</v>
      </c>
    </row>
    <row r="21" spans="1:26" ht="12.95" customHeight="1" x14ac:dyDescent="0.25">
      <c r="A21" s="190" t="s">
        <v>152</v>
      </c>
      <c r="B21" s="650">
        <f>B13</f>
        <v>1634</v>
      </c>
      <c r="C21" s="751">
        <f t="shared" ref="C21:G21" si="8">C13</f>
        <v>6547</v>
      </c>
      <c r="D21" s="751">
        <f t="shared" si="8"/>
        <v>205486</v>
      </c>
      <c r="E21" s="751">
        <f t="shared" si="8"/>
        <v>2619705</v>
      </c>
      <c r="F21" s="751">
        <f t="shared" ref="F21" si="9">F13</f>
        <v>229</v>
      </c>
      <c r="G21" s="752">
        <f t="shared" si="8"/>
        <v>2833601</v>
      </c>
      <c r="H21" s="520">
        <f>SUM(H11:H13)</f>
        <v>870873.91431165137</v>
      </c>
      <c r="I21" s="521">
        <f>SUM(I11:I13)</f>
        <v>135674.70080896144</v>
      </c>
      <c r="J21" s="521">
        <f t="shared" ref="J21:N21" si="10">SUM(J11:J13)</f>
        <v>164590.08736395588</v>
      </c>
      <c r="K21" s="521">
        <f t="shared" si="10"/>
        <v>306124.09900934011</v>
      </c>
      <c r="L21" s="521">
        <f t="shared" ref="L21" si="11">SUM(L11:L13)</f>
        <v>20340.011899075806</v>
      </c>
      <c r="M21" s="521">
        <f t="shared" ref="M21" si="12">SUM(M11:M13)</f>
        <v>38477.225446754543</v>
      </c>
      <c r="N21" s="522">
        <f t="shared" si="10"/>
        <v>1536080.0388397393</v>
      </c>
      <c r="O21" s="647">
        <f>SUM(O11:O13)</f>
        <v>9283834.7906410005</v>
      </c>
      <c r="P21" s="648">
        <f>SUM(P11:P13)</f>
        <v>1445530.42557</v>
      </c>
      <c r="Q21" s="648">
        <f t="shared" ref="Q21:U21" si="13">SUM(Q11:Q13)</f>
        <v>1755225.2001112476</v>
      </c>
      <c r="R21" s="648">
        <f t="shared" si="13"/>
        <v>3264685.1411327128</v>
      </c>
      <c r="S21" s="648">
        <f t="shared" ref="S21" si="14">SUM(S11:S13)</f>
        <v>220541.42002999998</v>
      </c>
      <c r="T21" s="648">
        <f t="shared" ref="T21" si="15">SUM(T11:T13)</f>
        <v>410770.83884000004</v>
      </c>
      <c r="U21" s="649">
        <f t="shared" si="13"/>
        <v>16380587.81632496</v>
      </c>
    </row>
    <row r="22" spans="1:26" ht="12.95" customHeight="1" x14ac:dyDescent="0.25">
      <c r="A22" s="190" t="s">
        <v>186</v>
      </c>
      <c r="B22" s="650">
        <f>B16</f>
        <v>1641</v>
      </c>
      <c r="C22" s="751">
        <f t="shared" ref="C22:G22" si="16">C16</f>
        <v>6551</v>
      </c>
      <c r="D22" s="751">
        <f t="shared" si="16"/>
        <v>205308</v>
      </c>
      <c r="E22" s="751">
        <f t="shared" si="16"/>
        <v>2618247</v>
      </c>
      <c r="F22" s="751">
        <f t="shared" ref="F22" si="17">F16</f>
        <v>232</v>
      </c>
      <c r="G22" s="752">
        <f t="shared" si="16"/>
        <v>2831979</v>
      </c>
      <c r="H22" s="520">
        <f>SUM(H14:H16)</f>
        <v>918685.22365590336</v>
      </c>
      <c r="I22" s="521">
        <f>SUM(I14:I16)</f>
        <v>90180.300322283176</v>
      </c>
      <c r="J22" s="521">
        <f t="shared" ref="J22:N22" si="18">SUM(J14:J16)</f>
        <v>62182.065504790771</v>
      </c>
      <c r="K22" s="521">
        <f t="shared" si="18"/>
        <v>119520.54715067946</v>
      </c>
      <c r="L22" s="521">
        <f t="shared" ref="L22" si="19">SUM(L14:L16)</f>
        <v>21508.286414631919</v>
      </c>
      <c r="M22" s="521">
        <f t="shared" ref="M22" si="20">SUM(M14:M16)</f>
        <v>34427.681259995479</v>
      </c>
      <c r="N22" s="522">
        <f t="shared" si="18"/>
        <v>1246504.1043082839</v>
      </c>
      <c r="O22" s="647">
        <f>SUM(O14:O16)</f>
        <v>9794498.9357929993</v>
      </c>
      <c r="P22" s="648">
        <f>SUM(P14:P16)</f>
        <v>961851.22116000007</v>
      </c>
      <c r="Q22" s="648">
        <f t="shared" ref="Q22:U22" si="21">SUM(Q14:Q16)</f>
        <v>663245.08842371614</v>
      </c>
      <c r="R22" s="648">
        <f t="shared" si="21"/>
        <v>1274794.0102642705</v>
      </c>
      <c r="S22" s="648">
        <f t="shared" ref="S22" si="22">SUM(S14:S16)</f>
        <v>229379.37586999999</v>
      </c>
      <c r="T22" s="648">
        <f t="shared" ref="T22" si="23">SUM(T14:T16)</f>
        <v>367657.99069100001</v>
      </c>
      <c r="U22" s="649">
        <f t="shared" si="21"/>
        <v>13291426.622201987</v>
      </c>
    </row>
    <row r="23" spans="1:26" ht="12.95" customHeight="1" x14ac:dyDescent="0.25">
      <c r="A23" s="232" t="s">
        <v>153</v>
      </c>
      <c r="B23" s="853">
        <f>B19</f>
        <v>1642</v>
      </c>
      <c r="C23" s="854">
        <f t="shared" ref="C23:E23" si="24">C19</f>
        <v>6600</v>
      </c>
      <c r="D23" s="854">
        <f t="shared" si="24"/>
        <v>206236</v>
      </c>
      <c r="E23" s="854">
        <f t="shared" si="24"/>
        <v>2619793</v>
      </c>
      <c r="F23" s="854">
        <f t="shared" ref="F23" si="25">F19</f>
        <v>238</v>
      </c>
      <c r="G23" s="855">
        <f>G19</f>
        <v>2834509</v>
      </c>
      <c r="H23" s="819">
        <f>SUM(H17:H19)</f>
        <v>1176207.5385212409</v>
      </c>
      <c r="I23" s="820">
        <f>SUM(I17:I19)</f>
        <v>257142.37431073567</v>
      </c>
      <c r="J23" s="820">
        <f t="shared" ref="J23:N23" si="26">SUM(J17:J19)</f>
        <v>407466.56682946358</v>
      </c>
      <c r="K23" s="820">
        <f t="shared" si="26"/>
        <v>765662.92227825802</v>
      </c>
      <c r="L23" s="820">
        <f t="shared" ref="L23" si="27">SUM(L17:L19)</f>
        <v>22925.295734585867</v>
      </c>
      <c r="M23" s="820">
        <f t="shared" ref="M23" si="28">SUM(M17:M19)</f>
        <v>21080.968294010516</v>
      </c>
      <c r="N23" s="856">
        <f t="shared" si="26"/>
        <v>2650485.6659682947</v>
      </c>
      <c r="O23" s="857">
        <f>SUM(O17:O19)</f>
        <v>12541079.029454999</v>
      </c>
      <c r="P23" s="822">
        <f>SUM(P17:P19)</f>
        <v>2742857.7577599999</v>
      </c>
      <c r="Q23" s="822">
        <f t="shared" ref="Q23:U23" si="29">SUM(Q17:Q19)</f>
        <v>4347864.7024487834</v>
      </c>
      <c r="R23" s="822">
        <f t="shared" si="29"/>
        <v>8170857.7843492683</v>
      </c>
      <c r="S23" s="822">
        <f t="shared" ref="S23" si="30">SUM(S17:S19)</f>
        <v>244494.22677000001</v>
      </c>
      <c r="T23" s="822">
        <f t="shared" ref="T23" si="31">SUM(T17:T19)</f>
        <v>224738.4502321</v>
      </c>
      <c r="U23" s="823">
        <f t="shared" si="29"/>
        <v>28271891.951015152</v>
      </c>
      <c r="V23" s="256"/>
    </row>
    <row r="24" spans="1:26" ht="12.95" customHeight="1" x14ac:dyDescent="0.25">
      <c r="A24" s="190" t="s">
        <v>154</v>
      </c>
      <c r="B24" s="347">
        <f>B13</f>
        <v>1634</v>
      </c>
      <c r="C24" s="348">
        <f t="shared" ref="C24:G24" si="32">C13</f>
        <v>6547</v>
      </c>
      <c r="D24" s="348">
        <f t="shared" si="32"/>
        <v>205486</v>
      </c>
      <c r="E24" s="348">
        <f t="shared" si="32"/>
        <v>2619705</v>
      </c>
      <c r="F24" s="348">
        <f t="shared" ref="F24" si="33">F13</f>
        <v>229</v>
      </c>
      <c r="G24" s="753">
        <f t="shared" si="32"/>
        <v>2833601</v>
      </c>
      <c r="H24" s="347">
        <f>SUM(H8:H13)</f>
        <v>2060064.9005559725</v>
      </c>
      <c r="I24" s="348">
        <f>SUM(I8:I13)</f>
        <v>452870.84655330534</v>
      </c>
      <c r="J24" s="348">
        <f t="shared" ref="J24:N24" si="34">SUM(J8:J13)</f>
        <v>730803.52250749303</v>
      </c>
      <c r="K24" s="348">
        <f t="shared" si="34"/>
        <v>1288043.3230806589</v>
      </c>
      <c r="L24" s="348">
        <f t="shared" ref="L24" si="35">SUM(L8:L13)</f>
        <v>39853.046934564329</v>
      </c>
      <c r="M24" s="348">
        <f t="shared" ref="M24" si="36">SUM(M8:M13)</f>
        <v>96004.365079997966</v>
      </c>
      <c r="N24" s="753">
        <f t="shared" si="34"/>
        <v>4667640.0047119921</v>
      </c>
      <c r="O24" s="347">
        <f>SUM(O8:O13)</f>
        <v>21983342.554420002</v>
      </c>
      <c r="P24" s="348">
        <f>SUM(P8:P13)</f>
        <v>4831422.1959300004</v>
      </c>
      <c r="Q24" s="348">
        <f t="shared" ref="Q24:U24" si="37">SUM(Q8:Q13)</f>
        <v>7804359.1188912485</v>
      </c>
      <c r="R24" s="348">
        <f t="shared" si="37"/>
        <v>13754743.665472714</v>
      </c>
      <c r="S24" s="348">
        <f t="shared" ref="S24" si="38">SUM(S8:S13)</f>
        <v>434566.43368000002</v>
      </c>
      <c r="T24" s="348">
        <f t="shared" ref="T24" si="39">SUM(T8:T13)</f>
        <v>1025881.1947478002</v>
      </c>
      <c r="U24" s="753">
        <f t="shared" si="37"/>
        <v>49834315.163141765</v>
      </c>
    </row>
    <row r="25" spans="1:26" ht="12.95" customHeight="1" x14ac:dyDescent="0.25">
      <c r="A25" s="190" t="s">
        <v>155</v>
      </c>
      <c r="B25" s="241">
        <f>B19</f>
        <v>1642</v>
      </c>
      <c r="C25" s="245">
        <f t="shared" ref="C25:G25" si="40">C19</f>
        <v>6600</v>
      </c>
      <c r="D25" s="245">
        <f t="shared" si="40"/>
        <v>206236</v>
      </c>
      <c r="E25" s="245">
        <f t="shared" si="40"/>
        <v>2619793</v>
      </c>
      <c r="F25" s="245">
        <f t="shared" ref="F25" si="41">F19</f>
        <v>238</v>
      </c>
      <c r="G25" s="755">
        <f t="shared" si="40"/>
        <v>2834509</v>
      </c>
      <c r="H25" s="241">
        <f>SUM(H14:H19)</f>
        <v>2094892.7621771444</v>
      </c>
      <c r="I25" s="245">
        <f>SUM(I14:I19)</f>
        <v>347322.67463301885</v>
      </c>
      <c r="J25" s="245">
        <f t="shared" ref="J25:N25" si="42">SUM(J14:J19)</f>
        <v>469648.63233425433</v>
      </c>
      <c r="K25" s="245">
        <f t="shared" si="42"/>
        <v>885183.46942893742</v>
      </c>
      <c r="L25" s="245">
        <f t="shared" ref="L25" si="43">SUM(L14:L19)</f>
        <v>44433.582149217786</v>
      </c>
      <c r="M25" s="245">
        <f t="shared" ref="M25" si="44">SUM(M14:M19)</f>
        <v>55508.649554006006</v>
      </c>
      <c r="N25" s="755">
        <f t="shared" si="42"/>
        <v>3896989.7702765786</v>
      </c>
      <c r="O25" s="241">
        <f>SUM(O14:O19)</f>
        <v>22335577.965247996</v>
      </c>
      <c r="P25" s="245">
        <f>SUM(P14:P19)</f>
        <v>3704708.9789200001</v>
      </c>
      <c r="Q25" s="245">
        <f t="shared" ref="Q25:U25" si="45">SUM(Q14:Q19)</f>
        <v>5011109.7908724993</v>
      </c>
      <c r="R25" s="245">
        <f t="shared" si="45"/>
        <v>9445651.7946135383</v>
      </c>
      <c r="S25" s="245">
        <f t="shared" ref="S25" si="46">SUM(S14:S19)</f>
        <v>473873.60264</v>
      </c>
      <c r="T25" s="245">
        <f t="shared" ref="T25" si="47">SUM(T14:T19)</f>
        <v>592396.4409231001</v>
      </c>
      <c r="U25" s="755">
        <f t="shared" si="45"/>
        <v>41563318.573217139</v>
      </c>
    </row>
    <row r="26" spans="1:26" ht="12.95" customHeight="1" x14ac:dyDescent="0.25">
      <c r="A26" s="229" t="s">
        <v>142</v>
      </c>
      <c r="B26" s="810">
        <f>B19</f>
        <v>1642</v>
      </c>
      <c r="C26" s="811">
        <f t="shared" ref="C26:G26" si="48">C19</f>
        <v>6600</v>
      </c>
      <c r="D26" s="811">
        <f t="shared" si="48"/>
        <v>206236</v>
      </c>
      <c r="E26" s="811">
        <f t="shared" si="48"/>
        <v>2619793</v>
      </c>
      <c r="F26" s="811">
        <f t="shared" ref="F26" si="49">F19</f>
        <v>238</v>
      </c>
      <c r="G26" s="812">
        <f t="shared" si="48"/>
        <v>2834509</v>
      </c>
      <c r="H26" s="813">
        <f>SUM(H8:H19)</f>
        <v>4154957.6627331167</v>
      </c>
      <c r="I26" s="814">
        <f>SUM(I8:I19)</f>
        <v>800193.52118632419</v>
      </c>
      <c r="J26" s="814">
        <f t="shared" ref="J26:N26" si="50">SUM(J8:J19)</f>
        <v>1200452.1548417476</v>
      </c>
      <c r="K26" s="814">
        <f t="shared" si="50"/>
        <v>2173226.7925095963</v>
      </c>
      <c r="L26" s="814">
        <f t="shared" ref="L26" si="51">SUM(L8:L19)</f>
        <v>84286.629083782114</v>
      </c>
      <c r="M26" s="814">
        <f t="shared" ref="M26" si="52">SUM(M8:M19)</f>
        <v>151513.01463400392</v>
      </c>
      <c r="N26" s="815">
        <f t="shared" si="50"/>
        <v>8564629.7749885693</v>
      </c>
      <c r="O26" s="816">
        <f>SUM(O8:O19)</f>
        <v>44318920.519667998</v>
      </c>
      <c r="P26" s="817">
        <f>SUM(P8:P19)</f>
        <v>8536131.1748500001</v>
      </c>
      <c r="Q26" s="817">
        <f t="shared" ref="Q26:U26" si="53">SUM(Q8:Q19)</f>
        <v>12815468.909763748</v>
      </c>
      <c r="R26" s="817">
        <f t="shared" si="53"/>
        <v>23200395.460086253</v>
      </c>
      <c r="S26" s="817">
        <f t="shared" ref="S26" si="54">SUM(S8:S19)</f>
        <v>908440.03631999996</v>
      </c>
      <c r="T26" s="817">
        <f t="shared" ref="T26" si="55">SUM(T8:T19)</f>
        <v>1618277.6356709001</v>
      </c>
      <c r="U26" s="818">
        <f t="shared" si="53"/>
        <v>91397633.736358896</v>
      </c>
      <c r="V26" s="337"/>
    </row>
    <row r="27" spans="1:26" ht="15" customHeight="1" x14ac:dyDescent="0.25">
      <c r="B27" s="344"/>
      <c r="C27" s="222"/>
      <c r="E27" s="222"/>
      <c r="F27" s="222"/>
      <c r="G27" s="345"/>
      <c r="I27" s="222"/>
      <c r="J27" s="222"/>
      <c r="K27" s="222"/>
      <c r="O27" s="344"/>
      <c r="P27" s="222"/>
      <c r="Q27" s="222"/>
      <c r="R27" s="222"/>
      <c r="S27" s="222"/>
      <c r="T27" s="222"/>
      <c r="U27" s="345"/>
      <c r="V27" s="222"/>
    </row>
    <row r="28" spans="1:26" x14ac:dyDescent="0.25">
      <c r="B28" s="208"/>
      <c r="G28" s="221"/>
      <c r="O28" s="208"/>
      <c r="U28" s="221"/>
    </row>
    <row r="29" spans="1:26" ht="12" customHeight="1" x14ac:dyDescent="0.25">
      <c r="A29" s="277"/>
      <c r="B29" s="409" t="str">
        <f>B7</f>
        <v>VO</v>
      </c>
      <c r="C29" s="410" t="str">
        <f t="shared" ref="C29:E29" si="56">C7</f>
        <v>SO</v>
      </c>
      <c r="D29" s="410" t="str">
        <f t="shared" si="56"/>
        <v>MO</v>
      </c>
      <c r="E29" s="410" t="str">
        <f t="shared" si="56"/>
        <v>DOM</v>
      </c>
      <c r="F29" s="410" t="str">
        <f>F7</f>
        <v>CNG</v>
      </c>
      <c r="G29" s="431"/>
      <c r="H29" s="360"/>
      <c r="I29" s="432" t="str">
        <f>H7</f>
        <v>VO</v>
      </c>
      <c r="J29" s="432" t="str">
        <f t="shared" ref="J29" si="57">I7</f>
        <v>SO</v>
      </c>
      <c r="K29" s="432" t="str">
        <f>J7</f>
        <v>MO</v>
      </c>
      <c r="L29" s="432" t="str">
        <f t="shared" ref="L29:M29" si="58">K7</f>
        <v>DOM</v>
      </c>
      <c r="M29" s="432" t="str">
        <f t="shared" si="58"/>
        <v>CNG</v>
      </c>
      <c r="N29" s="209"/>
      <c r="O29" s="433"/>
      <c r="P29" s="432" t="str">
        <f>O7</f>
        <v>VO</v>
      </c>
      <c r="Q29" s="432" t="str">
        <f t="shared" ref="Q29:T29" si="59">P7</f>
        <v>SO</v>
      </c>
      <c r="R29" s="432" t="str">
        <f t="shared" si="59"/>
        <v>MO</v>
      </c>
      <c r="S29" s="432" t="str">
        <f t="shared" si="59"/>
        <v>DOM</v>
      </c>
      <c r="T29" s="432" t="str">
        <f t="shared" si="59"/>
        <v>CNG</v>
      </c>
      <c r="U29" s="431"/>
      <c r="V29" s="277"/>
    </row>
    <row r="30" spans="1:26" ht="12" customHeight="1" x14ac:dyDescent="0.25">
      <c r="B30" s="238">
        <f>B20</f>
        <v>1629</v>
      </c>
      <c r="C30" s="195">
        <f>C20</f>
        <v>6547</v>
      </c>
      <c r="D30" s="195">
        <f t="shared" ref="D30:E30" si="60">D20</f>
        <v>205647</v>
      </c>
      <c r="E30" s="195">
        <f t="shared" si="60"/>
        <v>2623223</v>
      </c>
      <c r="F30" s="195">
        <f>F20</f>
        <v>224</v>
      </c>
      <c r="G30" s="346"/>
      <c r="H30" s="434" t="str">
        <f>A20</f>
        <v>I. čtvrtletí</v>
      </c>
      <c r="I30" s="197">
        <f>H20/1000</f>
        <v>1189.190986244321</v>
      </c>
      <c r="J30" s="197">
        <f t="shared" ref="J30:K30" si="61">I20/1000</f>
        <v>317.19614574434394</v>
      </c>
      <c r="K30" s="197">
        <f t="shared" si="61"/>
        <v>566.21343514353725</v>
      </c>
      <c r="L30" s="197">
        <f t="shared" ref="L30:L33" si="62">K20/1000</f>
        <v>981.91922407131892</v>
      </c>
      <c r="M30" s="197">
        <f t="shared" ref="M30:M33" si="63">L20/1000</f>
        <v>19.513035035488524</v>
      </c>
      <c r="O30" s="435" t="str">
        <f>A20</f>
        <v>I. čtvrtletí</v>
      </c>
      <c r="P30" s="195">
        <f>O20/1000</f>
        <v>12699.507763779</v>
      </c>
      <c r="Q30" s="195">
        <f t="shared" ref="Q30:T30" si="64">P20/1000</f>
        <v>3385.8917703600005</v>
      </c>
      <c r="R30" s="195">
        <f t="shared" si="64"/>
        <v>6049.1339187800013</v>
      </c>
      <c r="S30" s="195">
        <f t="shared" si="64"/>
        <v>10490.05852434</v>
      </c>
      <c r="T30" s="195">
        <f t="shared" si="64"/>
        <v>214.02501364999998</v>
      </c>
      <c r="U30" s="346"/>
    </row>
    <row r="31" spans="1:26" ht="12" customHeight="1" x14ac:dyDescent="0.25">
      <c r="B31" s="208"/>
      <c r="E31" s="210"/>
      <c r="F31" s="210"/>
      <c r="G31" s="346"/>
      <c r="H31" s="434" t="str">
        <f t="shared" ref="H31:H33" si="65">A21</f>
        <v>II. čtvrtletí</v>
      </c>
      <c r="I31" s="197">
        <f t="shared" ref="I31:K33" si="66">H21/1000</f>
        <v>870.87391431165133</v>
      </c>
      <c r="J31" s="197">
        <f t="shared" si="66"/>
        <v>135.67470080896143</v>
      </c>
      <c r="K31" s="197">
        <f t="shared" si="66"/>
        <v>164.59008736395589</v>
      </c>
      <c r="L31" s="197">
        <f t="shared" si="62"/>
        <v>306.12409900934011</v>
      </c>
      <c r="M31" s="197">
        <f t="shared" si="63"/>
        <v>20.340011899075805</v>
      </c>
      <c r="O31" s="435" t="str">
        <f t="shared" ref="O31:O33" si="67">A21</f>
        <v>II. čtvrtletí</v>
      </c>
      <c r="P31" s="195">
        <f t="shared" ref="P31:T31" si="68">O21/1000</f>
        <v>9283.8347906409999</v>
      </c>
      <c r="Q31" s="195">
        <f t="shared" si="68"/>
        <v>1445.53042557</v>
      </c>
      <c r="R31" s="195">
        <f t="shared" si="68"/>
        <v>1755.2252001112477</v>
      </c>
      <c r="S31" s="195">
        <f t="shared" si="68"/>
        <v>3264.6851411327129</v>
      </c>
      <c r="T31" s="195">
        <f t="shared" si="68"/>
        <v>220.54142002999998</v>
      </c>
      <c r="U31" s="346"/>
    </row>
    <row r="32" spans="1:26" ht="12" customHeight="1" x14ac:dyDescent="0.25">
      <c r="B32" s="208"/>
      <c r="E32" s="210"/>
      <c r="F32" s="210"/>
      <c r="G32" s="346"/>
      <c r="H32" s="434" t="str">
        <f t="shared" si="65"/>
        <v>III. čtvrtletí</v>
      </c>
      <c r="I32" s="197">
        <f t="shared" si="66"/>
        <v>918.68522365590331</v>
      </c>
      <c r="J32" s="197">
        <f t="shared" si="66"/>
        <v>90.180300322283173</v>
      </c>
      <c r="K32" s="197">
        <f t="shared" si="66"/>
        <v>62.182065504790771</v>
      </c>
      <c r="L32" s="197">
        <f t="shared" si="62"/>
        <v>119.52054715067946</v>
      </c>
      <c r="M32" s="197">
        <f t="shared" si="63"/>
        <v>21.508286414631918</v>
      </c>
      <c r="O32" s="435" t="str">
        <f t="shared" si="67"/>
        <v>III. čtvrtletí</v>
      </c>
      <c r="P32" s="195">
        <f t="shared" ref="P32:T32" si="69">O22/1000</f>
        <v>9794.498935792999</v>
      </c>
      <c r="Q32" s="195">
        <f t="shared" si="69"/>
        <v>961.85122116000002</v>
      </c>
      <c r="R32" s="195">
        <f t="shared" si="69"/>
        <v>663.24508842371608</v>
      </c>
      <c r="S32" s="195">
        <f t="shared" si="69"/>
        <v>1274.7940102642706</v>
      </c>
      <c r="T32" s="195">
        <f t="shared" si="69"/>
        <v>229.37937586999999</v>
      </c>
      <c r="U32" s="346"/>
    </row>
    <row r="33" spans="2:21" ht="12" customHeight="1" x14ac:dyDescent="0.25">
      <c r="B33" s="208"/>
      <c r="E33" s="210"/>
      <c r="F33" s="210"/>
      <c r="G33" s="346"/>
      <c r="H33" s="434" t="str">
        <f t="shared" si="65"/>
        <v>IV. čtvrtletí</v>
      </c>
      <c r="I33" s="197">
        <f t="shared" si="66"/>
        <v>1176.2075385212408</v>
      </c>
      <c r="J33" s="197">
        <f t="shared" si="66"/>
        <v>257.14237431073565</v>
      </c>
      <c r="K33" s="197">
        <f t="shared" si="66"/>
        <v>407.4665668294636</v>
      </c>
      <c r="L33" s="197">
        <f t="shared" si="62"/>
        <v>765.66292227825807</v>
      </c>
      <c r="M33" s="197">
        <f t="shared" si="63"/>
        <v>22.925295734585866</v>
      </c>
      <c r="O33" s="435" t="str">
        <f t="shared" si="67"/>
        <v>IV. čtvrtletí</v>
      </c>
      <c r="P33" s="195">
        <f t="shared" ref="P33:T33" si="70">O23/1000</f>
        <v>12541.079029454999</v>
      </c>
      <c r="Q33" s="195">
        <f t="shared" si="70"/>
        <v>2742.8577577599999</v>
      </c>
      <c r="R33" s="195">
        <f t="shared" si="70"/>
        <v>4347.8647024487836</v>
      </c>
      <c r="S33" s="195">
        <f t="shared" si="70"/>
        <v>8170.8577843492685</v>
      </c>
      <c r="T33" s="195">
        <f t="shared" si="70"/>
        <v>244.49422677000001</v>
      </c>
      <c r="U33" s="346"/>
    </row>
    <row r="34" spans="2:21" ht="12" customHeight="1" x14ac:dyDescent="0.25">
      <c r="B34" s="208"/>
      <c r="E34" s="210"/>
      <c r="F34" s="210"/>
      <c r="G34" s="346"/>
      <c r="H34" s="210"/>
      <c r="I34" s="210"/>
      <c r="O34" s="208"/>
      <c r="Q34" s="210"/>
      <c r="R34" s="210"/>
      <c r="S34" s="210"/>
      <c r="T34" s="210"/>
      <c r="U34" s="346"/>
    </row>
    <row r="35" spans="2:21" ht="12" customHeight="1" x14ac:dyDescent="0.25">
      <c r="B35" s="208"/>
      <c r="D35" s="923" t="str">
        <f>T!E17</f>
        <v>IV. čtvrtletí</v>
      </c>
      <c r="E35" s="210"/>
      <c r="F35" s="210"/>
      <c r="G35" s="346"/>
      <c r="H35" s="210"/>
      <c r="I35" s="210"/>
      <c r="O35" s="208"/>
      <c r="Q35" s="210"/>
      <c r="R35" s="210"/>
      <c r="S35" s="210"/>
      <c r="T35" s="210"/>
      <c r="U35" s="346"/>
    </row>
    <row r="36" spans="2:21" ht="12" customHeight="1" x14ac:dyDescent="0.25">
      <c r="B36" s="208"/>
      <c r="D36" s="923"/>
      <c r="E36" s="210"/>
      <c r="F36" s="210"/>
      <c r="G36" s="346"/>
      <c r="H36" s="210"/>
      <c r="I36" s="210"/>
      <c r="O36" s="208"/>
      <c r="Q36" s="210"/>
      <c r="R36" s="210"/>
      <c r="S36" s="210"/>
      <c r="T36" s="210"/>
      <c r="U36" s="346"/>
    </row>
    <row r="37" spans="2:21" ht="12" customHeight="1" x14ac:dyDescent="0.25">
      <c r="E37" s="210"/>
      <c r="F37" s="210"/>
      <c r="G37" s="210"/>
      <c r="H37" s="210"/>
      <c r="I37" s="210"/>
      <c r="Q37" s="210"/>
      <c r="R37" s="210"/>
      <c r="S37" s="210"/>
      <c r="T37" s="210"/>
      <c r="U37" s="210"/>
    </row>
    <row r="38" spans="2:21" ht="12" customHeight="1" x14ac:dyDescent="0.25">
      <c r="E38" s="210"/>
      <c r="F38" s="210"/>
      <c r="G38" s="210"/>
      <c r="H38" s="210"/>
      <c r="I38" s="210"/>
      <c r="Q38" s="210"/>
      <c r="R38" s="210"/>
      <c r="S38" s="210"/>
      <c r="T38" s="210"/>
      <c r="U38" s="210"/>
    </row>
    <row r="39" spans="2:21" ht="12" customHeight="1" x14ac:dyDescent="0.25">
      <c r="E39" s="210"/>
      <c r="F39" s="210"/>
      <c r="G39" s="210"/>
      <c r="H39" s="210"/>
      <c r="I39" s="210"/>
      <c r="Q39" s="210"/>
      <c r="R39" s="210"/>
      <c r="S39" s="210"/>
      <c r="T39" s="210"/>
      <c r="U39" s="210"/>
    </row>
    <row r="40" spans="2:21" ht="12" customHeight="1" x14ac:dyDescent="0.25">
      <c r="E40" s="210"/>
      <c r="F40" s="210"/>
      <c r="G40" s="210"/>
      <c r="H40" s="210"/>
      <c r="I40" s="210"/>
      <c r="Q40" s="210"/>
      <c r="R40" s="210"/>
      <c r="S40" s="210"/>
      <c r="T40" s="210"/>
      <c r="U40" s="210"/>
    </row>
    <row r="41" spans="2:21" ht="12" customHeight="1" x14ac:dyDescent="0.25">
      <c r="E41" s="210"/>
      <c r="F41" s="210"/>
      <c r="G41" s="210"/>
      <c r="H41" s="210"/>
      <c r="I41" s="210"/>
      <c r="Q41" s="210"/>
      <c r="R41" s="210"/>
      <c r="S41" s="210"/>
      <c r="T41" s="210"/>
      <c r="U41" s="210"/>
    </row>
    <row r="42" spans="2:21" ht="12" customHeight="1" x14ac:dyDescent="0.25"/>
    <row r="43" spans="2:21" ht="12" customHeight="1" x14ac:dyDescent="0.25"/>
    <row r="44" spans="2:21" ht="12" customHeight="1" x14ac:dyDescent="0.25"/>
    <row r="45" spans="2:21" ht="12" customHeight="1" x14ac:dyDescent="0.25"/>
    <row r="46" spans="2:21" ht="12" customHeight="1" x14ac:dyDescent="0.25"/>
  </sheetData>
  <mergeCells count="8">
    <mergeCell ref="D35:D36"/>
    <mergeCell ref="T1:V1"/>
    <mergeCell ref="H6:N6"/>
    <mergeCell ref="O6:U6"/>
    <mergeCell ref="A2:V2"/>
    <mergeCell ref="B4:U4"/>
    <mergeCell ref="B6:G6"/>
    <mergeCell ref="H5:U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zoomScaleNormal="100" zoomScaleSheetLayoutView="100" workbookViewId="0"/>
  </sheetViews>
  <sheetFormatPr defaultRowHeight="12.75" x14ac:dyDescent="0.2"/>
  <cols>
    <col min="1" max="1" width="17.7109375" style="71" customWidth="1"/>
    <col min="2" max="3" width="8.7109375" style="71" customWidth="1"/>
    <col min="4" max="4" width="7.7109375" style="71" customWidth="1"/>
    <col min="5" max="6" width="8.7109375" style="71" customWidth="1"/>
    <col min="7" max="7" width="7.7109375" style="71" customWidth="1"/>
    <col min="8" max="9" width="8.7109375" style="71" customWidth="1"/>
    <col min="10" max="10" width="7.7109375" style="71" customWidth="1"/>
    <col min="11" max="11" width="1.7109375" style="71" customWidth="1"/>
    <col min="12" max="13" width="7.7109375" style="71" customWidth="1"/>
    <col min="14" max="16384" width="9.140625" style="71"/>
  </cols>
  <sheetData>
    <row r="1" spans="1:12" ht="13.5" x14ac:dyDescent="0.25">
      <c r="F1" s="280"/>
      <c r="I1" s="898" t="s">
        <v>225</v>
      </c>
      <c r="J1" s="898"/>
      <c r="K1" s="898"/>
      <c r="L1" s="291"/>
    </row>
    <row r="2" spans="1:12" ht="16.5" customHeight="1" x14ac:dyDescent="0.2">
      <c r="A2" s="932" t="s">
        <v>96</v>
      </c>
      <c r="B2" s="932"/>
      <c r="C2" s="932"/>
      <c r="D2" s="932"/>
      <c r="E2" s="932"/>
      <c r="F2" s="932"/>
      <c r="G2" s="932"/>
      <c r="H2" s="932"/>
      <c r="I2" s="932"/>
      <c r="J2" s="932"/>
      <c r="K2" s="932"/>
    </row>
    <row r="3" spans="1:12" ht="25.5" customHeight="1" x14ac:dyDescent="0.2">
      <c r="A3" s="717" t="str">
        <f>T!E17&amp;" "&amp;T!G17</f>
        <v>IV. čtvrtletí 2019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</row>
    <row r="4" spans="1:12" ht="6" customHeight="1" x14ac:dyDescent="0.2">
      <c r="A4" s="295"/>
      <c r="B4" s="942"/>
      <c r="C4" s="943"/>
      <c r="D4" s="943"/>
      <c r="E4" s="943"/>
      <c r="F4" s="943"/>
      <c r="G4" s="943"/>
      <c r="H4" s="943"/>
      <c r="I4" s="943"/>
      <c r="J4" s="944"/>
    </row>
    <row r="5" spans="1:12" ht="15.75" customHeight="1" x14ac:dyDescent="0.2">
      <c r="A5" s="947"/>
      <c r="B5" s="939" t="str">
        <f>T!J20</f>
        <v>Říjen</v>
      </c>
      <c r="C5" s="940"/>
      <c r="D5" s="941"/>
      <c r="E5" s="939" t="str">
        <f>T!J21</f>
        <v>Listopad</v>
      </c>
      <c r="F5" s="940"/>
      <c r="G5" s="941"/>
      <c r="H5" s="939" t="str">
        <f>T!J22</f>
        <v>Prosinec</v>
      </c>
      <c r="I5" s="940"/>
      <c r="J5" s="941"/>
    </row>
    <row r="6" spans="1:12" ht="28.5" customHeight="1" x14ac:dyDescent="0.25">
      <c r="A6" s="947"/>
      <c r="B6" s="945" t="s">
        <v>39</v>
      </c>
      <c r="C6" s="946"/>
      <c r="D6" s="444" t="s">
        <v>46</v>
      </c>
      <c r="E6" s="945" t="s">
        <v>39</v>
      </c>
      <c r="F6" s="946"/>
      <c r="G6" s="444" t="s">
        <v>46</v>
      </c>
      <c r="H6" s="945" t="s">
        <v>39</v>
      </c>
      <c r="I6" s="946"/>
      <c r="J6" s="444" t="s">
        <v>46</v>
      </c>
    </row>
    <row r="7" spans="1:12" ht="23.25" customHeight="1" x14ac:dyDescent="0.25">
      <c r="A7" s="947"/>
      <c r="B7" s="945"/>
      <c r="C7" s="946"/>
      <c r="D7" s="235"/>
      <c r="E7" s="945"/>
      <c r="F7" s="946"/>
      <c r="G7" s="444"/>
      <c r="H7" s="945"/>
      <c r="I7" s="946"/>
      <c r="J7" s="444"/>
    </row>
    <row r="8" spans="1:12" ht="15" customHeight="1" x14ac:dyDescent="0.25">
      <c r="A8" s="319" t="s">
        <v>169</v>
      </c>
      <c r="B8" s="660" t="s">
        <v>336</v>
      </c>
      <c r="C8" s="655" t="s">
        <v>1</v>
      </c>
      <c r="D8" s="151" t="s">
        <v>11</v>
      </c>
      <c r="E8" s="660" t="s">
        <v>336</v>
      </c>
      <c r="F8" s="655" t="s">
        <v>1</v>
      </c>
      <c r="G8" s="151" t="s">
        <v>11</v>
      </c>
      <c r="H8" s="660" t="s">
        <v>336</v>
      </c>
      <c r="I8" s="655" t="s">
        <v>1</v>
      </c>
      <c r="J8" s="151" t="s">
        <v>11</v>
      </c>
      <c r="K8" s="131"/>
    </row>
    <row r="9" spans="1:12" ht="12.6" customHeight="1" x14ac:dyDescent="0.25">
      <c r="A9" s="320">
        <v>1</v>
      </c>
      <c r="B9" s="90">
        <v>18908.551768346915</v>
      </c>
      <c r="C9" s="78">
        <v>201474.72406880645</v>
      </c>
      <c r="D9" s="297">
        <v>14.3</v>
      </c>
      <c r="E9" s="78">
        <v>31980.705159741246</v>
      </c>
      <c r="F9" s="78">
        <v>340814.46897743334</v>
      </c>
      <c r="G9" s="296">
        <v>3.7</v>
      </c>
      <c r="H9" s="90">
        <v>34681.131609643242</v>
      </c>
      <c r="I9" s="78">
        <v>370597.3683006129</v>
      </c>
      <c r="J9" s="297">
        <v>-0.6</v>
      </c>
    </row>
    <row r="10" spans="1:12" ht="12.6" customHeight="1" x14ac:dyDescent="0.25">
      <c r="A10" s="315">
        <v>2</v>
      </c>
      <c r="B10" s="298">
        <v>20672.687750573747</v>
      </c>
      <c r="C10" s="299">
        <v>220146.63006880647</v>
      </c>
      <c r="D10" s="300">
        <v>10</v>
      </c>
      <c r="E10" s="299">
        <v>26482.323149323885</v>
      </c>
      <c r="F10" s="299">
        <v>282242.96697743336</v>
      </c>
      <c r="G10" s="301">
        <v>7.2</v>
      </c>
      <c r="H10" s="298">
        <v>38948.770523272411</v>
      </c>
      <c r="I10" s="299">
        <v>416195.71830061288</v>
      </c>
      <c r="J10" s="300">
        <v>0.8</v>
      </c>
    </row>
    <row r="11" spans="1:12" ht="12.6" customHeight="1" x14ac:dyDescent="0.25">
      <c r="A11" s="315">
        <v>3</v>
      </c>
      <c r="B11" s="298">
        <v>24143.541444370552</v>
      </c>
      <c r="C11" s="299">
        <v>257077.26006880647</v>
      </c>
      <c r="D11" s="300">
        <v>7.4</v>
      </c>
      <c r="E11" s="299">
        <v>24825.855698252362</v>
      </c>
      <c r="F11" s="299">
        <v>264562.48597743333</v>
      </c>
      <c r="G11" s="301">
        <v>10.5</v>
      </c>
      <c r="H11" s="298">
        <v>38818.206670173924</v>
      </c>
      <c r="I11" s="299">
        <v>414821.32530061289</v>
      </c>
      <c r="J11" s="300">
        <v>-0.1</v>
      </c>
    </row>
    <row r="12" spans="1:12" ht="12.6" customHeight="1" x14ac:dyDescent="0.25">
      <c r="A12" s="315">
        <v>4</v>
      </c>
      <c r="B12" s="298">
        <v>22796.802557771094</v>
      </c>
      <c r="C12" s="299">
        <v>242747.30206880646</v>
      </c>
      <c r="D12" s="300">
        <v>8.3000000000000007</v>
      </c>
      <c r="E12" s="299">
        <v>26873.164470444342</v>
      </c>
      <c r="F12" s="299">
        <v>286393.32897743332</v>
      </c>
      <c r="G12" s="301">
        <v>9.8000000000000007</v>
      </c>
      <c r="H12" s="298">
        <v>39991.132859478188</v>
      </c>
      <c r="I12" s="299">
        <v>427358.4983006129</v>
      </c>
      <c r="J12" s="300">
        <v>-1</v>
      </c>
    </row>
    <row r="13" spans="1:12" ht="12.6" customHeight="1" x14ac:dyDescent="0.25">
      <c r="A13" s="315">
        <v>5</v>
      </c>
      <c r="B13" s="298">
        <v>21856.883869113903</v>
      </c>
      <c r="C13" s="299">
        <v>232732.37206880643</v>
      </c>
      <c r="D13" s="300">
        <v>7.7</v>
      </c>
      <c r="E13" s="299">
        <v>29622.622563585202</v>
      </c>
      <c r="F13" s="299">
        <v>315692.82497743337</v>
      </c>
      <c r="G13" s="301">
        <v>7</v>
      </c>
      <c r="H13" s="298">
        <v>41976.115631711233</v>
      </c>
      <c r="I13" s="299">
        <v>448578.13230061287</v>
      </c>
      <c r="J13" s="300">
        <v>-2.2000000000000002</v>
      </c>
    </row>
    <row r="14" spans="1:12" ht="12.6" customHeight="1" x14ac:dyDescent="0.25">
      <c r="A14" s="315">
        <v>6</v>
      </c>
      <c r="B14" s="298">
        <v>22534.718057212471</v>
      </c>
      <c r="C14" s="299">
        <v>239965.85106880646</v>
      </c>
      <c r="D14" s="300">
        <v>5.7</v>
      </c>
      <c r="E14" s="299">
        <v>29258.768875084701</v>
      </c>
      <c r="F14" s="299">
        <v>311841.72797743336</v>
      </c>
      <c r="G14" s="301">
        <v>6.7</v>
      </c>
      <c r="H14" s="298">
        <v>39182.90754384375</v>
      </c>
      <c r="I14" s="299">
        <v>418760.27730061288</v>
      </c>
      <c r="J14" s="300">
        <v>-1.6</v>
      </c>
    </row>
    <row r="15" spans="1:12" ht="12.6" customHeight="1" x14ac:dyDescent="0.25">
      <c r="A15" s="315">
        <v>7</v>
      </c>
      <c r="B15" s="298">
        <v>28027.22781993317</v>
      </c>
      <c r="C15" s="299">
        <v>298446.32506880641</v>
      </c>
      <c r="D15" s="300">
        <v>3.3</v>
      </c>
      <c r="E15" s="299">
        <v>28659.279864751137</v>
      </c>
      <c r="F15" s="299">
        <v>305443.42297743331</v>
      </c>
      <c r="G15" s="301">
        <v>6.4</v>
      </c>
      <c r="H15" s="298">
        <v>31992.185673032047</v>
      </c>
      <c r="I15" s="299">
        <v>341941.46130061295</v>
      </c>
      <c r="J15" s="300">
        <v>4</v>
      </c>
    </row>
    <row r="16" spans="1:12" ht="12.6" customHeight="1" x14ac:dyDescent="0.25">
      <c r="A16" s="315">
        <v>8</v>
      </c>
      <c r="B16" s="298">
        <v>28634.94033480424</v>
      </c>
      <c r="C16" s="299">
        <v>304907.66506880644</v>
      </c>
      <c r="D16" s="300">
        <v>8.4</v>
      </c>
      <c r="E16" s="299">
        <v>28596.813968617913</v>
      </c>
      <c r="F16" s="299">
        <v>304718.36397743336</v>
      </c>
      <c r="G16" s="301">
        <v>7.6</v>
      </c>
      <c r="H16" s="298">
        <v>29842.096818776041</v>
      </c>
      <c r="I16" s="299">
        <v>318962.91130061285</v>
      </c>
      <c r="J16" s="300">
        <v>5.9</v>
      </c>
    </row>
    <row r="17" spans="1:11" ht="12.6" customHeight="1" x14ac:dyDescent="0.25">
      <c r="A17" s="315">
        <v>9</v>
      </c>
      <c r="B17" s="298">
        <v>25692.839776020886</v>
      </c>
      <c r="C17" s="299">
        <v>273580.85106880649</v>
      </c>
      <c r="D17" s="300">
        <v>10.199999999999999</v>
      </c>
      <c r="E17" s="299">
        <v>27081.795996950299</v>
      </c>
      <c r="F17" s="299">
        <v>288605.83197743335</v>
      </c>
      <c r="G17" s="301">
        <v>5</v>
      </c>
      <c r="H17" s="298">
        <v>34848.984164863876</v>
      </c>
      <c r="I17" s="299">
        <v>372427.65030061296</v>
      </c>
      <c r="J17" s="300">
        <v>4.3</v>
      </c>
    </row>
    <row r="18" spans="1:11" ht="12.6" customHeight="1" x14ac:dyDescent="0.25">
      <c r="A18" s="315">
        <v>10</v>
      </c>
      <c r="B18" s="298">
        <v>25560.337566644896</v>
      </c>
      <c r="C18" s="299">
        <v>272175.31806880643</v>
      </c>
      <c r="D18" s="300">
        <v>8.8000000000000007</v>
      </c>
      <c r="E18" s="299">
        <v>30778.248109097975</v>
      </c>
      <c r="F18" s="299">
        <v>327978.80697743339</v>
      </c>
      <c r="G18" s="301">
        <v>1.8</v>
      </c>
      <c r="H18" s="298">
        <v>37416.502112582762</v>
      </c>
      <c r="I18" s="299">
        <v>399857.93830061296</v>
      </c>
      <c r="J18" s="300">
        <v>0.4</v>
      </c>
    </row>
    <row r="19" spans="1:11" ht="12.6" customHeight="1" x14ac:dyDescent="0.25">
      <c r="A19" s="315">
        <v>11</v>
      </c>
      <c r="B19" s="302">
        <v>23127.045539514573</v>
      </c>
      <c r="C19" s="303">
        <v>246265.86906880647</v>
      </c>
      <c r="D19" s="300">
        <v>10.3</v>
      </c>
      <c r="E19" s="303">
        <v>34374.271421969999</v>
      </c>
      <c r="F19" s="303">
        <v>366349.29397743335</v>
      </c>
      <c r="G19" s="301">
        <v>2.6</v>
      </c>
      <c r="H19" s="302">
        <v>41761.936254959059</v>
      </c>
      <c r="I19" s="303">
        <v>446285.51030061289</v>
      </c>
      <c r="J19" s="300">
        <v>-2.5</v>
      </c>
      <c r="K19" s="142"/>
    </row>
    <row r="20" spans="1:11" ht="12.6" customHeight="1" x14ac:dyDescent="0.25">
      <c r="A20" s="315">
        <v>12</v>
      </c>
      <c r="B20" s="302">
        <v>17496.469775247344</v>
      </c>
      <c r="C20" s="303">
        <v>186331.16906880643</v>
      </c>
      <c r="D20" s="300">
        <v>12.4</v>
      </c>
      <c r="E20" s="303">
        <v>33679.429251648005</v>
      </c>
      <c r="F20" s="303">
        <v>358934.63197743334</v>
      </c>
      <c r="G20" s="301">
        <v>3.7</v>
      </c>
      <c r="H20" s="302">
        <v>41114.632304250219</v>
      </c>
      <c r="I20" s="303">
        <v>439388.52530061291</v>
      </c>
      <c r="J20" s="300">
        <v>-0.8</v>
      </c>
      <c r="K20" s="142"/>
    </row>
    <row r="21" spans="1:11" ht="12.6" customHeight="1" x14ac:dyDescent="0.2">
      <c r="A21" s="315">
        <v>13</v>
      </c>
      <c r="B21" s="302">
        <v>15994.432451402925</v>
      </c>
      <c r="C21" s="303">
        <v>170351.25906880645</v>
      </c>
      <c r="D21" s="304">
        <v>13.8</v>
      </c>
      <c r="E21" s="303">
        <v>35169.845561428498</v>
      </c>
      <c r="F21" s="303">
        <v>374825.63097743335</v>
      </c>
      <c r="G21" s="305">
        <v>2.1</v>
      </c>
      <c r="H21" s="302">
        <v>38812.234852184833</v>
      </c>
      <c r="I21" s="303">
        <v>414784.4603006129</v>
      </c>
      <c r="J21" s="304">
        <v>0.4</v>
      </c>
      <c r="K21" s="142"/>
    </row>
    <row r="22" spans="1:11" ht="12.6" customHeight="1" x14ac:dyDescent="0.2">
      <c r="A22" s="315">
        <v>14</v>
      </c>
      <c r="B22" s="302">
        <v>20944.289856605283</v>
      </c>
      <c r="C22" s="303">
        <v>222987.75506880644</v>
      </c>
      <c r="D22" s="304">
        <v>13.7</v>
      </c>
      <c r="E22" s="303">
        <v>34186.021580766814</v>
      </c>
      <c r="F22" s="303">
        <v>364345.75597743335</v>
      </c>
      <c r="G22" s="305">
        <v>2.6</v>
      </c>
      <c r="H22" s="302">
        <v>33282.733910010771</v>
      </c>
      <c r="I22" s="303">
        <v>355707.1403006129</v>
      </c>
      <c r="J22" s="304">
        <v>3.4</v>
      </c>
    </row>
    <row r="23" spans="1:11" ht="12.6" customHeight="1" x14ac:dyDescent="0.2">
      <c r="A23" s="315">
        <v>15</v>
      </c>
      <c r="B23" s="302">
        <v>20606.826261646263</v>
      </c>
      <c r="C23" s="303">
        <v>219421.58806880645</v>
      </c>
      <c r="D23" s="304">
        <v>13.8</v>
      </c>
      <c r="E23" s="303">
        <v>30558.205290760441</v>
      </c>
      <c r="F23" s="303">
        <v>325668.83197743329</v>
      </c>
      <c r="G23" s="305">
        <v>7.9</v>
      </c>
      <c r="H23" s="302">
        <v>30350.452772970086</v>
      </c>
      <c r="I23" s="303">
        <v>324395.19630061288</v>
      </c>
      <c r="J23" s="304">
        <v>5.8</v>
      </c>
    </row>
    <row r="24" spans="1:11" ht="12.6" customHeight="1" x14ac:dyDescent="0.2">
      <c r="A24" s="315">
        <v>16</v>
      </c>
      <c r="B24" s="302">
        <v>22707.142455074227</v>
      </c>
      <c r="C24" s="303">
        <v>241780.04206880645</v>
      </c>
      <c r="D24" s="304">
        <v>10.8</v>
      </c>
      <c r="E24" s="303">
        <v>25845.817756454173</v>
      </c>
      <c r="F24" s="303">
        <v>275445.00597743335</v>
      </c>
      <c r="G24" s="305">
        <v>7.9</v>
      </c>
      <c r="H24" s="302">
        <v>34597.594173242986</v>
      </c>
      <c r="I24" s="303">
        <v>369740.22230061295</v>
      </c>
      <c r="J24" s="304">
        <v>4.5</v>
      </c>
    </row>
    <row r="25" spans="1:11" ht="12.6" customHeight="1" x14ac:dyDescent="0.2">
      <c r="A25" s="315">
        <v>17</v>
      </c>
      <c r="B25" s="302">
        <v>23076.4707021389</v>
      </c>
      <c r="C25" s="303">
        <v>245661.40606880648</v>
      </c>
      <c r="D25" s="304">
        <v>10.3</v>
      </c>
      <c r="E25" s="303">
        <v>22793.233235390362</v>
      </c>
      <c r="F25" s="303">
        <v>242982.45197743332</v>
      </c>
      <c r="G25" s="305">
        <v>11</v>
      </c>
      <c r="H25" s="302">
        <v>35463.846146108539</v>
      </c>
      <c r="I25" s="303">
        <v>378989.73030061292</v>
      </c>
      <c r="J25" s="304">
        <v>3.8</v>
      </c>
    </row>
    <row r="26" spans="1:11" ht="12.6" customHeight="1" x14ac:dyDescent="0.2">
      <c r="A26" s="315">
        <v>18</v>
      </c>
      <c r="B26" s="302">
        <v>20918.771896893453</v>
      </c>
      <c r="C26" s="306">
        <v>222676.79706880648</v>
      </c>
      <c r="D26" s="307">
        <v>11.7</v>
      </c>
      <c r="E26" s="303">
        <v>29784.813230637192</v>
      </c>
      <c r="F26" s="306">
        <v>317435.06897743332</v>
      </c>
      <c r="G26" s="308">
        <v>6.1</v>
      </c>
      <c r="H26" s="302">
        <v>33961.36814758047</v>
      </c>
      <c r="I26" s="306">
        <v>362940.66830061289</v>
      </c>
      <c r="J26" s="307">
        <v>4.7</v>
      </c>
    </row>
    <row r="27" spans="1:11" ht="12.6" customHeight="1" x14ac:dyDescent="0.2">
      <c r="A27" s="315">
        <v>19</v>
      </c>
      <c r="B27" s="302">
        <v>19745.425902100469</v>
      </c>
      <c r="C27" s="306">
        <v>210201.92806880645</v>
      </c>
      <c r="D27" s="307">
        <v>11</v>
      </c>
      <c r="E27" s="303">
        <v>32267.280010179544</v>
      </c>
      <c r="F27" s="306">
        <v>343926.74597743334</v>
      </c>
      <c r="G27" s="308">
        <v>5.7</v>
      </c>
      <c r="H27" s="302">
        <v>32637.816828436749</v>
      </c>
      <c r="I27" s="306">
        <v>348796.32930061291</v>
      </c>
      <c r="J27" s="307">
        <v>5.8</v>
      </c>
    </row>
    <row r="28" spans="1:11" ht="12.6" customHeight="1" x14ac:dyDescent="0.2">
      <c r="A28" s="315">
        <v>20</v>
      </c>
      <c r="B28" s="302">
        <v>20198.740769010325</v>
      </c>
      <c r="C28" s="303">
        <v>215023.92506880645</v>
      </c>
      <c r="D28" s="304">
        <v>11.9</v>
      </c>
      <c r="E28" s="303">
        <v>31626.389230607427</v>
      </c>
      <c r="F28" s="303">
        <v>337121.98697743338</v>
      </c>
      <c r="G28" s="305">
        <v>6.6</v>
      </c>
      <c r="H28" s="302">
        <v>27194.125647203757</v>
      </c>
      <c r="I28" s="303">
        <v>290653.41030061292</v>
      </c>
      <c r="J28" s="304">
        <v>7.3</v>
      </c>
    </row>
    <row r="29" spans="1:11" ht="12.6" customHeight="1" x14ac:dyDescent="0.2">
      <c r="A29" s="315">
        <v>21</v>
      </c>
      <c r="B29" s="302">
        <v>22240.927287481238</v>
      </c>
      <c r="C29" s="303">
        <v>236727.66906880646</v>
      </c>
      <c r="D29" s="304">
        <v>12.5</v>
      </c>
      <c r="E29" s="303">
        <v>30091.279677988685</v>
      </c>
      <c r="F29" s="303">
        <v>320750.26297743333</v>
      </c>
      <c r="G29" s="305">
        <v>7.6</v>
      </c>
      <c r="H29" s="302">
        <v>25337.207008982201</v>
      </c>
      <c r="I29" s="303">
        <v>270817.64930061286</v>
      </c>
      <c r="J29" s="304">
        <v>5.2</v>
      </c>
    </row>
    <row r="30" spans="1:11" ht="12.6" customHeight="1" x14ac:dyDescent="0.2">
      <c r="A30" s="315">
        <v>22</v>
      </c>
      <c r="B30" s="302">
        <v>22278.788041837997</v>
      </c>
      <c r="C30" s="303">
        <v>237180.86206880645</v>
      </c>
      <c r="D30" s="304">
        <v>12.2</v>
      </c>
      <c r="E30" s="303">
        <v>28772.524561041166</v>
      </c>
      <c r="F30" s="303">
        <v>306684.79097743332</v>
      </c>
      <c r="G30" s="305">
        <v>7.6</v>
      </c>
      <c r="H30" s="302">
        <v>26574.450266902357</v>
      </c>
      <c r="I30" s="303">
        <v>284037.40730061289</v>
      </c>
      <c r="J30" s="304">
        <v>3</v>
      </c>
    </row>
    <row r="31" spans="1:11" ht="12.6" customHeight="1" x14ac:dyDescent="0.25">
      <c r="A31" s="315">
        <v>23</v>
      </c>
      <c r="B31" s="309">
        <v>22151.813339130058</v>
      </c>
      <c r="C31" s="310">
        <v>235816.70906880646</v>
      </c>
      <c r="D31" s="311">
        <v>13</v>
      </c>
      <c r="E31" s="310">
        <v>25036.570754101878</v>
      </c>
      <c r="F31" s="310">
        <v>266899.39097743336</v>
      </c>
      <c r="G31" s="312">
        <v>6.5</v>
      </c>
      <c r="H31" s="309">
        <v>27075.169819380757</v>
      </c>
      <c r="I31" s="310">
        <v>289391.64630061283</v>
      </c>
      <c r="J31" s="311">
        <v>4.8</v>
      </c>
    </row>
    <row r="32" spans="1:11" ht="12.6" customHeight="1" x14ac:dyDescent="0.25">
      <c r="A32" s="315">
        <v>24</v>
      </c>
      <c r="B32" s="313">
        <v>21505.885470445857</v>
      </c>
      <c r="C32" s="314">
        <v>228948.09006880643</v>
      </c>
      <c r="D32" s="300">
        <v>12.7</v>
      </c>
      <c r="E32" s="314">
        <v>27343.582815487345</v>
      </c>
      <c r="F32" s="314">
        <v>291468.95397743332</v>
      </c>
      <c r="G32" s="301">
        <v>5.6</v>
      </c>
      <c r="H32" s="313">
        <v>25390.865423642488</v>
      </c>
      <c r="I32" s="314">
        <v>271391.44630061288</v>
      </c>
      <c r="J32" s="300">
        <v>4</v>
      </c>
    </row>
    <row r="33" spans="1:16" ht="12.6" customHeight="1" x14ac:dyDescent="0.2">
      <c r="A33" s="315">
        <v>25</v>
      </c>
      <c r="B33" s="302">
        <v>20883.369425409808</v>
      </c>
      <c r="C33" s="303">
        <v>222338.18406880647</v>
      </c>
      <c r="D33" s="304">
        <v>10.7</v>
      </c>
      <c r="E33" s="303">
        <v>31960.475626949406</v>
      </c>
      <c r="F33" s="303">
        <v>340675.36397743336</v>
      </c>
      <c r="G33" s="305">
        <v>4.9000000000000004</v>
      </c>
      <c r="H33" s="302">
        <v>25681.764337020039</v>
      </c>
      <c r="I33" s="303">
        <v>274501.64230061293</v>
      </c>
      <c r="J33" s="304">
        <v>4.0999999999999996</v>
      </c>
    </row>
    <row r="34" spans="1:16" ht="12.6" customHeight="1" x14ac:dyDescent="0.2">
      <c r="A34" s="315">
        <v>26</v>
      </c>
      <c r="B34" s="302">
        <v>17925.671783201295</v>
      </c>
      <c r="C34" s="303">
        <v>190884.87706880647</v>
      </c>
      <c r="D34" s="304">
        <v>10.9</v>
      </c>
      <c r="E34" s="303">
        <v>32815.033480261503</v>
      </c>
      <c r="F34" s="303">
        <v>349776.78097743331</v>
      </c>
      <c r="G34" s="305">
        <v>4.2</v>
      </c>
      <c r="H34" s="302">
        <v>29381.547463338942</v>
      </c>
      <c r="I34" s="303">
        <v>314023.61930061289</v>
      </c>
      <c r="J34" s="304">
        <v>2.4</v>
      </c>
    </row>
    <row r="35" spans="1:16" ht="12.6" customHeight="1" x14ac:dyDescent="0.2">
      <c r="A35" s="315">
        <v>27</v>
      </c>
      <c r="B35" s="302">
        <v>17846.479282697892</v>
      </c>
      <c r="C35" s="303">
        <v>190012.75606880646</v>
      </c>
      <c r="D35" s="304">
        <v>11.6</v>
      </c>
      <c r="E35" s="303">
        <v>32679.058206856302</v>
      </c>
      <c r="F35" s="303">
        <v>348349.34497743333</v>
      </c>
      <c r="G35" s="305">
        <v>5</v>
      </c>
      <c r="H35" s="302">
        <v>30327.982220232483</v>
      </c>
      <c r="I35" s="303">
        <v>324149.5093006129</v>
      </c>
      <c r="J35" s="304">
        <v>1.1000000000000001</v>
      </c>
    </row>
    <row r="36" spans="1:16" ht="12.6" customHeight="1" x14ac:dyDescent="0.2">
      <c r="A36" s="315">
        <v>28</v>
      </c>
      <c r="B36" s="302">
        <v>24882.892448423081</v>
      </c>
      <c r="C36" s="303">
        <v>264887.18406880647</v>
      </c>
      <c r="D36" s="304">
        <v>4.8</v>
      </c>
      <c r="E36" s="303">
        <v>30836.13972053591</v>
      </c>
      <c r="F36" s="303">
        <v>328708.35197743331</v>
      </c>
      <c r="G36" s="305">
        <v>7</v>
      </c>
      <c r="H36" s="302">
        <v>31905.775690509676</v>
      </c>
      <c r="I36" s="303">
        <v>341004.4443006129</v>
      </c>
      <c r="J36" s="304">
        <v>-1</v>
      </c>
    </row>
    <row r="37" spans="1:16" ht="12.6" customHeight="1" x14ac:dyDescent="0.2">
      <c r="A37" s="315">
        <v>29</v>
      </c>
      <c r="B37" s="302">
        <v>30381.275857733479</v>
      </c>
      <c r="C37" s="303">
        <v>323439.77106880641</v>
      </c>
      <c r="D37" s="304">
        <v>4.0999999999999996</v>
      </c>
      <c r="E37" s="303">
        <v>31754.656587065638</v>
      </c>
      <c r="F37" s="303">
        <v>338496.13297743333</v>
      </c>
      <c r="G37" s="305">
        <v>4.8</v>
      </c>
      <c r="H37" s="302">
        <v>33712.361908619154</v>
      </c>
      <c r="I37" s="303">
        <v>360310.34930061293</v>
      </c>
      <c r="J37" s="304">
        <v>-3</v>
      </c>
    </row>
    <row r="38" spans="1:16" ht="12.6" customHeight="1" x14ac:dyDescent="0.2">
      <c r="A38" s="315">
        <v>30</v>
      </c>
      <c r="B38" s="302">
        <v>33006.946341153598</v>
      </c>
      <c r="C38" s="303">
        <v>351372.04006880644</v>
      </c>
      <c r="D38" s="304">
        <v>1.7</v>
      </c>
      <c r="E38" s="303">
        <v>32664.142077864977</v>
      </c>
      <c r="F38" s="303">
        <v>348198.87497743336</v>
      </c>
      <c r="G38" s="305">
        <v>0</v>
      </c>
      <c r="H38" s="302">
        <v>34103.730540313685</v>
      </c>
      <c r="I38" s="303">
        <v>364498.93330061284</v>
      </c>
      <c r="J38" s="304">
        <v>-0.3</v>
      </c>
    </row>
    <row r="39" spans="1:16" ht="12.6" customHeight="1" x14ac:dyDescent="0.2">
      <c r="A39" s="315">
        <v>31</v>
      </c>
      <c r="B39" s="302">
        <v>35145.539444972921</v>
      </c>
      <c r="C39" s="303">
        <v>374152.79006880644</v>
      </c>
      <c r="D39" s="304">
        <v>0.4</v>
      </c>
      <c r="E39" s="303"/>
      <c r="F39" s="303"/>
      <c r="G39" s="305"/>
      <c r="H39" s="302">
        <v>33828.091128839631</v>
      </c>
      <c r="I39" s="303">
        <v>361527.72430061293</v>
      </c>
      <c r="J39" s="304">
        <v>1.3</v>
      </c>
      <c r="K39" s="91"/>
    </row>
    <row r="40" spans="1:16" ht="12.6" customHeight="1" x14ac:dyDescent="0.2">
      <c r="A40" s="353" t="s">
        <v>83</v>
      </c>
      <c r="B40" s="488">
        <f>SUM(B9:B39)</f>
        <v>711893.7352769128</v>
      </c>
      <c r="C40" s="562">
        <f>SUM(C9:C39)</f>
        <v>7579716.970133001</v>
      </c>
      <c r="D40" s="563">
        <f>AVERAGE(D9:D39)</f>
        <v>9.6258064516129043</v>
      </c>
      <c r="E40" s="488">
        <f>SUM(E9:E39)</f>
        <v>898398.34793384443</v>
      </c>
      <c r="F40" s="562">
        <f>SUM(F9:F39)</f>
        <v>9575337.8833230026</v>
      </c>
      <c r="G40" s="563">
        <f>AVERAGE(G9:G39)</f>
        <v>5.8366666666666669</v>
      </c>
      <c r="H40" s="488">
        <f>SUM(H9:H39)</f>
        <v>1040193.7204521064</v>
      </c>
      <c r="I40" s="562">
        <f>SUM(I9:I39)</f>
        <v>11116836.845319003</v>
      </c>
      <c r="J40" s="563">
        <f>AVERAGE(J9:J39)</f>
        <v>2.0612903225806449</v>
      </c>
      <c r="K40" s="325"/>
      <c r="N40" s="142"/>
      <c r="O40" s="142"/>
      <c r="P40" s="142"/>
    </row>
    <row r="41" spans="1:16" ht="12.95" customHeight="1" x14ac:dyDescent="0.2">
      <c r="A41" s="135" t="s">
        <v>173</v>
      </c>
      <c r="B41" s="322">
        <f>MAX(B9:B39)</f>
        <v>35145.539444972921</v>
      </c>
      <c r="C41" s="323">
        <f>MAX(C9:C39)</f>
        <v>374152.79006880644</v>
      </c>
      <c r="D41" s="396">
        <f>VLOOKUP(B41,$B$9:$D$39,3,FALSE)</f>
        <v>0.4</v>
      </c>
      <c r="E41" s="322">
        <f>MAX(E9:E39)</f>
        <v>35169.845561428498</v>
      </c>
      <c r="F41" s="323">
        <f>MAX(F9:F39)</f>
        <v>374825.63097743335</v>
      </c>
      <c r="G41" s="396">
        <f>VLOOKUP(E41,$E$9:$G$39,3,FALSE)</f>
        <v>2.1</v>
      </c>
      <c r="H41" s="322">
        <f>MAX(H9:H39)</f>
        <v>41976.115631711233</v>
      </c>
      <c r="I41" s="323">
        <f>MAX(I9:I39)</f>
        <v>448578.13230061287</v>
      </c>
      <c r="J41" s="396">
        <f>VLOOKUP(H41,$H$9:$J$39,3,FALSE)</f>
        <v>-2.2000000000000002</v>
      </c>
    </row>
    <row r="42" spans="1:16" ht="12.95" customHeight="1" x14ac:dyDescent="0.2">
      <c r="A42" s="84" t="s">
        <v>174</v>
      </c>
      <c r="B42" s="324">
        <f>MIN(B9:B39)</f>
        <v>15994.432451402925</v>
      </c>
      <c r="C42" s="260">
        <f>MIN(C9:C39)</f>
        <v>170351.25906880645</v>
      </c>
      <c r="D42" s="397">
        <f>VLOOKUP(B42,$B$9:$D$39,3,FALSE)</f>
        <v>13.8</v>
      </c>
      <c r="E42" s="324">
        <f>MIN(E9:E39)</f>
        <v>22793.233235390362</v>
      </c>
      <c r="F42" s="260">
        <f>MIN(F9:F39)</f>
        <v>242982.45197743332</v>
      </c>
      <c r="G42" s="397">
        <f>VLOOKUP(E42,$E$9:$G$39,3,FALSE)</f>
        <v>11</v>
      </c>
      <c r="H42" s="324">
        <f>MIN(H9:H39)</f>
        <v>25337.207008982201</v>
      </c>
      <c r="I42" s="260">
        <f>MIN(I9:I39)</f>
        <v>270817.64930061286</v>
      </c>
      <c r="J42" s="397">
        <f>VLOOKUP(H42,$H$9:$J$39,3,FALSE)</f>
        <v>5.2</v>
      </c>
    </row>
    <row r="43" spans="1:16" ht="12.95" customHeight="1" x14ac:dyDescent="0.2">
      <c r="A43" s="84" t="s">
        <v>175</v>
      </c>
      <c r="B43" s="324">
        <f t="shared" ref="B43:J43" si="0">AVERAGE(B9:B39)</f>
        <v>22964.314041190737</v>
      </c>
      <c r="C43" s="260">
        <f t="shared" si="0"/>
        <v>244506.99903654843</v>
      </c>
      <c r="D43" s="321">
        <f t="shared" si="0"/>
        <v>9.6258064516129043</v>
      </c>
      <c r="E43" s="324">
        <f t="shared" si="0"/>
        <v>29946.611597794814</v>
      </c>
      <c r="F43" s="260">
        <f>AVERAGE(F9:F39)</f>
        <v>319177.92944410007</v>
      </c>
      <c r="G43" s="321">
        <f t="shared" si="0"/>
        <v>5.8366666666666669</v>
      </c>
      <c r="H43" s="324">
        <f>AVERAGE(H9:H39)</f>
        <v>33554.636143616335</v>
      </c>
      <c r="I43" s="260">
        <f t="shared" si="0"/>
        <v>358607.64017158072</v>
      </c>
      <c r="J43" s="321">
        <f t="shared" si="0"/>
        <v>2.0612903225806449</v>
      </c>
      <c r="K43" s="87"/>
    </row>
    <row r="44" spans="1:16" ht="7.5" customHeight="1" x14ac:dyDescent="0.2">
      <c r="B44" s="316"/>
      <c r="C44" s="80"/>
      <c r="D44" s="317"/>
      <c r="H44" s="87"/>
      <c r="J44" s="100"/>
    </row>
    <row r="45" spans="1:16" ht="15" customHeight="1" x14ac:dyDescent="0.25">
      <c r="A45" s="293"/>
      <c r="B45" s="933" t="str">
        <f>B5</f>
        <v>Říjen</v>
      </c>
      <c r="C45" s="934"/>
      <c r="D45" s="935"/>
      <c r="E45" s="936" t="str">
        <f>E5</f>
        <v>Listopad</v>
      </c>
      <c r="F45" s="937"/>
      <c r="G45" s="938"/>
      <c r="H45" s="936" t="str">
        <f>H5</f>
        <v>Prosinec</v>
      </c>
      <c r="I45" s="937"/>
      <c r="J45" s="938"/>
    </row>
    <row r="46" spans="1:16" ht="15" customHeight="1" x14ac:dyDescent="0.25">
      <c r="A46" s="326"/>
      <c r="B46" s="327"/>
      <c r="C46" s="327"/>
      <c r="D46" s="328"/>
      <c r="E46" s="327"/>
      <c r="F46" s="327"/>
      <c r="G46" s="328"/>
      <c r="H46" s="327"/>
      <c r="I46" s="327"/>
      <c r="J46" s="328"/>
    </row>
    <row r="47" spans="1:16" ht="15" customHeight="1" x14ac:dyDescent="0.25">
      <c r="A47" s="293"/>
      <c r="B47" s="329"/>
      <c r="C47" s="327"/>
      <c r="D47" s="328"/>
      <c r="E47" s="327"/>
      <c r="F47" s="327"/>
      <c r="G47" s="327"/>
      <c r="H47" s="329"/>
      <c r="I47" s="327"/>
      <c r="J47" s="328"/>
    </row>
    <row r="48" spans="1:16" ht="15" customHeight="1" x14ac:dyDescent="0.2">
      <c r="B48" s="329"/>
      <c r="C48" s="327"/>
      <c r="D48" s="328"/>
      <c r="E48" s="327"/>
      <c r="F48" s="327"/>
      <c r="G48" s="327"/>
      <c r="H48" s="329"/>
      <c r="I48" s="327"/>
      <c r="J48" s="328"/>
    </row>
    <row r="49" spans="1:11" ht="15" customHeight="1" x14ac:dyDescent="0.25">
      <c r="B49" s="330" t="s">
        <v>170</v>
      </c>
      <c r="C49" s="331">
        <f>B41</f>
        <v>35145.539444972921</v>
      </c>
      <c r="D49" s="328"/>
      <c r="E49" s="330" t="s">
        <v>170</v>
      </c>
      <c r="F49" s="331">
        <f>E41</f>
        <v>35169.845561428498</v>
      </c>
      <c r="G49" s="327"/>
      <c r="H49" s="330" t="s">
        <v>170</v>
      </c>
      <c r="I49" s="331">
        <f>H41</f>
        <v>41976.115631711233</v>
      </c>
      <c r="J49" s="328"/>
    </row>
    <row r="50" spans="1:11" ht="15" customHeight="1" x14ac:dyDescent="0.25">
      <c r="B50" s="332" t="s">
        <v>171</v>
      </c>
      <c r="C50" s="331">
        <f t="shared" ref="C50:C51" si="1">B42</f>
        <v>15994.432451402925</v>
      </c>
      <c r="D50" s="328"/>
      <c r="E50" s="332" t="s">
        <v>171</v>
      </c>
      <c r="F50" s="331">
        <f t="shared" ref="F50:F51" si="2">E42</f>
        <v>22793.233235390362</v>
      </c>
      <c r="G50" s="327"/>
      <c r="H50" s="332" t="s">
        <v>171</v>
      </c>
      <c r="I50" s="331">
        <f t="shared" ref="I50:I51" si="3">H42</f>
        <v>25337.207008982201</v>
      </c>
      <c r="J50" s="328"/>
    </row>
    <row r="51" spans="1:11" ht="15" customHeight="1" x14ac:dyDescent="0.25">
      <c r="B51" s="332" t="s">
        <v>172</v>
      </c>
      <c r="C51" s="331">
        <f t="shared" si="1"/>
        <v>22964.314041190737</v>
      </c>
      <c r="D51" s="328"/>
      <c r="E51" s="332" t="s">
        <v>172</v>
      </c>
      <c r="F51" s="331">
        <f t="shared" si="2"/>
        <v>29946.611597794814</v>
      </c>
      <c r="G51" s="327"/>
      <c r="H51" s="332" t="s">
        <v>172</v>
      </c>
      <c r="I51" s="331">
        <f t="shared" si="3"/>
        <v>33554.636143616335</v>
      </c>
      <c r="J51" s="328"/>
    </row>
    <row r="52" spans="1:11" ht="15" customHeight="1" x14ac:dyDescent="0.2">
      <c r="B52" s="329"/>
      <c r="C52" s="327"/>
      <c r="D52" s="328"/>
      <c r="E52" s="327"/>
      <c r="F52" s="327"/>
      <c r="G52" s="327"/>
      <c r="H52" s="329"/>
      <c r="I52" s="327"/>
      <c r="J52" s="328"/>
    </row>
    <row r="53" spans="1:11" ht="15" customHeight="1" x14ac:dyDescent="0.2">
      <c r="B53" s="329"/>
      <c r="C53" s="327"/>
      <c r="D53" s="328"/>
      <c r="E53" s="327"/>
      <c r="F53" s="327"/>
      <c r="G53" s="327"/>
      <c r="H53" s="329"/>
      <c r="I53" s="327"/>
      <c r="J53" s="328"/>
    </row>
    <row r="54" spans="1:11" ht="15" customHeight="1" x14ac:dyDescent="0.2">
      <c r="B54" s="329"/>
      <c r="C54" s="327"/>
      <c r="D54" s="328"/>
      <c r="E54" s="327"/>
      <c r="F54" s="327"/>
      <c r="G54" s="327"/>
      <c r="H54" s="329"/>
      <c r="I54" s="327"/>
      <c r="J54" s="328"/>
    </row>
    <row r="55" spans="1:11" ht="15" customHeight="1" x14ac:dyDescent="0.2">
      <c r="B55" s="87"/>
      <c r="D55" s="100"/>
      <c r="H55" s="87"/>
      <c r="J55" s="100"/>
    </row>
    <row r="56" spans="1:11" ht="12.75" customHeight="1" x14ac:dyDescent="0.25">
      <c r="A56" s="578" t="s">
        <v>311</v>
      </c>
      <c r="B56" s="579">
        <v>1013.6916208888948</v>
      </c>
      <c r="C56" s="580">
        <v>10793.037219725567</v>
      </c>
      <c r="D56" s="581" t="s">
        <v>347</v>
      </c>
      <c r="E56" s="580">
        <v>1009.1815505120276</v>
      </c>
      <c r="F56" s="580">
        <v>10756.090941164599</v>
      </c>
      <c r="G56" s="581" t="s">
        <v>347</v>
      </c>
      <c r="H56" s="579">
        <v>1075.8082241158393</v>
      </c>
      <c r="I56" s="580">
        <v>11497.458857134889</v>
      </c>
      <c r="J56" s="581" t="s">
        <v>347</v>
      </c>
      <c r="K56" s="144"/>
    </row>
    <row r="57" spans="1:11" ht="12.95" customHeight="1" x14ac:dyDescent="0.25">
      <c r="A57" s="352" t="s">
        <v>312</v>
      </c>
      <c r="B57" s="575">
        <v>999.01006449876604</v>
      </c>
      <c r="C57" s="576">
        <v>10636.718886519648</v>
      </c>
      <c r="D57" s="577" t="s">
        <v>347</v>
      </c>
      <c r="E57" s="576">
        <v>988.21345854788831</v>
      </c>
      <c r="F57" s="576">
        <v>10532.608155619664</v>
      </c>
      <c r="G57" s="577" t="s">
        <v>347</v>
      </c>
      <c r="H57" s="575">
        <v>1238.4781673515095</v>
      </c>
      <c r="I57" s="576">
        <v>13235.957353167209</v>
      </c>
      <c r="J57" s="577" t="s">
        <v>347</v>
      </c>
      <c r="K57" s="87"/>
    </row>
    <row r="58" spans="1:11" ht="12.95" customHeight="1" x14ac:dyDescent="0.25">
      <c r="A58" s="582" t="s">
        <v>188</v>
      </c>
      <c r="B58" s="583">
        <v>33718.239196746799</v>
      </c>
      <c r="C58" s="584">
        <v>359006.82528575941</v>
      </c>
      <c r="D58" s="585">
        <v>0</v>
      </c>
      <c r="E58" s="584">
        <v>36844.657523011832</v>
      </c>
      <c r="F58" s="584">
        <v>392698.90220694878</v>
      </c>
      <c r="G58" s="585">
        <v>0</v>
      </c>
      <c r="H58" s="583">
        <v>37899.075121386886</v>
      </c>
      <c r="I58" s="584">
        <v>405037.85634259187</v>
      </c>
      <c r="J58" s="585">
        <v>0</v>
      </c>
    </row>
    <row r="59" spans="1:11" ht="12.95" customHeight="1" x14ac:dyDescent="0.25">
      <c r="A59" s="352" t="s">
        <v>187</v>
      </c>
      <c r="B59" s="415">
        <v>45706.359970731995</v>
      </c>
      <c r="C59" s="414">
        <v>486647.45192399516</v>
      </c>
      <c r="D59" s="375">
        <v>-12</v>
      </c>
      <c r="E59" s="414">
        <v>48703.219025586492</v>
      </c>
      <c r="F59" s="414">
        <v>519090.20007438469</v>
      </c>
      <c r="G59" s="375">
        <v>-12</v>
      </c>
      <c r="H59" s="415">
        <v>52760.813129604998</v>
      </c>
      <c r="I59" s="414">
        <v>563869.34458059829</v>
      </c>
      <c r="J59" s="375">
        <v>-12</v>
      </c>
      <c r="K59" s="91"/>
    </row>
    <row r="60" spans="1:11" ht="7.5" customHeight="1" x14ac:dyDescent="0.2">
      <c r="B60" s="144"/>
      <c r="C60" s="136"/>
      <c r="D60" s="145"/>
      <c r="H60" s="144"/>
      <c r="I60" s="136"/>
      <c r="J60" s="145"/>
    </row>
  </sheetData>
  <mergeCells count="16">
    <mergeCell ref="A2:K2"/>
    <mergeCell ref="I1:K1"/>
    <mergeCell ref="B45:D45"/>
    <mergeCell ref="E45:G45"/>
    <mergeCell ref="H45:J45"/>
    <mergeCell ref="E5:G5"/>
    <mergeCell ref="H5:J5"/>
    <mergeCell ref="B4:J4"/>
    <mergeCell ref="E7:F7"/>
    <mergeCell ref="H7:I7"/>
    <mergeCell ref="B7:C7"/>
    <mergeCell ref="B5:D5"/>
    <mergeCell ref="A5:A7"/>
    <mergeCell ref="B6:C6"/>
    <mergeCell ref="E6:F6"/>
    <mergeCell ref="H6:I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33</vt:i4>
      </vt:variant>
    </vt:vector>
  </HeadingPairs>
  <TitlesOfParts>
    <vt:vector size="66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'19'!Oblast_tisku</vt:lpstr>
      <vt:lpstr>'2'!Oblast_tisku</vt:lpstr>
      <vt:lpstr>'20'!Oblast_tisku</vt:lpstr>
      <vt:lpstr>'21'!Oblast_tisku</vt:lpstr>
      <vt:lpstr>'22'!Oblast_tisku</vt:lpstr>
      <vt:lpstr>'23'!Oblast_tisku</vt:lpstr>
      <vt:lpstr>'24'!Oblast_tisku</vt:lpstr>
      <vt:lpstr>'25'!Oblast_tisku</vt:lpstr>
      <vt:lpstr>'26'!Oblast_tisku</vt:lpstr>
      <vt:lpstr>'27'!Oblast_tisku</vt:lpstr>
      <vt:lpstr>'28'!Oblast_tisku</vt:lpstr>
      <vt:lpstr>'29'!Oblast_tisku</vt:lpstr>
      <vt:lpstr>'3'!Oblast_tisku</vt:lpstr>
      <vt:lpstr>'30'!Oblast_tisku</vt:lpstr>
      <vt:lpstr>'31'!Oblast_tisku</vt:lpstr>
      <vt:lpstr>'32'!Oblast_tisku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2019-05-09T08:21:51Z</cp:lastPrinted>
  <dcterms:created xsi:type="dcterms:W3CDTF">2010-02-15T08:19:53Z</dcterms:created>
  <dcterms:modified xsi:type="dcterms:W3CDTF">2020-02-11T07:29:13Z</dcterms:modified>
</cp:coreProperties>
</file>