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76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57" r:id="rId11"/>
    <sheet name="11" sheetId="158" r:id="rId12"/>
    <sheet name="12" sheetId="159" r:id="rId13"/>
    <sheet name="13" sheetId="160" r:id="rId14"/>
    <sheet name="14" sheetId="126" r:id="rId15"/>
    <sheet name="15" sheetId="161" r:id="rId16"/>
    <sheet name="16" sheetId="162" r:id="rId17"/>
    <sheet name="17" sheetId="163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56" r:id="rId33"/>
  </sheets>
  <definedNames>
    <definedName name="_xlnm.Print_Area" localSheetId="1">'1'!$A$1:$C$40</definedName>
    <definedName name="_xlnm.Print_Area" localSheetId="10">'10'!$A$1:$L$56</definedName>
    <definedName name="_xlnm.Print_Area" localSheetId="11">'11'!$A$1:$L$56</definedName>
    <definedName name="_xlnm.Print_Area" localSheetId="12">'12'!$A$1:$L$56</definedName>
    <definedName name="_xlnm.Print_Area" localSheetId="13">'13'!$A$1:$L$57</definedName>
    <definedName name="_xlnm.Print_Area" localSheetId="14">'14'!$A$1:$M$52</definedName>
    <definedName name="_xlnm.Print_Area" localSheetId="15">'15'!$A$1:$M$52</definedName>
    <definedName name="_xlnm.Print_Area" localSheetId="16">'16'!$A$1:$M$52</definedName>
    <definedName name="_xlnm.Print_Area" localSheetId="17">'17'!$A$1:$M$52</definedName>
    <definedName name="_xlnm.Print_Area" localSheetId="18">'18'!$A$1:$L$48</definedName>
    <definedName name="_xlnm.Print_Area" localSheetId="19">'19'!$A$1:$L$64</definedName>
    <definedName name="_xlnm.Print_Area" localSheetId="2">'2'!$A$1:$D$44</definedName>
    <definedName name="_xlnm.Print_Area" localSheetId="20">'20'!$A$1:$L$64</definedName>
    <definedName name="_xlnm.Print_Area" localSheetId="21">'21'!$A$1:$L$64</definedName>
    <definedName name="_xlnm.Print_Area" localSheetId="22">'22'!$A$1:$L$64</definedName>
    <definedName name="_xlnm.Print_Area" localSheetId="23">'23'!$A$1:$L$64</definedName>
    <definedName name="_xlnm.Print_Area" localSheetId="24">'24'!$A$1:$L$64</definedName>
    <definedName name="_xlnm.Print_Area" localSheetId="25">'25'!$A$1:$L$64</definedName>
    <definedName name="_xlnm.Print_Area" localSheetId="26">'26'!$A$1:$M$52</definedName>
    <definedName name="_xlnm.Print_Area" localSheetId="27">'27'!$A$1:$M$52</definedName>
    <definedName name="_xlnm.Print_Area" localSheetId="28">'28'!$A$1:$M$52</definedName>
    <definedName name="_xlnm.Print_Area" localSheetId="29">'29'!$A$1:$M$52</definedName>
    <definedName name="_xlnm.Print_Area" localSheetId="3">'3'!$A$1:$D$29</definedName>
    <definedName name="_xlnm.Print_Area" localSheetId="30">'30'!$A$1:$S$27</definedName>
    <definedName name="_xlnm.Print_Area" localSheetId="31">'31'!$A$1:$S$27</definedName>
    <definedName name="_xlnm.Print_Area" localSheetId="32">'32'!$A$1:$T$55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'8'!$A$1:$K$60</definedName>
    <definedName name="_xlnm.Print_Area" localSheetId="9">'9'!$A$1:$L$56</definedName>
    <definedName name="_xlnm.Print_Area" localSheetId="0">T!$A$1:$K$31</definedName>
  </definedNames>
  <calcPr calcId="145621"/>
</workbook>
</file>

<file path=xl/calcChain.xml><?xml version="1.0" encoding="utf-8"?>
<calcChain xmlns="http://schemas.openxmlformats.org/spreadsheetml/2006/main">
  <c r="G12" i="126" l="1"/>
  <c r="F12" i="126"/>
  <c r="D12" i="126"/>
  <c r="D13" i="126" s="1"/>
  <c r="E12" i="126"/>
  <c r="C12" i="126"/>
  <c r="H35" i="116" l="1"/>
  <c r="E35" i="116"/>
  <c r="H14" i="116"/>
  <c r="H35" i="158" l="1"/>
  <c r="I35" i="116"/>
  <c r="I30" i="116" l="1"/>
  <c r="G23" i="160" l="1"/>
  <c r="G24" i="160"/>
  <c r="G25" i="160"/>
  <c r="G26" i="160"/>
  <c r="G27" i="160"/>
  <c r="G28" i="160"/>
  <c r="G29" i="160" l="1"/>
  <c r="G40" i="107"/>
  <c r="G41" i="107"/>
  <c r="G42" i="107"/>
  <c r="G43" i="107"/>
  <c r="G44" i="107"/>
  <c r="G46" i="107"/>
  <c r="G47" i="107"/>
  <c r="G48" i="107"/>
  <c r="G49" i="107"/>
  <c r="G50" i="107"/>
  <c r="G52" i="107"/>
  <c r="G53" i="107"/>
  <c r="G54" i="107"/>
  <c r="G55" i="107"/>
  <c r="G56" i="107"/>
  <c r="G51" i="107" l="1"/>
  <c r="G57" i="107"/>
  <c r="G45" i="107"/>
  <c r="A3" i="56" l="1"/>
  <c r="A3" i="141" l="1"/>
  <c r="A3" i="140"/>
  <c r="A3" i="139"/>
  <c r="A3" i="120"/>
  <c r="A3" i="113"/>
  <c r="A3" i="112"/>
  <c r="A3" i="111"/>
  <c r="A3" i="110"/>
  <c r="A3" i="109"/>
  <c r="A3" i="108"/>
  <c r="A3" i="107"/>
  <c r="A3" i="161"/>
  <c r="A3" i="162"/>
  <c r="A3" i="163"/>
  <c r="A3" i="126"/>
  <c r="A3" i="160"/>
  <c r="A3" i="159"/>
  <c r="A3" i="158"/>
  <c r="A3" i="157"/>
  <c r="A3" i="116"/>
  <c r="A3" i="145"/>
  <c r="A3" i="105"/>
  <c r="C37" i="162" l="1"/>
  <c r="I20" i="162"/>
  <c r="C20" i="162"/>
  <c r="I38" i="162"/>
  <c r="C32" i="140"/>
  <c r="I32" i="140"/>
  <c r="I38" i="161"/>
  <c r="C37" i="161"/>
  <c r="H20" i="161"/>
  <c r="C20" i="161"/>
  <c r="I32" i="139"/>
  <c r="C32" i="139"/>
  <c r="C32" i="120"/>
  <c r="I32" i="120"/>
  <c r="C37" i="126"/>
  <c r="I20" i="126"/>
  <c r="C20" i="126"/>
  <c r="I38" i="126"/>
  <c r="I38" i="163"/>
  <c r="C37" i="163"/>
  <c r="I20" i="163"/>
  <c r="C20" i="163"/>
  <c r="I32" i="141"/>
  <c r="C32" i="141"/>
  <c r="A3" i="128"/>
  <c r="A3" i="129"/>
  <c r="A3" i="156"/>
  <c r="A3" i="133"/>
  <c r="A3" i="147"/>
  <c r="A3" i="122"/>
  <c r="E24" i="140" l="1"/>
  <c r="D24" i="140"/>
  <c r="E24" i="139"/>
  <c r="D24" i="139"/>
  <c r="E24" i="120"/>
  <c r="D24" i="120"/>
  <c r="G18" i="107" l="1"/>
  <c r="K17" i="107"/>
  <c r="I27" i="107"/>
  <c r="J62" i="108"/>
  <c r="I62" i="108"/>
  <c r="J61" i="108"/>
  <c r="I61" i="108"/>
  <c r="J60" i="108"/>
  <c r="I60" i="108"/>
  <c r="J59" i="108"/>
  <c r="I59" i="108"/>
  <c r="J58" i="108"/>
  <c r="I58" i="108"/>
  <c r="J62" i="109"/>
  <c r="I62" i="109"/>
  <c r="J61" i="109"/>
  <c r="I61" i="109"/>
  <c r="J60" i="109"/>
  <c r="I60" i="109"/>
  <c r="J59" i="109"/>
  <c r="I59" i="109"/>
  <c r="J58" i="109"/>
  <c r="I58" i="109"/>
  <c r="J62" i="110"/>
  <c r="I62" i="110"/>
  <c r="J61" i="110"/>
  <c r="I61" i="110"/>
  <c r="J60" i="110"/>
  <c r="I60" i="110"/>
  <c r="J59" i="110"/>
  <c r="I59" i="110"/>
  <c r="J58" i="110"/>
  <c r="I58" i="110"/>
  <c r="J62" i="111"/>
  <c r="I62" i="111"/>
  <c r="J61" i="111"/>
  <c r="I61" i="111"/>
  <c r="J60" i="111"/>
  <c r="I60" i="111"/>
  <c r="J59" i="111"/>
  <c r="I59" i="111"/>
  <c r="J58" i="111"/>
  <c r="I58" i="111"/>
  <c r="J62" i="112"/>
  <c r="I62" i="112"/>
  <c r="J61" i="112"/>
  <c r="I61" i="112"/>
  <c r="J60" i="112"/>
  <c r="I60" i="112"/>
  <c r="J59" i="112"/>
  <c r="I59" i="112"/>
  <c r="J58" i="112"/>
  <c r="I58" i="112"/>
  <c r="J62" i="113"/>
  <c r="I62" i="113"/>
  <c r="J61" i="113"/>
  <c r="I61" i="113"/>
  <c r="J60" i="113"/>
  <c r="I60" i="113"/>
  <c r="J59" i="113"/>
  <c r="I59" i="113"/>
  <c r="J58" i="113"/>
  <c r="I58" i="113"/>
  <c r="J62" i="107"/>
  <c r="I62" i="107"/>
  <c r="J61" i="107"/>
  <c r="I61" i="107"/>
  <c r="J60" i="107"/>
  <c r="I60" i="107"/>
  <c r="J59" i="107"/>
  <c r="I59" i="107"/>
  <c r="J58" i="107"/>
  <c r="I58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3" i="112" l="1"/>
  <c r="J32" i="111"/>
  <c r="J63" i="109"/>
  <c r="J32" i="109"/>
  <c r="J32" i="107"/>
  <c r="J32" i="113"/>
  <c r="I32" i="113"/>
  <c r="J63" i="111"/>
  <c r="I32" i="111"/>
  <c r="I63" i="110"/>
  <c r="I32" i="109"/>
  <c r="I63" i="108"/>
  <c r="I63" i="107"/>
  <c r="I32" i="107"/>
  <c r="J63" i="113"/>
  <c r="I63" i="113"/>
  <c r="J63" i="112"/>
  <c r="J32" i="112"/>
  <c r="I32" i="112"/>
  <c r="I63" i="111"/>
  <c r="J63" i="110"/>
  <c r="J32" i="110"/>
  <c r="I32" i="110"/>
  <c r="I63" i="109"/>
  <c r="J63" i="108"/>
  <c r="J32" i="108"/>
  <c r="I32" i="108"/>
  <c r="J63" i="107"/>
  <c r="K13" i="163"/>
  <c r="J13" i="163"/>
  <c r="I13" i="163"/>
  <c r="H13" i="163"/>
  <c r="K12" i="163"/>
  <c r="J12" i="163"/>
  <c r="I12" i="163"/>
  <c r="H12" i="163"/>
  <c r="K11" i="163"/>
  <c r="J11" i="163"/>
  <c r="I11" i="163"/>
  <c r="H11" i="163"/>
  <c r="K10" i="163"/>
  <c r="J10" i="163"/>
  <c r="I10" i="163"/>
  <c r="H10" i="163"/>
  <c r="K9" i="163"/>
  <c r="J9" i="163"/>
  <c r="I9" i="163"/>
  <c r="H9" i="163"/>
  <c r="L12" i="163" l="1"/>
  <c r="L9" i="163"/>
  <c r="L10" i="163"/>
  <c r="L11" i="163"/>
  <c r="L13" i="163"/>
  <c r="D9" i="162"/>
  <c r="E9" i="162"/>
  <c r="D10" i="162"/>
  <c r="E10" i="162"/>
  <c r="D11" i="162"/>
  <c r="E11" i="162"/>
  <c r="D12" i="162"/>
  <c r="E12" i="162"/>
  <c r="C12" i="162"/>
  <c r="C11" i="162"/>
  <c r="C10" i="162"/>
  <c r="C9" i="162"/>
  <c r="D9" i="161"/>
  <c r="E9" i="161"/>
  <c r="D10" i="161"/>
  <c r="E10" i="161"/>
  <c r="D11" i="161"/>
  <c r="E11" i="161"/>
  <c r="D12" i="161"/>
  <c r="E12" i="161"/>
  <c r="C12" i="161"/>
  <c r="C11" i="161"/>
  <c r="C10" i="161"/>
  <c r="C9" i="161"/>
  <c r="D13" i="161" l="1"/>
  <c r="E13" i="161"/>
  <c r="D13" i="162"/>
  <c r="C13" i="162"/>
  <c r="E13" i="162"/>
  <c r="F9" i="162" s="1"/>
  <c r="C13" i="161"/>
  <c r="F10" i="162" l="1"/>
  <c r="F11" i="162"/>
  <c r="F12" i="162"/>
  <c r="F10" i="161"/>
  <c r="F13" i="162" l="1"/>
  <c r="F9" i="161"/>
  <c r="F12" i="161"/>
  <c r="F11" i="161"/>
  <c r="F13" i="161" l="1"/>
  <c r="D11" i="126"/>
  <c r="E11" i="126"/>
  <c r="C11" i="126"/>
  <c r="D10" i="126"/>
  <c r="E10" i="126"/>
  <c r="C10" i="126"/>
  <c r="D9" i="126"/>
  <c r="E9" i="126"/>
  <c r="C9" i="126"/>
  <c r="A16" i="43"/>
  <c r="A15" i="43"/>
  <c r="A14" i="43"/>
  <c r="A13" i="43"/>
  <c r="H12" i="160"/>
  <c r="D47" i="160"/>
  <c r="C47" i="160"/>
  <c r="D46" i="160"/>
  <c r="C46" i="160"/>
  <c r="D45" i="160"/>
  <c r="C45" i="160"/>
  <c r="J35" i="160"/>
  <c r="I35" i="160"/>
  <c r="F35" i="160"/>
  <c r="E35" i="160"/>
  <c r="J34" i="160"/>
  <c r="I34" i="160"/>
  <c r="F34" i="160"/>
  <c r="E34" i="160"/>
  <c r="D34" i="160"/>
  <c r="J33" i="160"/>
  <c r="I33" i="160"/>
  <c r="F33" i="160"/>
  <c r="E33" i="160"/>
  <c r="D33" i="160"/>
  <c r="J32" i="160"/>
  <c r="I32" i="160"/>
  <c r="F32" i="160"/>
  <c r="E32" i="160"/>
  <c r="D32" i="160"/>
  <c r="J31" i="160"/>
  <c r="I31" i="160"/>
  <c r="F31" i="160"/>
  <c r="E31" i="160"/>
  <c r="D31" i="160"/>
  <c r="J30" i="160"/>
  <c r="I30" i="160"/>
  <c r="F30" i="160"/>
  <c r="E30" i="160"/>
  <c r="D30" i="160"/>
  <c r="A30" i="160"/>
  <c r="A40" i="160" s="1"/>
  <c r="H29" i="160"/>
  <c r="G12" i="162" s="1"/>
  <c r="K28" i="160"/>
  <c r="H28" i="160"/>
  <c r="K27" i="160"/>
  <c r="H27" i="160"/>
  <c r="K26" i="160"/>
  <c r="H26" i="160"/>
  <c r="K25" i="160"/>
  <c r="H25" i="160"/>
  <c r="K24" i="160"/>
  <c r="H24" i="160"/>
  <c r="K23" i="160"/>
  <c r="H23" i="160"/>
  <c r="A23" i="160"/>
  <c r="B47" i="160" s="1"/>
  <c r="H22" i="160"/>
  <c r="G12" i="161" s="1"/>
  <c r="K21" i="160"/>
  <c r="H21" i="160"/>
  <c r="G21" i="160"/>
  <c r="K20" i="160"/>
  <c r="H20" i="160"/>
  <c r="G20" i="160"/>
  <c r="K19" i="160"/>
  <c r="H19" i="160"/>
  <c r="G19" i="160"/>
  <c r="K18" i="160"/>
  <c r="H18" i="160"/>
  <c r="G18" i="160"/>
  <c r="K17" i="160"/>
  <c r="H17" i="160"/>
  <c r="G17" i="160"/>
  <c r="K16" i="160"/>
  <c r="H16" i="160"/>
  <c r="G16" i="160"/>
  <c r="A16" i="160"/>
  <c r="H46" i="160" s="1"/>
  <c r="H15" i="160"/>
  <c r="K14" i="160"/>
  <c r="H14" i="160"/>
  <c r="G14" i="160"/>
  <c r="K13" i="160"/>
  <c r="H13" i="160"/>
  <c r="G13" i="160"/>
  <c r="K12" i="160"/>
  <c r="G12" i="160"/>
  <c r="K11" i="160"/>
  <c r="H11" i="160"/>
  <c r="G11" i="160"/>
  <c r="K10" i="160"/>
  <c r="H10" i="160"/>
  <c r="G10" i="160"/>
  <c r="K9" i="160"/>
  <c r="H9" i="160"/>
  <c r="G9" i="160"/>
  <c r="A9" i="160"/>
  <c r="B45" i="160" s="1"/>
  <c r="E5" i="160"/>
  <c r="C44" i="160" s="1"/>
  <c r="D47" i="159"/>
  <c r="C47" i="159"/>
  <c r="D46" i="159"/>
  <c r="C46" i="159"/>
  <c r="D45" i="159"/>
  <c r="C45" i="159"/>
  <c r="J35" i="159"/>
  <c r="I35" i="159"/>
  <c r="F35" i="159"/>
  <c r="E35" i="159"/>
  <c r="J34" i="159"/>
  <c r="I34" i="159"/>
  <c r="F34" i="159"/>
  <c r="E34" i="159"/>
  <c r="D34" i="159"/>
  <c r="J33" i="159"/>
  <c r="I33" i="159"/>
  <c r="F33" i="159"/>
  <c r="E33" i="159"/>
  <c r="D33" i="159"/>
  <c r="J32" i="159"/>
  <c r="I32" i="159"/>
  <c r="F32" i="159"/>
  <c r="E32" i="159"/>
  <c r="D32" i="159"/>
  <c r="J31" i="159"/>
  <c r="I31" i="159"/>
  <c r="F31" i="159"/>
  <c r="E31" i="159"/>
  <c r="D31" i="159"/>
  <c r="J30" i="159"/>
  <c r="I30" i="159"/>
  <c r="F30" i="159"/>
  <c r="E30" i="159"/>
  <c r="D30" i="159"/>
  <c r="A30" i="159"/>
  <c r="A40" i="159" s="1"/>
  <c r="H29" i="159"/>
  <c r="G11" i="162" s="1"/>
  <c r="K28" i="159"/>
  <c r="H28" i="159"/>
  <c r="G28" i="159"/>
  <c r="K27" i="159"/>
  <c r="H27" i="159"/>
  <c r="G27" i="159"/>
  <c r="K26" i="159"/>
  <c r="H26" i="159"/>
  <c r="G26" i="159"/>
  <c r="K25" i="159"/>
  <c r="H25" i="159"/>
  <c r="G25" i="159"/>
  <c r="K24" i="159"/>
  <c r="H24" i="159"/>
  <c r="G24" i="159"/>
  <c r="K23" i="159"/>
  <c r="H23" i="159"/>
  <c r="G23" i="159"/>
  <c r="A23" i="159"/>
  <c r="B47" i="159" s="1"/>
  <c r="H22" i="159"/>
  <c r="G11" i="161" s="1"/>
  <c r="K21" i="159"/>
  <c r="H21" i="159"/>
  <c r="G21" i="159"/>
  <c r="K20" i="159"/>
  <c r="H20" i="159"/>
  <c r="G20" i="159"/>
  <c r="K19" i="159"/>
  <c r="H19" i="159"/>
  <c r="G19" i="159"/>
  <c r="K18" i="159"/>
  <c r="H18" i="159"/>
  <c r="G18" i="159"/>
  <c r="K17" i="159"/>
  <c r="H17" i="159"/>
  <c r="G17" i="159"/>
  <c r="K16" i="159"/>
  <c r="H16" i="159"/>
  <c r="G16" i="159"/>
  <c r="A16" i="159"/>
  <c r="H46" i="159" s="1"/>
  <c r="H15" i="159"/>
  <c r="G11" i="126" s="1"/>
  <c r="K14" i="159"/>
  <c r="H14" i="159"/>
  <c r="G14" i="159"/>
  <c r="K13" i="159"/>
  <c r="H13" i="159"/>
  <c r="G13" i="159"/>
  <c r="K12" i="159"/>
  <c r="H12" i="159"/>
  <c r="G12" i="159"/>
  <c r="K11" i="159"/>
  <c r="H11" i="159"/>
  <c r="G11" i="159"/>
  <c r="K10" i="159"/>
  <c r="H10" i="159"/>
  <c r="G10" i="159"/>
  <c r="K9" i="159"/>
  <c r="H9" i="159"/>
  <c r="G9" i="159"/>
  <c r="A9" i="159"/>
  <c r="B45" i="159" s="1"/>
  <c r="E5" i="159"/>
  <c r="I5" i="159" s="1"/>
  <c r="D47" i="158"/>
  <c r="C47" i="158"/>
  <c r="D46" i="158"/>
  <c r="C46" i="158"/>
  <c r="D45" i="158"/>
  <c r="C45" i="158"/>
  <c r="J35" i="158"/>
  <c r="I35" i="158"/>
  <c r="F35" i="158"/>
  <c r="E35" i="158"/>
  <c r="J34" i="158"/>
  <c r="I34" i="158"/>
  <c r="F34" i="158"/>
  <c r="E34" i="158"/>
  <c r="D34" i="158"/>
  <c r="J33" i="158"/>
  <c r="I33" i="158"/>
  <c r="F33" i="158"/>
  <c r="E33" i="158"/>
  <c r="D33" i="158"/>
  <c r="J32" i="158"/>
  <c r="I32" i="158"/>
  <c r="F32" i="158"/>
  <c r="E32" i="158"/>
  <c r="D32" i="158"/>
  <c r="J31" i="158"/>
  <c r="I31" i="158"/>
  <c r="F31" i="158"/>
  <c r="E31" i="158"/>
  <c r="D31" i="158"/>
  <c r="J30" i="158"/>
  <c r="I30" i="158"/>
  <c r="F30" i="158"/>
  <c r="E30" i="158"/>
  <c r="D30" i="158"/>
  <c r="A30" i="158"/>
  <c r="A40" i="158" s="1"/>
  <c r="H29" i="158"/>
  <c r="G10" i="162" s="1"/>
  <c r="K28" i="158"/>
  <c r="H28" i="158"/>
  <c r="G28" i="158"/>
  <c r="K27" i="158"/>
  <c r="H27" i="158"/>
  <c r="G27" i="158"/>
  <c r="K26" i="158"/>
  <c r="H26" i="158"/>
  <c r="G26" i="158"/>
  <c r="K25" i="158"/>
  <c r="H25" i="158"/>
  <c r="G25" i="158"/>
  <c r="K24" i="158"/>
  <c r="H24" i="158"/>
  <c r="G24" i="158"/>
  <c r="K23" i="158"/>
  <c r="H23" i="158"/>
  <c r="G23" i="158"/>
  <c r="A23" i="158"/>
  <c r="B47" i="158" s="1"/>
  <c r="H22" i="158"/>
  <c r="G10" i="161" s="1"/>
  <c r="K21" i="158"/>
  <c r="H21" i="158"/>
  <c r="G21" i="158"/>
  <c r="K20" i="158"/>
  <c r="H20" i="158"/>
  <c r="G20" i="158"/>
  <c r="K19" i="158"/>
  <c r="H19" i="158"/>
  <c r="G19" i="158"/>
  <c r="K18" i="158"/>
  <c r="H18" i="158"/>
  <c r="G18" i="158"/>
  <c r="K17" i="158"/>
  <c r="H17" i="158"/>
  <c r="G17" i="158"/>
  <c r="K16" i="158"/>
  <c r="K22" i="158" s="1"/>
  <c r="H16" i="158"/>
  <c r="G16" i="158"/>
  <c r="A16" i="158"/>
  <c r="H46" i="158" s="1"/>
  <c r="H15" i="158"/>
  <c r="G10" i="126" s="1"/>
  <c r="K14" i="158"/>
  <c r="H14" i="158"/>
  <c r="G14" i="158"/>
  <c r="K13" i="158"/>
  <c r="H13" i="158"/>
  <c r="G13" i="158"/>
  <c r="K12" i="158"/>
  <c r="H12" i="158"/>
  <c r="G12" i="158"/>
  <c r="K11" i="158"/>
  <c r="H11" i="158"/>
  <c r="G11" i="158"/>
  <c r="K10" i="158"/>
  <c r="H10" i="158"/>
  <c r="G10" i="158"/>
  <c r="K9" i="158"/>
  <c r="H9" i="158"/>
  <c r="G9" i="158"/>
  <c r="A9" i="158"/>
  <c r="B45" i="158" s="1"/>
  <c r="I5" i="158"/>
  <c r="D44" i="158" s="1"/>
  <c r="E5" i="158"/>
  <c r="C44" i="158" s="1"/>
  <c r="D47" i="157"/>
  <c r="C47" i="157"/>
  <c r="D46" i="157"/>
  <c r="C46" i="157"/>
  <c r="D45" i="157"/>
  <c r="C45" i="157"/>
  <c r="J35" i="157"/>
  <c r="I35" i="157"/>
  <c r="F35" i="157"/>
  <c r="E35" i="157"/>
  <c r="J34" i="157"/>
  <c r="I34" i="157"/>
  <c r="F34" i="157"/>
  <c r="E34" i="157"/>
  <c r="D34" i="157"/>
  <c r="J33" i="157"/>
  <c r="I33" i="157"/>
  <c r="F33" i="157"/>
  <c r="E33" i="157"/>
  <c r="D33" i="157"/>
  <c r="J32" i="157"/>
  <c r="I32" i="157"/>
  <c r="F32" i="157"/>
  <c r="E32" i="157"/>
  <c r="D32" i="157"/>
  <c r="J31" i="157"/>
  <c r="I31" i="157"/>
  <c r="F31" i="157"/>
  <c r="E31" i="157"/>
  <c r="D31" i="157"/>
  <c r="J30" i="157"/>
  <c r="I30" i="157"/>
  <c r="F30" i="157"/>
  <c r="E30" i="157"/>
  <c r="D30" i="157"/>
  <c r="A30" i="157"/>
  <c r="G40" i="157" s="1"/>
  <c r="H29" i="157"/>
  <c r="G9" i="162" s="1"/>
  <c r="K28" i="157"/>
  <c r="H28" i="157"/>
  <c r="G28" i="157"/>
  <c r="K27" i="157"/>
  <c r="H27" i="157"/>
  <c r="G27" i="157"/>
  <c r="K26" i="157"/>
  <c r="H26" i="157"/>
  <c r="G26" i="157"/>
  <c r="K25" i="157"/>
  <c r="H25" i="157"/>
  <c r="G25" i="157"/>
  <c r="K24" i="157"/>
  <c r="H24" i="157"/>
  <c r="G24" i="157"/>
  <c r="K23" i="157"/>
  <c r="H23" i="157"/>
  <c r="G23" i="157"/>
  <c r="A23" i="157"/>
  <c r="B47" i="157" s="1"/>
  <c r="H22" i="157"/>
  <c r="G9" i="161" s="1"/>
  <c r="K21" i="157"/>
  <c r="H21" i="157"/>
  <c r="G21" i="157"/>
  <c r="K20" i="157"/>
  <c r="H20" i="157"/>
  <c r="G20" i="157"/>
  <c r="K19" i="157"/>
  <c r="H19" i="157"/>
  <c r="G19" i="157"/>
  <c r="K18" i="157"/>
  <c r="H18" i="157"/>
  <c r="G18" i="157"/>
  <c r="K17" i="157"/>
  <c r="H17" i="157"/>
  <c r="G17" i="157"/>
  <c r="K16" i="157"/>
  <c r="H16" i="157"/>
  <c r="G16" i="157"/>
  <c r="A16" i="157"/>
  <c r="H46" i="157" s="1"/>
  <c r="H15" i="157"/>
  <c r="G9" i="126" s="1"/>
  <c r="K14" i="157"/>
  <c r="H14" i="157"/>
  <c r="G14" i="157"/>
  <c r="K13" i="157"/>
  <c r="H13" i="157"/>
  <c r="G13" i="157"/>
  <c r="K12" i="157"/>
  <c r="H12" i="157"/>
  <c r="G12" i="157"/>
  <c r="K11" i="157"/>
  <c r="H11" i="157"/>
  <c r="G11" i="157"/>
  <c r="K10" i="157"/>
  <c r="H10" i="157"/>
  <c r="G10" i="157"/>
  <c r="K9" i="157"/>
  <c r="H9" i="157"/>
  <c r="G9" i="157"/>
  <c r="A9" i="157"/>
  <c r="B45" i="157" s="1"/>
  <c r="E5" i="157"/>
  <c r="C44" i="157" s="1"/>
  <c r="A11" i="43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J34" i="116"/>
  <c r="I34" i="116"/>
  <c r="J33" i="116"/>
  <c r="I33" i="116"/>
  <c r="J32" i="116"/>
  <c r="I32" i="116"/>
  <c r="J31" i="116"/>
  <c r="I31" i="116"/>
  <c r="J30" i="116"/>
  <c r="I36" i="116" l="1"/>
  <c r="G29" i="158"/>
  <c r="K22" i="159"/>
  <c r="H31" i="159"/>
  <c r="H33" i="158"/>
  <c r="K22" i="116"/>
  <c r="J36" i="159"/>
  <c r="D36" i="158"/>
  <c r="C10" i="163" s="1"/>
  <c r="H31" i="158"/>
  <c r="H32" i="157"/>
  <c r="J36" i="116"/>
  <c r="H45" i="159"/>
  <c r="H45" i="158"/>
  <c r="G15" i="159"/>
  <c r="G22" i="159"/>
  <c r="G29" i="159"/>
  <c r="G22" i="157"/>
  <c r="H34" i="159"/>
  <c r="H35" i="159"/>
  <c r="K15" i="116"/>
  <c r="H34" i="160"/>
  <c r="H33" i="159"/>
  <c r="H30" i="159"/>
  <c r="C48" i="159"/>
  <c r="D36" i="159"/>
  <c r="C11" i="163" s="1"/>
  <c r="D48" i="158"/>
  <c r="J36" i="158"/>
  <c r="H30" i="158"/>
  <c r="C48" i="158"/>
  <c r="E13" i="126"/>
  <c r="F10" i="126" s="1"/>
  <c r="G15" i="158"/>
  <c r="C13" i="126"/>
  <c r="D36" i="157"/>
  <c r="C9" i="163" s="1"/>
  <c r="H31" i="157"/>
  <c r="K35" i="116"/>
  <c r="G40" i="158"/>
  <c r="H47" i="160"/>
  <c r="H47" i="158"/>
  <c r="H47" i="157"/>
  <c r="H47" i="159"/>
  <c r="H45" i="157"/>
  <c r="D36" i="160"/>
  <c r="C12" i="163" s="1"/>
  <c r="H35" i="160"/>
  <c r="K22" i="160"/>
  <c r="H31" i="160"/>
  <c r="H33" i="160"/>
  <c r="H45" i="160"/>
  <c r="F36" i="160"/>
  <c r="E12" i="163" s="1"/>
  <c r="C48" i="160"/>
  <c r="G22" i="160"/>
  <c r="G15" i="160"/>
  <c r="K29" i="160"/>
  <c r="D48" i="160"/>
  <c r="K15" i="160"/>
  <c r="J36" i="160"/>
  <c r="H32" i="160"/>
  <c r="H30" i="160"/>
  <c r="F36" i="159"/>
  <c r="E11" i="163" s="1"/>
  <c r="H32" i="159"/>
  <c r="K29" i="159"/>
  <c r="K15" i="159"/>
  <c r="D48" i="159"/>
  <c r="H34" i="158"/>
  <c r="F36" i="158"/>
  <c r="E10" i="163" s="1"/>
  <c r="H32" i="158"/>
  <c r="G22" i="158"/>
  <c r="K29" i="158"/>
  <c r="K15" i="158"/>
  <c r="H33" i="157"/>
  <c r="H35" i="157"/>
  <c r="C48" i="157"/>
  <c r="K15" i="157"/>
  <c r="K29" i="157"/>
  <c r="H34" i="157"/>
  <c r="K22" i="157"/>
  <c r="I44" i="160"/>
  <c r="B46" i="160"/>
  <c r="I5" i="160"/>
  <c r="E36" i="160"/>
  <c r="D12" i="163" s="1"/>
  <c r="I36" i="160"/>
  <c r="G40" i="160"/>
  <c r="D44" i="159"/>
  <c r="J44" i="159"/>
  <c r="I44" i="159"/>
  <c r="B46" i="159"/>
  <c r="I36" i="159"/>
  <c r="K32" i="159" s="1"/>
  <c r="G40" i="159"/>
  <c r="C44" i="159"/>
  <c r="E36" i="159"/>
  <c r="E36" i="158"/>
  <c r="J44" i="158"/>
  <c r="I44" i="158"/>
  <c r="B46" i="158"/>
  <c r="I36" i="158"/>
  <c r="K35" i="158" s="1"/>
  <c r="H30" i="157"/>
  <c r="D48" i="157"/>
  <c r="J36" i="157"/>
  <c r="G15" i="157"/>
  <c r="G29" i="157"/>
  <c r="F36" i="157"/>
  <c r="E9" i="163" s="1"/>
  <c r="A40" i="157"/>
  <c r="I5" i="157"/>
  <c r="I36" i="157"/>
  <c r="I44" i="157"/>
  <c r="B46" i="157"/>
  <c r="E36" i="157"/>
  <c r="D9" i="163" s="1"/>
  <c r="K29" i="116"/>
  <c r="K33" i="116" l="1"/>
  <c r="C13" i="163"/>
  <c r="G35" i="159"/>
  <c r="D11" i="163"/>
  <c r="F9" i="126"/>
  <c r="G31" i="158"/>
  <c r="D10" i="163"/>
  <c r="G34" i="158"/>
  <c r="E13" i="163"/>
  <c r="K32" i="116"/>
  <c r="K30" i="116"/>
  <c r="K31" i="116"/>
  <c r="K34" i="116"/>
  <c r="G35" i="158"/>
  <c r="G33" i="158"/>
  <c r="J47" i="160"/>
  <c r="J45" i="160"/>
  <c r="K34" i="160"/>
  <c r="K33" i="160"/>
  <c r="K32" i="160"/>
  <c r="K31" i="160"/>
  <c r="K30" i="160"/>
  <c r="J46" i="160"/>
  <c r="I46" i="160"/>
  <c r="I47" i="160"/>
  <c r="I45" i="160"/>
  <c r="H36" i="160"/>
  <c r="G12" i="163" s="1"/>
  <c r="G34" i="160"/>
  <c r="G33" i="160"/>
  <c r="G32" i="160"/>
  <c r="G31" i="160"/>
  <c r="G30" i="160"/>
  <c r="G35" i="160"/>
  <c r="D44" i="160"/>
  <c r="J44" i="160"/>
  <c r="K35" i="160"/>
  <c r="J47" i="159"/>
  <c r="J45" i="159"/>
  <c r="K34" i="159"/>
  <c r="K33" i="159"/>
  <c r="J46" i="159"/>
  <c r="K31" i="159"/>
  <c r="K30" i="159"/>
  <c r="I46" i="159"/>
  <c r="G33" i="159"/>
  <c r="G32" i="159"/>
  <c r="G31" i="159"/>
  <c r="G30" i="159"/>
  <c r="I47" i="159"/>
  <c r="I45" i="159"/>
  <c r="H36" i="159"/>
  <c r="G11" i="163" s="1"/>
  <c r="G34" i="159"/>
  <c r="K35" i="159"/>
  <c r="J47" i="158"/>
  <c r="J45" i="158"/>
  <c r="J46" i="158"/>
  <c r="K32" i="158"/>
  <c r="K33" i="158"/>
  <c r="K34" i="158"/>
  <c r="K31" i="158"/>
  <c r="I47" i="158"/>
  <c r="I45" i="158"/>
  <c r="I46" i="158"/>
  <c r="H36" i="158"/>
  <c r="G10" i="163" s="1"/>
  <c r="G30" i="158"/>
  <c r="G32" i="158"/>
  <c r="K30" i="158"/>
  <c r="J47" i="157"/>
  <c r="J45" i="157"/>
  <c r="K33" i="157"/>
  <c r="J46" i="157"/>
  <c r="K34" i="157"/>
  <c r="K32" i="157"/>
  <c r="K31" i="157"/>
  <c r="K30" i="157"/>
  <c r="K35" i="157"/>
  <c r="I47" i="157"/>
  <c r="I45" i="157"/>
  <c r="H36" i="157"/>
  <c r="G9" i="163" s="1"/>
  <c r="G32" i="157"/>
  <c r="G31" i="157"/>
  <c r="G30" i="157"/>
  <c r="I46" i="157"/>
  <c r="G34" i="157"/>
  <c r="G33" i="157"/>
  <c r="D44" i="157"/>
  <c r="J44" i="157"/>
  <c r="G35" i="157"/>
  <c r="G36" i="158" l="1"/>
  <c r="J48" i="160"/>
  <c r="D13" i="163"/>
  <c r="F9" i="163"/>
  <c r="F12" i="163"/>
  <c r="K36" i="159"/>
  <c r="K36" i="158"/>
  <c r="J48" i="158"/>
  <c r="F11" i="163"/>
  <c r="F10" i="163"/>
  <c r="K36" i="116"/>
  <c r="K36" i="160"/>
  <c r="G36" i="160"/>
  <c r="I48" i="160"/>
  <c r="G36" i="159"/>
  <c r="I48" i="159"/>
  <c r="J48" i="159"/>
  <c r="I48" i="158"/>
  <c r="K36" i="157"/>
  <c r="G36" i="157"/>
  <c r="I48" i="157"/>
  <c r="J48" i="157"/>
  <c r="F13" i="163" l="1"/>
  <c r="A22" i="43"/>
  <c r="K62" i="113" l="1"/>
  <c r="K56" i="113"/>
  <c r="K50" i="113"/>
  <c r="K44" i="113"/>
  <c r="H56" i="113"/>
  <c r="H50" i="113"/>
  <c r="H44" i="113"/>
  <c r="K31" i="113"/>
  <c r="K25" i="113"/>
  <c r="K19" i="113"/>
  <c r="K13" i="113"/>
  <c r="H25" i="113"/>
  <c r="H19" i="113"/>
  <c r="H13" i="113"/>
  <c r="K62" i="112"/>
  <c r="K56" i="112"/>
  <c r="K50" i="112"/>
  <c r="K44" i="112"/>
  <c r="H56" i="112"/>
  <c r="H50" i="112"/>
  <c r="H44" i="112"/>
  <c r="K31" i="112"/>
  <c r="K25" i="112"/>
  <c r="K19" i="112"/>
  <c r="K13" i="112"/>
  <c r="H25" i="112"/>
  <c r="H19" i="112"/>
  <c r="H13" i="112"/>
  <c r="K62" i="111"/>
  <c r="K56" i="111"/>
  <c r="K50" i="111"/>
  <c r="K44" i="111"/>
  <c r="H56" i="111"/>
  <c r="H50" i="111"/>
  <c r="H44" i="111"/>
  <c r="K31" i="111"/>
  <c r="K25" i="111"/>
  <c r="K19" i="111"/>
  <c r="K13" i="111"/>
  <c r="H25" i="111"/>
  <c r="H19" i="111"/>
  <c r="H13" i="111"/>
  <c r="K62" i="110"/>
  <c r="K56" i="110"/>
  <c r="K50" i="110"/>
  <c r="K44" i="110"/>
  <c r="H56" i="110"/>
  <c r="H50" i="110"/>
  <c r="H44" i="110"/>
  <c r="K31" i="110"/>
  <c r="K25" i="110"/>
  <c r="K19" i="110"/>
  <c r="K13" i="110"/>
  <c r="H25" i="110"/>
  <c r="H19" i="110"/>
  <c r="H13" i="110"/>
  <c r="K62" i="109"/>
  <c r="K56" i="109"/>
  <c r="K50" i="109"/>
  <c r="K44" i="109"/>
  <c r="H56" i="109"/>
  <c r="H50" i="109"/>
  <c r="H44" i="109"/>
  <c r="K31" i="109"/>
  <c r="K25" i="109"/>
  <c r="K19" i="109"/>
  <c r="K13" i="109"/>
  <c r="H25" i="109"/>
  <c r="H19" i="109"/>
  <c r="H13" i="109"/>
  <c r="K62" i="108"/>
  <c r="K56" i="108"/>
  <c r="K50" i="108"/>
  <c r="K44" i="108"/>
  <c r="H56" i="108"/>
  <c r="H50" i="108"/>
  <c r="H44" i="108"/>
  <c r="K31" i="108"/>
  <c r="K25" i="108"/>
  <c r="K19" i="108"/>
  <c r="K13" i="108"/>
  <c r="H25" i="108"/>
  <c r="H19" i="108"/>
  <c r="H13" i="108"/>
  <c r="K62" i="107"/>
  <c r="K56" i="107"/>
  <c r="K50" i="107"/>
  <c r="K44" i="107"/>
  <c r="H56" i="107"/>
  <c r="H50" i="107"/>
  <c r="H44" i="107"/>
  <c r="K31" i="107"/>
  <c r="K25" i="107"/>
  <c r="K19" i="107"/>
  <c r="K13" i="107"/>
  <c r="H25" i="107"/>
  <c r="H19" i="107"/>
  <c r="H13" i="107"/>
  <c r="H27" i="116"/>
  <c r="H20" i="116"/>
  <c r="H13" i="116"/>
  <c r="S23" i="122" l="1"/>
  <c r="C21" i="122" l="1"/>
  <c r="B20" i="122"/>
  <c r="G25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20" i="107" l="1"/>
  <c r="K32" i="107"/>
  <c r="K26" i="107"/>
  <c r="K14" i="107"/>
  <c r="T29" i="147"/>
  <c r="S29" i="147"/>
  <c r="M29" i="147"/>
  <c r="L29" i="147"/>
  <c r="K29" i="147"/>
  <c r="F29" i="147"/>
  <c r="E31" i="107" l="1"/>
  <c r="H31" i="107" s="1"/>
  <c r="E34" i="116" l="1"/>
  <c r="H34" i="116" s="1"/>
  <c r="F34" i="116"/>
  <c r="E33" i="116"/>
  <c r="D34" i="116"/>
  <c r="F41" i="145" l="1"/>
  <c r="E41" i="145"/>
  <c r="G41" i="145" s="1"/>
  <c r="Q20" i="146" l="1"/>
  <c r="Q21" i="146"/>
  <c r="Q22" i="146"/>
  <c r="H20" i="146"/>
  <c r="H21" i="146"/>
  <c r="H22" i="146"/>
  <c r="F62" i="113" l="1"/>
  <c r="E62" i="113"/>
  <c r="H62" i="113" s="1"/>
  <c r="D62" i="113"/>
  <c r="K61" i="113"/>
  <c r="F61" i="113"/>
  <c r="E61" i="113"/>
  <c r="H61" i="113" s="1"/>
  <c r="D61" i="113"/>
  <c r="K60" i="113"/>
  <c r="F60" i="113"/>
  <c r="E60" i="113"/>
  <c r="H60" i="113" s="1"/>
  <c r="D60" i="113"/>
  <c r="K59" i="113"/>
  <c r="F59" i="113"/>
  <c r="E59" i="113"/>
  <c r="H59" i="113" s="1"/>
  <c r="D59" i="113"/>
  <c r="K58" i="113"/>
  <c r="F58" i="113"/>
  <c r="E58" i="113"/>
  <c r="D58" i="113"/>
  <c r="H57" i="113"/>
  <c r="G56" i="113"/>
  <c r="K55" i="113"/>
  <c r="H55" i="113"/>
  <c r="G55" i="113"/>
  <c r="K54" i="113"/>
  <c r="H54" i="113"/>
  <c r="G54" i="113"/>
  <c r="K53" i="113"/>
  <c r="H53" i="113"/>
  <c r="G53" i="113"/>
  <c r="K52" i="113"/>
  <c r="H52" i="113"/>
  <c r="G52" i="113"/>
  <c r="H51" i="113"/>
  <c r="G50" i="113"/>
  <c r="K49" i="113"/>
  <c r="H49" i="113"/>
  <c r="G49" i="113"/>
  <c r="K48" i="113"/>
  <c r="H48" i="113"/>
  <c r="G48" i="113"/>
  <c r="K47" i="113"/>
  <c r="H47" i="113"/>
  <c r="G47" i="113"/>
  <c r="K46" i="113"/>
  <c r="H46" i="113"/>
  <c r="G46" i="113"/>
  <c r="H45" i="113"/>
  <c r="G44" i="113"/>
  <c r="K43" i="113"/>
  <c r="H43" i="113"/>
  <c r="G43" i="113"/>
  <c r="K42" i="113"/>
  <c r="H42" i="113"/>
  <c r="G42" i="113"/>
  <c r="K41" i="113"/>
  <c r="H41" i="113"/>
  <c r="G41" i="113"/>
  <c r="K40" i="113"/>
  <c r="H40" i="113"/>
  <c r="G40" i="113"/>
  <c r="F62" i="112"/>
  <c r="E62" i="112"/>
  <c r="H62" i="112" s="1"/>
  <c r="D62" i="112"/>
  <c r="K61" i="112"/>
  <c r="F61" i="112"/>
  <c r="E61" i="112"/>
  <c r="H61" i="112" s="1"/>
  <c r="D61" i="112"/>
  <c r="K60" i="112"/>
  <c r="F60" i="112"/>
  <c r="E60" i="112"/>
  <c r="H60" i="112" s="1"/>
  <c r="D60" i="112"/>
  <c r="K59" i="112"/>
  <c r="F59" i="112"/>
  <c r="E59" i="112"/>
  <c r="H59" i="112" s="1"/>
  <c r="D59" i="112"/>
  <c r="K58" i="112"/>
  <c r="F58" i="112"/>
  <c r="E58" i="112"/>
  <c r="D58" i="112"/>
  <c r="H57" i="112"/>
  <c r="G56" i="112"/>
  <c r="K55" i="112"/>
  <c r="H55" i="112"/>
  <c r="G55" i="112"/>
  <c r="K54" i="112"/>
  <c r="H54" i="112"/>
  <c r="G54" i="112"/>
  <c r="K53" i="112"/>
  <c r="H53" i="112"/>
  <c r="G53" i="112"/>
  <c r="K52" i="112"/>
  <c r="H52" i="112"/>
  <c r="G52" i="112"/>
  <c r="H51" i="112"/>
  <c r="G50" i="112"/>
  <c r="K49" i="112"/>
  <c r="H49" i="112"/>
  <c r="G49" i="112"/>
  <c r="K48" i="112"/>
  <c r="H48" i="112"/>
  <c r="G48" i="112"/>
  <c r="K47" i="112"/>
  <c r="H47" i="112"/>
  <c r="G47" i="112"/>
  <c r="K46" i="112"/>
  <c r="H46" i="112"/>
  <c r="G46" i="112"/>
  <c r="H45" i="112"/>
  <c r="G44" i="112"/>
  <c r="K43" i="112"/>
  <c r="H43" i="112"/>
  <c r="G43" i="112"/>
  <c r="K42" i="112"/>
  <c r="H42" i="112"/>
  <c r="G42" i="112"/>
  <c r="K41" i="112"/>
  <c r="H41" i="112"/>
  <c r="G41" i="112"/>
  <c r="K40" i="112"/>
  <c r="H40" i="112"/>
  <c r="G40" i="112"/>
  <c r="F62" i="111"/>
  <c r="E62" i="111"/>
  <c r="H62" i="111" s="1"/>
  <c r="D62" i="111"/>
  <c r="K61" i="111"/>
  <c r="F61" i="111"/>
  <c r="E61" i="111"/>
  <c r="H61" i="111" s="1"/>
  <c r="D61" i="111"/>
  <c r="K60" i="111"/>
  <c r="F60" i="111"/>
  <c r="E60" i="111"/>
  <c r="H60" i="111" s="1"/>
  <c r="D60" i="111"/>
  <c r="K59" i="111"/>
  <c r="F59" i="111"/>
  <c r="E59" i="111"/>
  <c r="H59" i="111" s="1"/>
  <c r="D59" i="111"/>
  <c r="K58" i="111"/>
  <c r="F58" i="111"/>
  <c r="E58" i="111"/>
  <c r="D58" i="111"/>
  <c r="H57" i="111"/>
  <c r="G56" i="111"/>
  <c r="K55" i="111"/>
  <c r="H55" i="111"/>
  <c r="G55" i="111"/>
  <c r="K54" i="111"/>
  <c r="H54" i="111"/>
  <c r="G54" i="111"/>
  <c r="K53" i="111"/>
  <c r="H53" i="111"/>
  <c r="G53" i="111"/>
  <c r="K52" i="111"/>
  <c r="H52" i="111"/>
  <c r="G52" i="111"/>
  <c r="H51" i="111"/>
  <c r="G50" i="111"/>
  <c r="K49" i="111"/>
  <c r="H49" i="111"/>
  <c r="G49" i="111"/>
  <c r="K48" i="111"/>
  <c r="H48" i="111"/>
  <c r="G48" i="111"/>
  <c r="K47" i="111"/>
  <c r="H47" i="111"/>
  <c r="G47" i="111"/>
  <c r="K46" i="111"/>
  <c r="H46" i="111"/>
  <c r="G46" i="111"/>
  <c r="H45" i="111"/>
  <c r="G44" i="111"/>
  <c r="K43" i="111"/>
  <c r="H43" i="111"/>
  <c r="G43" i="111"/>
  <c r="K42" i="111"/>
  <c r="H42" i="111"/>
  <c r="G42" i="111"/>
  <c r="K41" i="111"/>
  <c r="H41" i="111"/>
  <c r="G41" i="111"/>
  <c r="K40" i="111"/>
  <c r="H40" i="111"/>
  <c r="G40" i="111"/>
  <c r="F62" i="110"/>
  <c r="E62" i="110"/>
  <c r="H62" i="110" s="1"/>
  <c r="D62" i="110"/>
  <c r="K61" i="110"/>
  <c r="F61" i="110"/>
  <c r="E61" i="110"/>
  <c r="H61" i="110" s="1"/>
  <c r="D61" i="110"/>
  <c r="K60" i="110"/>
  <c r="F60" i="110"/>
  <c r="E60" i="110"/>
  <c r="H60" i="110" s="1"/>
  <c r="D60" i="110"/>
  <c r="K59" i="110"/>
  <c r="F59" i="110"/>
  <c r="E59" i="110"/>
  <c r="H59" i="110" s="1"/>
  <c r="D59" i="110"/>
  <c r="K58" i="110"/>
  <c r="K63" i="110" s="1"/>
  <c r="F58" i="110"/>
  <c r="E58" i="110"/>
  <c r="D58" i="110"/>
  <c r="H57" i="110"/>
  <c r="G56" i="110"/>
  <c r="K55" i="110"/>
  <c r="H55" i="110"/>
  <c r="G55" i="110"/>
  <c r="K54" i="110"/>
  <c r="H54" i="110"/>
  <c r="G54" i="110"/>
  <c r="K53" i="110"/>
  <c r="H53" i="110"/>
  <c r="G53" i="110"/>
  <c r="K52" i="110"/>
  <c r="H52" i="110"/>
  <c r="G52" i="110"/>
  <c r="H51" i="110"/>
  <c r="G50" i="110"/>
  <c r="K49" i="110"/>
  <c r="H49" i="110"/>
  <c r="G49" i="110"/>
  <c r="K48" i="110"/>
  <c r="H48" i="110"/>
  <c r="G48" i="110"/>
  <c r="K47" i="110"/>
  <c r="H47" i="110"/>
  <c r="G47" i="110"/>
  <c r="K46" i="110"/>
  <c r="H46" i="110"/>
  <c r="G46" i="110"/>
  <c r="H45" i="110"/>
  <c r="G44" i="110"/>
  <c r="K43" i="110"/>
  <c r="H43" i="110"/>
  <c r="G43" i="110"/>
  <c r="K42" i="110"/>
  <c r="H42" i="110"/>
  <c r="G42" i="110"/>
  <c r="K41" i="110"/>
  <c r="H41" i="110"/>
  <c r="G41" i="110"/>
  <c r="K40" i="110"/>
  <c r="H40" i="110"/>
  <c r="G40" i="110"/>
  <c r="F62" i="109"/>
  <c r="E62" i="109"/>
  <c r="H62" i="109" s="1"/>
  <c r="D62" i="109"/>
  <c r="K61" i="109"/>
  <c r="F61" i="109"/>
  <c r="E61" i="109"/>
  <c r="H61" i="109" s="1"/>
  <c r="D61" i="109"/>
  <c r="K60" i="109"/>
  <c r="F60" i="109"/>
  <c r="E60" i="109"/>
  <c r="H60" i="109" s="1"/>
  <c r="D60" i="109"/>
  <c r="K59" i="109"/>
  <c r="F59" i="109"/>
  <c r="E59" i="109"/>
  <c r="H59" i="109" s="1"/>
  <c r="D59" i="109"/>
  <c r="K58" i="109"/>
  <c r="K63" i="109" s="1"/>
  <c r="F58" i="109"/>
  <c r="F63" i="109" s="1"/>
  <c r="E58" i="109"/>
  <c r="D58" i="109"/>
  <c r="H57" i="109"/>
  <c r="G56" i="109"/>
  <c r="K55" i="109"/>
  <c r="H55" i="109"/>
  <c r="G55" i="109"/>
  <c r="K54" i="109"/>
  <c r="H54" i="109"/>
  <c r="G54" i="109"/>
  <c r="K53" i="109"/>
  <c r="H53" i="109"/>
  <c r="G53" i="109"/>
  <c r="K52" i="109"/>
  <c r="H52" i="109"/>
  <c r="G52" i="109"/>
  <c r="H51" i="109"/>
  <c r="G50" i="109"/>
  <c r="K49" i="109"/>
  <c r="H49" i="109"/>
  <c r="G49" i="109"/>
  <c r="K48" i="109"/>
  <c r="H48" i="109"/>
  <c r="G48" i="109"/>
  <c r="K47" i="109"/>
  <c r="H47" i="109"/>
  <c r="G47" i="109"/>
  <c r="K46" i="109"/>
  <c r="H46" i="109"/>
  <c r="G46" i="109"/>
  <c r="H45" i="109"/>
  <c r="G44" i="109"/>
  <c r="K43" i="109"/>
  <c r="H43" i="109"/>
  <c r="G43" i="109"/>
  <c r="K42" i="109"/>
  <c r="H42" i="109"/>
  <c r="G42" i="109"/>
  <c r="K41" i="109"/>
  <c r="H41" i="109"/>
  <c r="G41" i="109"/>
  <c r="K40" i="109"/>
  <c r="H40" i="109"/>
  <c r="G40" i="109"/>
  <c r="G42" i="108"/>
  <c r="F62" i="108"/>
  <c r="E62" i="108"/>
  <c r="H62" i="108" s="1"/>
  <c r="D62" i="108"/>
  <c r="K61" i="108"/>
  <c r="F61" i="108"/>
  <c r="E61" i="108"/>
  <c r="H61" i="108" s="1"/>
  <c r="D61" i="108"/>
  <c r="K60" i="108"/>
  <c r="F60" i="108"/>
  <c r="E60" i="108"/>
  <c r="H60" i="108" s="1"/>
  <c r="D60" i="108"/>
  <c r="K59" i="108"/>
  <c r="F59" i="108"/>
  <c r="E59" i="108"/>
  <c r="H59" i="108" s="1"/>
  <c r="D59" i="108"/>
  <c r="K58" i="108"/>
  <c r="F58" i="108"/>
  <c r="E58" i="108"/>
  <c r="H58" i="108" s="1"/>
  <c r="D58" i="108"/>
  <c r="H57" i="108"/>
  <c r="G56" i="108"/>
  <c r="K55" i="108"/>
  <c r="H55" i="108"/>
  <c r="G55" i="108"/>
  <c r="K54" i="108"/>
  <c r="H54" i="108"/>
  <c r="G54" i="108"/>
  <c r="K53" i="108"/>
  <c r="H53" i="108"/>
  <c r="G53" i="108"/>
  <c r="K52" i="108"/>
  <c r="H52" i="108"/>
  <c r="G52" i="108"/>
  <c r="H51" i="108"/>
  <c r="G50" i="108"/>
  <c r="K49" i="108"/>
  <c r="H49" i="108"/>
  <c r="G49" i="108"/>
  <c r="K48" i="108"/>
  <c r="H48" i="108"/>
  <c r="G48" i="108"/>
  <c r="K47" i="108"/>
  <c r="H47" i="108"/>
  <c r="G47" i="108"/>
  <c r="K46" i="108"/>
  <c r="H46" i="108"/>
  <c r="G46" i="108"/>
  <c r="H45" i="108"/>
  <c r="G44" i="108"/>
  <c r="K43" i="108"/>
  <c r="H43" i="108"/>
  <c r="G43" i="108"/>
  <c r="K42" i="108"/>
  <c r="H42" i="108"/>
  <c r="K41" i="108"/>
  <c r="H41" i="108"/>
  <c r="G41" i="108"/>
  <c r="K40" i="108"/>
  <c r="H40" i="108"/>
  <c r="G40" i="108"/>
  <c r="F31" i="113"/>
  <c r="E31" i="113"/>
  <c r="H31" i="113" s="1"/>
  <c r="D31" i="113"/>
  <c r="K30" i="113"/>
  <c r="F30" i="113"/>
  <c r="E30" i="113"/>
  <c r="H30" i="113" s="1"/>
  <c r="D30" i="113"/>
  <c r="K29" i="113"/>
  <c r="F29" i="113"/>
  <c r="E29" i="113"/>
  <c r="H29" i="113" s="1"/>
  <c r="D29" i="113"/>
  <c r="K28" i="113"/>
  <c r="F28" i="113"/>
  <c r="E28" i="113"/>
  <c r="H28" i="113" s="1"/>
  <c r="D28" i="113"/>
  <c r="K27" i="113"/>
  <c r="F27" i="113"/>
  <c r="E27" i="113"/>
  <c r="D27" i="113"/>
  <c r="H26" i="113"/>
  <c r="G25" i="113"/>
  <c r="K24" i="113"/>
  <c r="H24" i="113"/>
  <c r="G24" i="113"/>
  <c r="K23" i="113"/>
  <c r="H23" i="113"/>
  <c r="G23" i="113"/>
  <c r="K22" i="113"/>
  <c r="H22" i="113"/>
  <c r="G22" i="113"/>
  <c r="K21" i="113"/>
  <c r="H21" i="113"/>
  <c r="G21" i="113"/>
  <c r="H20" i="113"/>
  <c r="G19" i="113"/>
  <c r="K18" i="113"/>
  <c r="H18" i="113"/>
  <c r="G18" i="113"/>
  <c r="K17" i="113"/>
  <c r="H17" i="113"/>
  <c r="G17" i="113"/>
  <c r="K16" i="113"/>
  <c r="H16" i="113"/>
  <c r="G16" i="113"/>
  <c r="K15" i="113"/>
  <c r="H15" i="113"/>
  <c r="G15" i="113"/>
  <c r="H14" i="113"/>
  <c r="G13" i="113"/>
  <c r="K12" i="113"/>
  <c r="H12" i="113"/>
  <c r="G12" i="113"/>
  <c r="K11" i="113"/>
  <c r="H11" i="113"/>
  <c r="G11" i="113"/>
  <c r="K10" i="113"/>
  <c r="H10" i="113"/>
  <c r="G10" i="113"/>
  <c r="K9" i="113"/>
  <c r="H9" i="113"/>
  <c r="G9" i="113"/>
  <c r="F31" i="112"/>
  <c r="E31" i="112"/>
  <c r="H31" i="112" s="1"/>
  <c r="D31" i="112"/>
  <c r="K30" i="112"/>
  <c r="F30" i="112"/>
  <c r="E30" i="112"/>
  <c r="H30" i="112" s="1"/>
  <c r="D30" i="112"/>
  <c r="K29" i="112"/>
  <c r="F29" i="112"/>
  <c r="E29" i="112"/>
  <c r="H29" i="112" s="1"/>
  <c r="D29" i="112"/>
  <c r="K28" i="112"/>
  <c r="F28" i="112"/>
  <c r="E28" i="112"/>
  <c r="H28" i="112" s="1"/>
  <c r="D28" i="112"/>
  <c r="K27" i="112"/>
  <c r="F27" i="112"/>
  <c r="E27" i="112"/>
  <c r="D27" i="112"/>
  <c r="H26" i="112"/>
  <c r="G25" i="112"/>
  <c r="K24" i="112"/>
  <c r="H24" i="112"/>
  <c r="G24" i="112"/>
  <c r="K23" i="112"/>
  <c r="H23" i="112"/>
  <c r="G23" i="112"/>
  <c r="K22" i="112"/>
  <c r="H22" i="112"/>
  <c r="G22" i="112"/>
  <c r="K21" i="112"/>
  <c r="H21" i="112"/>
  <c r="G21" i="112"/>
  <c r="H20" i="112"/>
  <c r="G19" i="112"/>
  <c r="K18" i="112"/>
  <c r="H18" i="112"/>
  <c r="G18" i="112"/>
  <c r="K17" i="112"/>
  <c r="H17" i="112"/>
  <c r="G17" i="112"/>
  <c r="K16" i="112"/>
  <c r="H16" i="112"/>
  <c r="G16" i="112"/>
  <c r="K15" i="112"/>
  <c r="H15" i="112"/>
  <c r="G15" i="112"/>
  <c r="H14" i="112"/>
  <c r="G13" i="112"/>
  <c r="K12" i="112"/>
  <c r="H12" i="112"/>
  <c r="G12" i="112"/>
  <c r="K11" i="112"/>
  <c r="H11" i="112"/>
  <c r="G11" i="112"/>
  <c r="K10" i="112"/>
  <c r="H10" i="112"/>
  <c r="G10" i="112"/>
  <c r="K9" i="112"/>
  <c r="H9" i="112"/>
  <c r="G9" i="112"/>
  <c r="F31" i="111"/>
  <c r="E31" i="111"/>
  <c r="H31" i="111" s="1"/>
  <c r="D31" i="111"/>
  <c r="K30" i="111"/>
  <c r="F30" i="111"/>
  <c r="E30" i="111"/>
  <c r="H30" i="111" s="1"/>
  <c r="D30" i="111"/>
  <c r="K29" i="111"/>
  <c r="F29" i="111"/>
  <c r="E29" i="111"/>
  <c r="H29" i="111" s="1"/>
  <c r="D29" i="111"/>
  <c r="K28" i="111"/>
  <c r="F28" i="111"/>
  <c r="E28" i="111"/>
  <c r="H28" i="111" s="1"/>
  <c r="D28" i="111"/>
  <c r="K27" i="111"/>
  <c r="F27" i="111"/>
  <c r="E27" i="111"/>
  <c r="D27" i="111"/>
  <c r="H26" i="111"/>
  <c r="G25" i="111"/>
  <c r="K24" i="111"/>
  <c r="H24" i="111"/>
  <c r="G24" i="111"/>
  <c r="K23" i="111"/>
  <c r="H23" i="111"/>
  <c r="G23" i="111"/>
  <c r="K22" i="111"/>
  <c r="H22" i="111"/>
  <c r="G22" i="111"/>
  <c r="K21" i="111"/>
  <c r="H21" i="111"/>
  <c r="G21" i="111"/>
  <c r="H20" i="111"/>
  <c r="G19" i="111"/>
  <c r="K18" i="111"/>
  <c r="H18" i="111"/>
  <c r="G18" i="111"/>
  <c r="K17" i="111"/>
  <c r="H17" i="111"/>
  <c r="G17" i="111"/>
  <c r="K16" i="111"/>
  <c r="H16" i="111"/>
  <c r="G16" i="111"/>
  <c r="K15" i="111"/>
  <c r="H15" i="111"/>
  <c r="G15" i="111"/>
  <c r="H14" i="111"/>
  <c r="G13" i="111"/>
  <c r="K12" i="111"/>
  <c r="H12" i="111"/>
  <c r="G12" i="111"/>
  <c r="K11" i="111"/>
  <c r="H11" i="111"/>
  <c r="G11" i="111"/>
  <c r="K10" i="111"/>
  <c r="H10" i="111"/>
  <c r="G10" i="111"/>
  <c r="K9" i="111"/>
  <c r="H9" i="111"/>
  <c r="G9" i="111"/>
  <c r="F31" i="110"/>
  <c r="E31" i="110"/>
  <c r="H31" i="110" s="1"/>
  <c r="D31" i="110"/>
  <c r="K30" i="110"/>
  <c r="F30" i="110"/>
  <c r="E30" i="110"/>
  <c r="H30" i="110" s="1"/>
  <c r="D30" i="110"/>
  <c r="K29" i="110"/>
  <c r="F29" i="110"/>
  <c r="E29" i="110"/>
  <c r="H29" i="110" s="1"/>
  <c r="D29" i="110"/>
  <c r="K28" i="110"/>
  <c r="F28" i="110"/>
  <c r="E28" i="110"/>
  <c r="H28" i="110" s="1"/>
  <c r="D28" i="110"/>
  <c r="K27" i="110"/>
  <c r="F27" i="110"/>
  <c r="E27" i="110"/>
  <c r="D27" i="110"/>
  <c r="H26" i="110"/>
  <c r="G25" i="110"/>
  <c r="K24" i="110"/>
  <c r="H24" i="110"/>
  <c r="G24" i="110"/>
  <c r="K23" i="110"/>
  <c r="H23" i="110"/>
  <c r="G23" i="110"/>
  <c r="K22" i="110"/>
  <c r="H22" i="110"/>
  <c r="G22" i="110"/>
  <c r="K21" i="110"/>
  <c r="H21" i="110"/>
  <c r="G21" i="110"/>
  <c r="H20" i="110"/>
  <c r="G19" i="110"/>
  <c r="K18" i="110"/>
  <c r="H18" i="110"/>
  <c r="G18" i="110"/>
  <c r="K17" i="110"/>
  <c r="H17" i="110"/>
  <c r="G17" i="110"/>
  <c r="K16" i="110"/>
  <c r="H16" i="110"/>
  <c r="G16" i="110"/>
  <c r="K15" i="110"/>
  <c r="H15" i="110"/>
  <c r="G15" i="110"/>
  <c r="H14" i="110"/>
  <c r="G13" i="110"/>
  <c r="K12" i="110"/>
  <c r="H12" i="110"/>
  <c r="G12" i="110"/>
  <c r="K11" i="110"/>
  <c r="H11" i="110"/>
  <c r="G11" i="110"/>
  <c r="K10" i="110"/>
  <c r="H10" i="110"/>
  <c r="G10" i="110"/>
  <c r="K9" i="110"/>
  <c r="H9" i="110"/>
  <c r="G9" i="110"/>
  <c r="F31" i="109"/>
  <c r="E31" i="109"/>
  <c r="H31" i="109" s="1"/>
  <c r="D31" i="109"/>
  <c r="K30" i="109"/>
  <c r="F30" i="109"/>
  <c r="E30" i="109"/>
  <c r="H30" i="109" s="1"/>
  <c r="D30" i="109"/>
  <c r="K29" i="109"/>
  <c r="F29" i="109"/>
  <c r="E29" i="109"/>
  <c r="H29" i="109" s="1"/>
  <c r="D29" i="109"/>
  <c r="K28" i="109"/>
  <c r="F28" i="109"/>
  <c r="E28" i="109"/>
  <c r="H28" i="109" s="1"/>
  <c r="D28" i="109"/>
  <c r="K27" i="109"/>
  <c r="F27" i="109"/>
  <c r="E27" i="109"/>
  <c r="D27" i="109"/>
  <c r="H26" i="109"/>
  <c r="G25" i="109"/>
  <c r="K24" i="109"/>
  <c r="H24" i="109"/>
  <c r="G24" i="109"/>
  <c r="K23" i="109"/>
  <c r="H23" i="109"/>
  <c r="G23" i="109"/>
  <c r="K22" i="109"/>
  <c r="H22" i="109"/>
  <c r="G22" i="109"/>
  <c r="K21" i="109"/>
  <c r="H21" i="109"/>
  <c r="G21" i="109"/>
  <c r="H20" i="109"/>
  <c r="G19" i="109"/>
  <c r="K18" i="109"/>
  <c r="H18" i="109"/>
  <c r="G18" i="109"/>
  <c r="K17" i="109"/>
  <c r="H17" i="109"/>
  <c r="G17" i="109"/>
  <c r="K16" i="109"/>
  <c r="H16" i="109"/>
  <c r="G16" i="109"/>
  <c r="K15" i="109"/>
  <c r="H15" i="109"/>
  <c r="G15" i="109"/>
  <c r="H14" i="109"/>
  <c r="G13" i="109"/>
  <c r="K12" i="109"/>
  <c r="H12" i="109"/>
  <c r="G12" i="109"/>
  <c r="K11" i="109"/>
  <c r="H11" i="109"/>
  <c r="G11" i="109"/>
  <c r="K10" i="109"/>
  <c r="H10" i="109"/>
  <c r="G10" i="109"/>
  <c r="K9" i="109"/>
  <c r="H9" i="109"/>
  <c r="G9" i="109"/>
  <c r="K11" i="108"/>
  <c r="G25" i="108"/>
  <c r="G19" i="108"/>
  <c r="G13" i="108"/>
  <c r="G12" i="108"/>
  <c r="G19" i="107"/>
  <c r="G13" i="107"/>
  <c r="E62" i="107"/>
  <c r="H62" i="107" s="1"/>
  <c r="E58" i="107"/>
  <c r="A52" i="107"/>
  <c r="A46" i="107"/>
  <c r="K59" i="107"/>
  <c r="K60" i="107"/>
  <c r="K61" i="107"/>
  <c r="K58" i="107"/>
  <c r="K53" i="107"/>
  <c r="K54" i="107"/>
  <c r="K55" i="107"/>
  <c r="K52" i="107"/>
  <c r="K47" i="107"/>
  <c r="K48" i="107"/>
  <c r="K49" i="107"/>
  <c r="K46" i="107"/>
  <c r="K41" i="107"/>
  <c r="K42" i="107"/>
  <c r="K43" i="107"/>
  <c r="K40" i="107"/>
  <c r="H9" i="107"/>
  <c r="H40" i="107"/>
  <c r="G15" i="107"/>
  <c r="G9" i="107"/>
  <c r="G45" i="112" l="1"/>
  <c r="G57" i="112"/>
  <c r="G51" i="111"/>
  <c r="G45" i="109"/>
  <c r="G57" i="109"/>
  <c r="G14" i="109"/>
  <c r="G26" i="109"/>
  <c r="G57" i="108"/>
  <c r="G20" i="113"/>
  <c r="G20" i="111"/>
  <c r="G45" i="113"/>
  <c r="G57" i="113"/>
  <c r="G51" i="113"/>
  <c r="G14" i="113"/>
  <c r="G26" i="113"/>
  <c r="G51" i="112"/>
  <c r="G26" i="112"/>
  <c r="G14" i="112"/>
  <c r="G20" i="112"/>
  <c r="G45" i="111"/>
  <c r="G57" i="111"/>
  <c r="G14" i="111"/>
  <c r="G26" i="111"/>
  <c r="G45" i="110"/>
  <c r="G57" i="110"/>
  <c r="G51" i="110"/>
  <c r="G14" i="110"/>
  <c r="G26" i="110"/>
  <c r="G20" i="110"/>
  <c r="G51" i="109"/>
  <c r="G20" i="109"/>
  <c r="G45" i="108"/>
  <c r="G51" i="108"/>
  <c r="E63" i="113"/>
  <c r="G58" i="113" s="1"/>
  <c r="E32" i="113"/>
  <c r="H32" i="113" s="1"/>
  <c r="K45" i="113"/>
  <c r="K20" i="113"/>
  <c r="K63" i="111"/>
  <c r="K20" i="110"/>
  <c r="K20" i="109"/>
  <c r="D63" i="113"/>
  <c r="E63" i="112"/>
  <c r="G61" i="112" s="1"/>
  <c r="E32" i="112"/>
  <c r="G28" i="112" s="1"/>
  <c r="D63" i="111"/>
  <c r="F63" i="111"/>
  <c r="D32" i="111"/>
  <c r="F63" i="110"/>
  <c r="D63" i="110"/>
  <c r="D32" i="110"/>
  <c r="F32" i="110"/>
  <c r="F32" i="109"/>
  <c r="D32" i="109"/>
  <c r="F63" i="108"/>
  <c r="F63" i="113"/>
  <c r="F32" i="113"/>
  <c r="D32" i="113"/>
  <c r="H58" i="112"/>
  <c r="D63" i="112"/>
  <c r="F63" i="112"/>
  <c r="D32" i="112"/>
  <c r="F32" i="112"/>
  <c r="H27" i="112"/>
  <c r="E63" i="111"/>
  <c r="H63" i="111" s="1"/>
  <c r="F32" i="111"/>
  <c r="E32" i="111"/>
  <c r="G30" i="111" s="1"/>
  <c r="E63" i="110"/>
  <c r="H63" i="110" s="1"/>
  <c r="E32" i="110"/>
  <c r="G30" i="110" s="1"/>
  <c r="D63" i="109"/>
  <c r="E63" i="109"/>
  <c r="G60" i="109" s="1"/>
  <c r="E32" i="109"/>
  <c r="H32" i="109" s="1"/>
  <c r="D63" i="108"/>
  <c r="E63" i="108"/>
  <c r="H63" i="108" s="1"/>
  <c r="K57" i="113"/>
  <c r="K63" i="113"/>
  <c r="K51" i="113"/>
  <c r="K14" i="113"/>
  <c r="K26" i="113"/>
  <c r="K32" i="113"/>
  <c r="K51" i="112"/>
  <c r="K45" i="112"/>
  <c r="K57" i="112"/>
  <c r="K63" i="112"/>
  <c r="K20" i="112"/>
  <c r="K14" i="112"/>
  <c r="K26" i="112"/>
  <c r="K32" i="112"/>
  <c r="K51" i="111"/>
  <c r="K45" i="111"/>
  <c r="K57" i="111"/>
  <c r="K20" i="111"/>
  <c r="K14" i="111"/>
  <c r="K26" i="111"/>
  <c r="K32" i="111"/>
  <c r="K57" i="110"/>
  <c r="K51" i="110"/>
  <c r="K45" i="110"/>
  <c r="K26" i="110"/>
  <c r="K32" i="110"/>
  <c r="K14" i="110"/>
  <c r="K45" i="109"/>
  <c r="K57" i="109"/>
  <c r="K51" i="109"/>
  <c r="K14" i="109"/>
  <c r="K26" i="109"/>
  <c r="K32" i="109"/>
  <c r="K57" i="108"/>
  <c r="K63" i="108"/>
  <c r="H58" i="113"/>
  <c r="H58" i="111"/>
  <c r="H58" i="110"/>
  <c r="H58" i="109"/>
  <c r="K51" i="108"/>
  <c r="K45" i="108"/>
  <c r="H27" i="113"/>
  <c r="H27" i="111"/>
  <c r="H27" i="110"/>
  <c r="H27" i="109"/>
  <c r="G58" i="112" l="1"/>
  <c r="G59" i="112"/>
  <c r="G61" i="113"/>
  <c r="G60" i="112"/>
  <c r="G62" i="112"/>
  <c r="H63" i="112"/>
  <c r="G60" i="113"/>
  <c r="G62" i="113"/>
  <c r="G59" i="108"/>
  <c r="G60" i="111"/>
  <c r="G27" i="113"/>
  <c r="G30" i="113"/>
  <c r="G30" i="112"/>
  <c r="G58" i="110"/>
  <c r="G31" i="113"/>
  <c r="G59" i="109"/>
  <c r="G62" i="109"/>
  <c r="G29" i="109"/>
  <c r="G28" i="109"/>
  <c r="G30" i="109"/>
  <c r="G31" i="109"/>
  <c r="G58" i="108"/>
  <c r="G60" i="108"/>
  <c r="G61" i="108"/>
  <c r="G62" i="108"/>
  <c r="G59" i="113"/>
  <c r="H63" i="113"/>
  <c r="G29" i="113"/>
  <c r="G28" i="113"/>
  <c r="G29" i="112"/>
  <c r="G31" i="112"/>
  <c r="G61" i="109"/>
  <c r="G58" i="109"/>
  <c r="H63" i="109"/>
  <c r="G27" i="109"/>
  <c r="H32" i="112"/>
  <c r="G27" i="112"/>
  <c r="G58" i="111"/>
  <c r="G31" i="111"/>
  <c r="H32" i="111"/>
  <c r="G60" i="110"/>
  <c r="G31" i="110"/>
  <c r="H32" i="110"/>
  <c r="G61" i="111"/>
  <c r="G62" i="111"/>
  <c r="G59" i="111"/>
  <c r="G29" i="111"/>
  <c r="G28" i="111"/>
  <c r="G27" i="111"/>
  <c r="G61" i="110"/>
  <c r="G62" i="110"/>
  <c r="G59" i="110"/>
  <c r="G29" i="110"/>
  <c r="G28" i="110"/>
  <c r="G27" i="110"/>
  <c r="G63" i="112" l="1"/>
  <c r="G63" i="113"/>
  <c r="G63" i="109"/>
  <c r="G63" i="108"/>
  <c r="G32" i="113"/>
  <c r="G63" i="110"/>
  <c r="G32" i="110"/>
  <c r="G32" i="109"/>
  <c r="G32" i="112"/>
  <c r="G63" i="111"/>
  <c r="G32" i="111"/>
  <c r="N20" i="147" l="1"/>
  <c r="G23" i="147"/>
  <c r="G20" i="147"/>
  <c r="S20" i="147"/>
  <c r="T30" i="147" s="1"/>
  <c r="S21" i="147"/>
  <c r="T31" i="147" s="1"/>
  <c r="S22" i="147"/>
  <c r="T32" i="147" s="1"/>
  <c r="S23" i="147"/>
  <c r="T33" i="147" s="1"/>
  <c r="S24" i="147"/>
  <c r="S25" i="147"/>
  <c r="S26" i="147"/>
  <c r="L20" i="147"/>
  <c r="M30" i="147" s="1"/>
  <c r="L21" i="147"/>
  <c r="M31" i="147" s="1"/>
  <c r="L22" i="147"/>
  <c r="M32" i="147" s="1"/>
  <c r="L23" i="147"/>
  <c r="M33" i="147" s="1"/>
  <c r="L24" i="147"/>
  <c r="L25" i="147"/>
  <c r="L26" i="147"/>
  <c r="F20" i="147"/>
  <c r="F30" i="147" s="1"/>
  <c r="F21" i="147"/>
  <c r="F22" i="147"/>
  <c r="F23" i="147"/>
  <c r="F24" i="147"/>
  <c r="F25" i="147"/>
  <c r="F26" i="147"/>
  <c r="F31" i="108"/>
  <c r="E31" i="108"/>
  <c r="H31" i="108" s="1"/>
  <c r="D31" i="108"/>
  <c r="K30" i="108"/>
  <c r="F30" i="108"/>
  <c r="E30" i="108"/>
  <c r="H30" i="108" s="1"/>
  <c r="D30" i="108"/>
  <c r="K29" i="108"/>
  <c r="F29" i="108"/>
  <c r="E29" i="108"/>
  <c r="H29" i="108" s="1"/>
  <c r="D29" i="108"/>
  <c r="K28" i="108"/>
  <c r="F28" i="108"/>
  <c r="E28" i="108"/>
  <c r="D28" i="108"/>
  <c r="K27" i="108"/>
  <c r="F27" i="108"/>
  <c r="F32" i="108" s="1"/>
  <c r="E27" i="108"/>
  <c r="H27" i="108" s="1"/>
  <c r="D27" i="108"/>
  <c r="H26" i="108"/>
  <c r="K24" i="108"/>
  <c r="H24" i="108"/>
  <c r="G24" i="108"/>
  <c r="K23" i="108"/>
  <c r="H23" i="108"/>
  <c r="G23" i="108"/>
  <c r="K22" i="108"/>
  <c r="H22" i="108"/>
  <c r="G22" i="108"/>
  <c r="K21" i="108"/>
  <c r="H21" i="108"/>
  <c r="G21" i="108"/>
  <c r="H20" i="108"/>
  <c r="K18" i="108"/>
  <c r="H18" i="108"/>
  <c r="G18" i="108"/>
  <c r="K17" i="108"/>
  <c r="H17" i="108"/>
  <c r="G17" i="108"/>
  <c r="K16" i="108"/>
  <c r="H16" i="108"/>
  <c r="G16" i="108"/>
  <c r="K15" i="108"/>
  <c r="H15" i="108"/>
  <c r="G15" i="108"/>
  <c r="H14" i="108"/>
  <c r="K12" i="108"/>
  <c r="H12" i="108"/>
  <c r="H11" i="108"/>
  <c r="G11" i="108"/>
  <c r="K10" i="108"/>
  <c r="H10" i="108"/>
  <c r="G10" i="108"/>
  <c r="K9" i="108"/>
  <c r="H9" i="108"/>
  <c r="G9" i="108"/>
  <c r="A58" i="107"/>
  <c r="A40" i="107"/>
  <c r="E60" i="107"/>
  <c r="H60" i="107" s="1"/>
  <c r="F62" i="107"/>
  <c r="D62" i="107"/>
  <c r="F61" i="107"/>
  <c r="E61" i="107"/>
  <c r="H61" i="107" s="1"/>
  <c r="D61" i="107"/>
  <c r="F60" i="107"/>
  <c r="D60" i="107"/>
  <c r="F59" i="107"/>
  <c r="E59" i="107"/>
  <c r="H59" i="107" s="1"/>
  <c r="D59" i="107"/>
  <c r="H58" i="107"/>
  <c r="F58" i="107"/>
  <c r="D58" i="107"/>
  <c r="H57" i="107"/>
  <c r="H55" i="107"/>
  <c r="H54" i="107"/>
  <c r="H53" i="107"/>
  <c r="H52" i="107"/>
  <c r="H51" i="107"/>
  <c r="H49" i="107"/>
  <c r="H48" i="107"/>
  <c r="H47" i="107"/>
  <c r="H46" i="107"/>
  <c r="H45" i="107"/>
  <c r="H43" i="107"/>
  <c r="H42" i="107"/>
  <c r="K45" i="107"/>
  <c r="H41" i="107"/>
  <c r="D31" i="107"/>
  <c r="F31" i="107"/>
  <c r="D30" i="107"/>
  <c r="D27" i="107"/>
  <c r="H14" i="107"/>
  <c r="G14" i="116"/>
  <c r="G13" i="116"/>
  <c r="G12" i="116"/>
  <c r="G11" i="116"/>
  <c r="G10" i="116"/>
  <c r="G9" i="116"/>
  <c r="G15" i="116" l="1"/>
  <c r="G20" i="108"/>
  <c r="G14" i="108"/>
  <c r="K32" i="108"/>
  <c r="E32" i="108"/>
  <c r="H32" i="108" s="1"/>
  <c r="D63" i="107"/>
  <c r="F63" i="107"/>
  <c r="H28" i="108"/>
  <c r="D32" i="108"/>
  <c r="G26" i="108"/>
  <c r="K20" i="108"/>
  <c r="K14" i="108"/>
  <c r="K26" i="108"/>
  <c r="K51" i="107"/>
  <c r="K57" i="107"/>
  <c r="K63" i="107"/>
  <c r="E63" i="107"/>
  <c r="G60" i="107" s="1"/>
  <c r="G19" i="105"/>
  <c r="G29" i="108" l="1"/>
  <c r="G31" i="108"/>
  <c r="G28" i="108"/>
  <c r="G27" i="108"/>
  <c r="G30" i="108"/>
  <c r="G61" i="107"/>
  <c r="H63" i="107"/>
  <c r="G58" i="107"/>
  <c r="G62" i="107"/>
  <c r="G59" i="107"/>
  <c r="G32" i="108" l="1"/>
  <c r="G63" i="107"/>
  <c r="H42" i="145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H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H25" i="146"/>
  <c r="F25" i="146"/>
  <c r="E25" i="146"/>
  <c r="C25" i="146"/>
  <c r="B25" i="146"/>
  <c r="T24" i="146"/>
  <c r="S24" i="146"/>
  <c r="Q24" i="146"/>
  <c r="P24" i="146"/>
  <c r="O24" i="146"/>
  <c r="N24" i="146"/>
  <c r="M24" i="146"/>
  <c r="L24" i="146"/>
  <c r="K24" i="146"/>
  <c r="J24" i="146"/>
  <c r="I24" i="146"/>
  <c r="H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H23" i="146"/>
  <c r="F23" i="146"/>
  <c r="E23" i="146"/>
  <c r="C23" i="146"/>
  <c r="B23" i="146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S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3" i="146" l="1"/>
  <c r="D25" i="146"/>
  <c r="D22" i="146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D35" i="147" l="1"/>
  <c r="C29" i="147"/>
  <c r="D29" i="147"/>
  <c r="E29" i="147"/>
  <c r="B29" i="147"/>
  <c r="A21" i="43"/>
  <c r="A20" i="43" l="1"/>
  <c r="A19" i="43"/>
  <c r="A18" i="43"/>
  <c r="A17" i="43"/>
  <c r="A12" i="43"/>
  <c r="A10" i="43"/>
  <c r="A9" i="43"/>
  <c r="F11" i="126" l="1"/>
  <c r="B20" i="129" l="1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L33" i="147" s="1"/>
  <c r="M23" i="147"/>
  <c r="N23" i="147"/>
  <c r="O23" i="147"/>
  <c r="P33" i="147" s="1"/>
  <c r="P23" i="147"/>
  <c r="Q33" i="147" s="1"/>
  <c r="Q23" i="147"/>
  <c r="R33" i="147" s="1"/>
  <c r="R23" i="147"/>
  <c r="S33" i="147" s="1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2" i="140" l="1"/>
  <c r="G22" i="139"/>
  <c r="G22" i="120"/>
  <c r="G20" i="140"/>
  <c r="G20" i="139"/>
  <c r="G20" i="120"/>
  <c r="G18" i="140"/>
  <c r="G18" i="139"/>
  <c r="G18" i="120"/>
  <c r="G16" i="140"/>
  <c r="G16" i="139"/>
  <c r="G16" i="120"/>
  <c r="G14" i="140"/>
  <c r="G14" i="139"/>
  <c r="G14" i="120"/>
  <c r="G12" i="140"/>
  <c r="G12" i="120"/>
  <c r="G11" i="107"/>
  <c r="G20" i="141" l="1"/>
  <c r="G12" i="141"/>
  <c r="G12" i="139"/>
  <c r="G18" i="141" l="1"/>
  <c r="G22" i="141"/>
  <c r="G14" i="141"/>
  <c r="G16" i="141"/>
  <c r="G17" i="116" l="1"/>
  <c r="G18" i="116"/>
  <c r="G19" i="116"/>
  <c r="G20" i="116"/>
  <c r="G21" i="116"/>
  <c r="G16" i="116"/>
  <c r="G22" i="116" l="1"/>
  <c r="K19" i="105" l="1"/>
  <c r="K26" i="105"/>
  <c r="K22" i="105"/>
  <c r="K18" i="105"/>
  <c r="G26" i="105"/>
  <c r="G22" i="105"/>
  <c r="G18" i="105"/>
  <c r="G17" i="105"/>
  <c r="C20" i="147" l="1"/>
  <c r="C30" i="147" s="1"/>
  <c r="D20" i="147"/>
  <c r="D30" i="147" s="1"/>
  <c r="E20" i="147"/>
  <c r="E30" i="147" s="1"/>
  <c r="B20" i="147"/>
  <c r="B30" i="147" s="1"/>
  <c r="H10" i="141" l="1"/>
  <c r="I10" i="141"/>
  <c r="J10" i="141"/>
  <c r="K10" i="141"/>
  <c r="H11" i="14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9" i="141"/>
  <c r="K9" i="141"/>
  <c r="J9" i="141"/>
  <c r="I9" i="141"/>
  <c r="L20" i="141" l="1"/>
  <c r="L18" i="141"/>
  <c r="L10" i="141"/>
  <c r="L15" i="141"/>
  <c r="L13" i="141"/>
  <c r="L25" i="141"/>
  <c r="L23" i="141"/>
  <c r="L21" i="141"/>
  <c r="L19" i="141"/>
  <c r="L16" i="141"/>
  <c r="L24" i="141"/>
  <c r="L17" i="141"/>
  <c r="L14" i="141"/>
  <c r="L12" i="141"/>
  <c r="L11" i="141"/>
  <c r="L22" i="141"/>
  <c r="L9" i="141"/>
  <c r="G7" i="105" l="1"/>
  <c r="D12" i="141" l="1"/>
  <c r="E12" i="141"/>
  <c r="D14" i="141"/>
  <c r="E14" i="141"/>
  <c r="D16" i="141"/>
  <c r="E16" i="141"/>
  <c r="D18" i="141"/>
  <c r="E18" i="141"/>
  <c r="D20" i="141"/>
  <c r="E20" i="141"/>
  <c r="D22" i="141"/>
  <c r="E22" i="141"/>
  <c r="D9" i="140"/>
  <c r="E9" i="140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C9" i="140"/>
  <c r="D9" i="139"/>
  <c r="E9" i="139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C9" i="139"/>
  <c r="D9" i="120"/>
  <c r="E9" i="120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9" i="120"/>
  <c r="C23" i="120" l="1"/>
  <c r="E23" i="120"/>
  <c r="D23" i="120"/>
  <c r="G45" i="105"/>
  <c r="K45" i="105"/>
  <c r="B38" i="43" l="1"/>
  <c r="B37" i="43"/>
  <c r="B36" i="43"/>
  <c r="B35" i="43"/>
  <c r="A38" i="43"/>
  <c r="A37" i="43"/>
  <c r="A36" i="43"/>
  <c r="A35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S30" i="147" s="1"/>
  <c r="Q20" i="147"/>
  <c r="R30" i="147" s="1"/>
  <c r="P20" i="147"/>
  <c r="Q30" i="147" s="1"/>
  <c r="O20" i="147"/>
  <c r="P30" i="147" s="1"/>
  <c r="K20" i="147"/>
  <c r="L30" i="147" s="1"/>
  <c r="J20" i="147"/>
  <c r="K30" i="147" s="1"/>
  <c r="I20" i="147"/>
  <c r="J30" i="147" s="1"/>
  <c r="H20" i="147"/>
  <c r="I30" i="147" s="1"/>
  <c r="U20" i="147" l="1"/>
  <c r="B7" i="146" l="1"/>
  <c r="K7" i="146" s="1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I49" i="145" s="1"/>
  <c r="G43" i="145"/>
  <c r="F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H5" i="145"/>
  <c r="H45" i="145" s="1"/>
  <c r="E5" i="145"/>
  <c r="E45" i="145" s="1"/>
  <c r="B5" i="145"/>
  <c r="B45" i="145" s="1"/>
  <c r="D42" i="145" l="1"/>
  <c r="J42" i="145"/>
  <c r="D41" i="145"/>
  <c r="L7" i="146"/>
  <c r="F7" i="146"/>
  <c r="J7" i="146"/>
  <c r="J41" i="145"/>
  <c r="F50" i="145"/>
  <c r="A58" i="113"/>
  <c r="A52" i="113"/>
  <c r="A46" i="113"/>
  <c r="A40" i="113"/>
  <c r="A27" i="113"/>
  <c r="A21" i="113"/>
  <c r="A15" i="113"/>
  <c r="A9" i="113"/>
  <c r="E36" i="113"/>
  <c r="I36" i="113" s="1"/>
  <c r="E5" i="113"/>
  <c r="I5" i="113" s="1"/>
  <c r="A58" i="112"/>
  <c r="A52" i="112"/>
  <c r="A46" i="112"/>
  <c r="A40" i="112"/>
  <c r="A27" i="112"/>
  <c r="A21" i="112"/>
  <c r="A15" i="112"/>
  <c r="A9" i="112"/>
  <c r="E36" i="112"/>
  <c r="I36" i="112" s="1"/>
  <c r="I5" i="112"/>
  <c r="E5" i="112"/>
  <c r="A58" i="111"/>
  <c r="A52" i="111"/>
  <c r="A46" i="111"/>
  <c r="A40" i="111"/>
  <c r="A27" i="111"/>
  <c r="A21" i="111"/>
  <c r="A15" i="111"/>
  <c r="A9" i="111"/>
  <c r="E36" i="111"/>
  <c r="I36" i="111" s="1"/>
  <c r="E5" i="111"/>
  <c r="I5" i="111" s="1"/>
  <c r="A58" i="110"/>
  <c r="A52" i="110"/>
  <c r="A46" i="110"/>
  <c r="A40" i="110"/>
  <c r="A27" i="110"/>
  <c r="A21" i="110"/>
  <c r="A15" i="110"/>
  <c r="A9" i="110"/>
  <c r="E36" i="110"/>
  <c r="I36" i="110" s="1"/>
  <c r="E5" i="110"/>
  <c r="I5" i="110" s="1"/>
  <c r="A58" i="109"/>
  <c r="A52" i="109"/>
  <c r="A46" i="109"/>
  <c r="A40" i="109"/>
  <c r="A27" i="109"/>
  <c r="A21" i="109"/>
  <c r="A15" i="109"/>
  <c r="A9" i="109"/>
  <c r="E36" i="109"/>
  <c r="I36" i="109" s="1"/>
  <c r="E5" i="109"/>
  <c r="I5" i="109" s="1"/>
  <c r="A58" i="108"/>
  <c r="A52" i="108"/>
  <c r="A46" i="108"/>
  <c r="A40" i="108"/>
  <c r="A27" i="108"/>
  <c r="A21" i="108"/>
  <c r="A15" i="108"/>
  <c r="A9" i="108"/>
  <c r="E36" i="108"/>
  <c r="I36" i="108" s="1"/>
  <c r="E5" i="108"/>
  <c r="I5" i="108" s="1"/>
  <c r="A27" i="107"/>
  <c r="A21" i="107"/>
  <c r="A15" i="107"/>
  <c r="A9" i="107"/>
  <c r="E36" i="107"/>
  <c r="I36" i="107" s="1"/>
  <c r="E5" i="107"/>
  <c r="I5" i="107" s="1"/>
  <c r="G6" i="105"/>
  <c r="K6" i="105" s="1"/>
  <c r="F6" i="105"/>
  <c r="J6" i="105" s="1"/>
  <c r="E6" i="105"/>
  <c r="I6" i="105" s="1"/>
  <c r="D6" i="105"/>
  <c r="H6" i="105" s="1"/>
  <c r="A30" i="116"/>
  <c r="A40" i="116" s="1"/>
  <c r="A23" i="116"/>
  <c r="A16" i="116"/>
  <c r="A9" i="116"/>
  <c r="E5" i="116"/>
  <c r="I5" i="116" s="1"/>
  <c r="E23" i="140"/>
  <c r="E25" i="140" s="1"/>
  <c r="D23" i="140"/>
  <c r="D25" i="140" s="1"/>
  <c r="C23" i="140"/>
  <c r="C25" i="140" s="1"/>
  <c r="E23" i="139"/>
  <c r="E25" i="139" s="1"/>
  <c r="D23" i="139"/>
  <c r="D25" i="139" s="1"/>
  <c r="C23" i="139"/>
  <c r="C25" i="139" s="1"/>
  <c r="F9" i="140" l="1"/>
  <c r="F11" i="140"/>
  <c r="F16" i="140"/>
  <c r="F21" i="140"/>
  <c r="F12" i="140"/>
  <c r="F17" i="140"/>
  <c r="F15" i="140"/>
  <c r="F20" i="140"/>
  <c r="F13" i="140"/>
  <c r="F19" i="140"/>
  <c r="F12" i="139"/>
  <c r="F13" i="139"/>
  <c r="F21" i="139"/>
  <c r="F11" i="139"/>
  <c r="F15" i="139"/>
  <c r="F19" i="139"/>
  <c r="F16" i="139"/>
  <c r="F20" i="139"/>
  <c r="F9" i="139"/>
  <c r="F17" i="139"/>
  <c r="F10" i="139"/>
  <c r="F14" i="139"/>
  <c r="F18" i="139"/>
  <c r="F10" i="140"/>
  <c r="F14" i="140"/>
  <c r="F18" i="140"/>
  <c r="F22" i="140"/>
  <c r="F22" i="139"/>
  <c r="G40" i="116"/>
  <c r="J44" i="116"/>
  <c r="I44" i="116"/>
  <c r="H47" i="116"/>
  <c r="H46" i="116"/>
  <c r="H45" i="116"/>
  <c r="D44" i="116"/>
  <c r="C44" i="116"/>
  <c r="B47" i="116"/>
  <c r="B46" i="116"/>
  <c r="B45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3" i="139"/>
  <c r="F23" i="140"/>
  <c r="K25" i="133"/>
  <c r="P19" i="129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C26" i="122" l="1"/>
  <c r="C25" i="122"/>
  <c r="C24" i="122"/>
  <c r="C23" i="122"/>
  <c r="C22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G23" i="122"/>
  <c r="G22" i="122"/>
  <c r="G21" i="122"/>
  <c r="G26" i="122"/>
  <c r="F13" i="126" l="1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5" i="120" l="1"/>
  <c r="D25" i="120"/>
  <c r="F12" i="120" l="1"/>
  <c r="F9" i="120"/>
  <c r="F15" i="120"/>
  <c r="F22" i="120"/>
  <c r="F21" i="120"/>
  <c r="F14" i="120"/>
  <c r="F19" i="120"/>
  <c r="F11" i="120"/>
  <c r="E25" i="120"/>
  <c r="F17" i="120"/>
  <c r="F10" i="120"/>
  <c r="F18" i="120"/>
  <c r="F13" i="120"/>
  <c r="F20" i="120"/>
  <c r="F16" i="120"/>
  <c r="F23" i="120" l="1"/>
  <c r="K52" i="105"/>
  <c r="E31" i="116"/>
  <c r="F35" i="116" l="1"/>
  <c r="E24" i="141" s="1"/>
  <c r="D24" i="141"/>
  <c r="F31" i="116"/>
  <c r="E32" i="116"/>
  <c r="F32" i="116"/>
  <c r="F33" i="116"/>
  <c r="F30" i="116"/>
  <c r="D31" i="116"/>
  <c r="D32" i="116"/>
  <c r="D33" i="116"/>
  <c r="D30" i="116"/>
  <c r="E30" i="116"/>
  <c r="H28" i="116"/>
  <c r="G24" i="140" s="1"/>
  <c r="D47" i="116"/>
  <c r="H26" i="116"/>
  <c r="H25" i="116"/>
  <c r="H24" i="116"/>
  <c r="H23" i="116"/>
  <c r="H21" i="116"/>
  <c r="G24" i="139" s="1"/>
  <c r="D46" i="116"/>
  <c r="H19" i="116"/>
  <c r="H18" i="116"/>
  <c r="H17" i="116"/>
  <c r="H16" i="116"/>
  <c r="H10" i="116"/>
  <c r="H11" i="116"/>
  <c r="H12" i="116"/>
  <c r="G24" i="120"/>
  <c r="H9" i="116"/>
  <c r="E36" i="116" l="1"/>
  <c r="D36" i="116"/>
  <c r="F36" i="116"/>
  <c r="G24" i="141"/>
  <c r="H31" i="116"/>
  <c r="H33" i="116"/>
  <c r="H22" i="116"/>
  <c r="G13" i="161" s="1"/>
  <c r="C46" i="116"/>
  <c r="H32" i="116"/>
  <c r="H30" i="116"/>
  <c r="G25" i="139" l="1"/>
  <c r="G24" i="116"/>
  <c r="G28" i="116"/>
  <c r="G25" i="116"/>
  <c r="G23" i="116"/>
  <c r="G26" i="116"/>
  <c r="G27" i="116"/>
  <c r="D45" i="116"/>
  <c r="D48" i="116" s="1"/>
  <c r="J45" i="116"/>
  <c r="J46" i="116"/>
  <c r="J47" i="116"/>
  <c r="H29" i="116"/>
  <c r="G13" i="162" s="1"/>
  <c r="C47" i="116"/>
  <c r="C45" i="116"/>
  <c r="H15" i="116"/>
  <c r="G13" i="126" s="1"/>
  <c r="G29" i="116" l="1"/>
  <c r="G25" i="120"/>
  <c r="G25" i="140"/>
  <c r="C48" i="116"/>
  <c r="I45" i="116"/>
  <c r="G31" i="116"/>
  <c r="G33" i="116"/>
  <c r="G35" i="116"/>
  <c r="G30" i="116"/>
  <c r="G32" i="116"/>
  <c r="G34" i="116"/>
  <c r="J48" i="116"/>
  <c r="H36" i="116"/>
  <c r="G13" i="163" s="1"/>
  <c r="I47" i="116"/>
  <c r="I46" i="116"/>
  <c r="G36" i="116" l="1"/>
  <c r="G25" i="141"/>
  <c r="I48" i="116"/>
  <c r="G17" i="140"/>
  <c r="G17" i="139"/>
  <c r="G17" i="120"/>
  <c r="G15" i="140"/>
  <c r="G15" i="139"/>
  <c r="G15" i="120"/>
  <c r="E28" i="107"/>
  <c r="F28" i="107"/>
  <c r="E29" i="107"/>
  <c r="F29" i="107"/>
  <c r="E30" i="107"/>
  <c r="F30" i="107"/>
  <c r="F27" i="107"/>
  <c r="E27" i="107"/>
  <c r="D28" i="107"/>
  <c r="D29" i="107"/>
  <c r="K28" i="105"/>
  <c r="G28" i="105"/>
  <c r="F32" i="107" l="1"/>
  <c r="D32" i="107"/>
  <c r="C9" i="141" s="1"/>
  <c r="E32" i="107"/>
  <c r="C17" i="141"/>
  <c r="E17" i="141"/>
  <c r="D11" i="141"/>
  <c r="C10" i="141"/>
  <c r="C19" i="141"/>
  <c r="C15" i="141"/>
  <c r="E15" i="141"/>
  <c r="E21" i="141"/>
  <c r="C20" i="141"/>
  <c r="E19" i="141"/>
  <c r="C18" i="141"/>
  <c r="C16" i="141"/>
  <c r="C14" i="141"/>
  <c r="E13" i="141"/>
  <c r="C13" i="141"/>
  <c r="G13" i="141"/>
  <c r="D13" i="141"/>
  <c r="C12" i="141"/>
  <c r="E11" i="141"/>
  <c r="C11" i="141"/>
  <c r="E10" i="141"/>
  <c r="G10" i="140"/>
  <c r="C21" i="141"/>
  <c r="C22" i="141"/>
  <c r="G21" i="120"/>
  <c r="G21" i="139"/>
  <c r="G21" i="140"/>
  <c r="D21" i="141"/>
  <c r="G19" i="120"/>
  <c r="G19" i="139"/>
  <c r="G19" i="140"/>
  <c r="G13" i="120"/>
  <c r="G13" i="139"/>
  <c r="G13" i="140"/>
  <c r="G11" i="120"/>
  <c r="G11" i="139"/>
  <c r="G11" i="140"/>
  <c r="E9" i="141"/>
  <c r="G10" i="139"/>
  <c r="G10" i="120"/>
  <c r="H18" i="107"/>
  <c r="G16" i="107"/>
  <c r="H12" i="107"/>
  <c r="H24" i="107"/>
  <c r="G22" i="107"/>
  <c r="G10" i="107"/>
  <c r="G21" i="107"/>
  <c r="H27" i="107"/>
  <c r="H11" i="107"/>
  <c r="H17" i="107"/>
  <c r="H23" i="107"/>
  <c r="H26" i="107"/>
  <c r="G9" i="140" s="1"/>
  <c r="H28" i="107"/>
  <c r="H10" i="107"/>
  <c r="G12" i="107"/>
  <c r="G9" i="120"/>
  <c r="H16" i="107"/>
  <c r="H20" i="107"/>
  <c r="G9" i="139" s="1"/>
  <c r="H22" i="107"/>
  <c r="G24" i="107"/>
  <c r="H29" i="107"/>
  <c r="H15" i="107"/>
  <c r="G17" i="107"/>
  <c r="H21" i="107"/>
  <c r="G23" i="107"/>
  <c r="H30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6" i="107" l="1"/>
  <c r="G14" i="107"/>
  <c r="G20" i="107"/>
  <c r="H32" i="107"/>
  <c r="G9" i="141" s="1"/>
  <c r="G31" i="107"/>
  <c r="D9" i="141"/>
  <c r="G11" i="141"/>
  <c r="G10" i="141"/>
  <c r="G19" i="141"/>
  <c r="D19" i="141"/>
  <c r="G17" i="141"/>
  <c r="D17" i="141"/>
  <c r="C23" i="141"/>
  <c r="C25" i="141" s="1"/>
  <c r="G15" i="141"/>
  <c r="D15" i="141"/>
  <c r="E23" i="141"/>
  <c r="F10" i="141" s="1"/>
  <c r="D10" i="141"/>
  <c r="K48" i="105"/>
  <c r="K40" i="105"/>
  <c r="K12" i="105"/>
  <c r="K15" i="105"/>
  <c r="G23" i="105"/>
  <c r="G27" i="105"/>
  <c r="G31" i="105"/>
  <c r="G40" i="105"/>
  <c r="G43" i="105"/>
  <c r="G34" i="105"/>
  <c r="G21" i="141"/>
  <c r="G28" i="107"/>
  <c r="G30" i="107"/>
  <c r="G29" i="107"/>
  <c r="G27" i="107"/>
  <c r="K9" i="105"/>
  <c r="K27" i="105"/>
  <c r="K34" i="105"/>
  <c r="G15" i="105"/>
  <c r="K23" i="105"/>
  <c r="K43" i="105"/>
  <c r="G12" i="105"/>
  <c r="K31" i="105"/>
  <c r="G37" i="105"/>
  <c r="K37" i="105"/>
  <c r="G9" i="105"/>
  <c r="G32" i="107" l="1"/>
  <c r="D23" i="141"/>
  <c r="D25" i="141" s="1"/>
  <c r="F19" i="141"/>
  <c r="F9" i="141"/>
  <c r="F20" i="141"/>
  <c r="F15" i="141"/>
  <c r="F16" i="141"/>
  <c r="F14" i="141"/>
  <c r="F17" i="141"/>
  <c r="F13" i="141"/>
  <c r="F12" i="141"/>
  <c r="F18" i="141"/>
  <c r="F11" i="141"/>
  <c r="F21" i="141"/>
  <c r="F22" i="141"/>
  <c r="E25" i="141"/>
  <c r="F23" i="141" l="1"/>
</calcChain>
</file>

<file path=xl/sharedStrings.xml><?xml version="1.0" encoding="utf-8"?>
<sst xmlns="http://schemas.openxmlformats.org/spreadsheetml/2006/main" count="1647" uniqueCount="348">
  <si>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</si>
  <si>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</si>
  <si>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</si>
  <si>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</si>
  <si>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</si>
  <si>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</si>
  <si>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</si>
  <si>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</si>
  <si>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</si>
  <si>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</si>
  <si>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</si>
  <si>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</si>
  <si>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</si>
  <si>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</si>
  <si>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</si>
  <si>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</si>
  <si>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</si>
  <si>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</si>
  <si>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</si>
  <si>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</si>
  <si>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</si>
  <si>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</si>
  <si>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</si>
  <si>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</si>
  <si>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</si>
  <si>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</si>
  <si>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</si>
  <si>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</si>
  <si>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</si>
  <si>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</si>
  <si>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</si>
  <si>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</si>
  <si>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</si>
  <si>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</si>
  <si>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</si>
  <si>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</si>
  <si>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</si>
  <si>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</si>
  <si>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</si>
  <si>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</si>
  <si>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</si>
  <si>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</si>
  <si>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</si>
  <si>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</si>
  <si>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</si>
  <si>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</si>
  <si>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</si>
  <si>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</si>
  <si>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</si>
  <si>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</si>
  <si>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</si>
  <si>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</si>
  <si>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</si>
  <si>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</si>
  <si>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</si>
  <si>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</si>
  <si>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</si>
  <si>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</si>
  <si>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</si>
  <si>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</si>
  <si>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</si>
  <si>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</si>
  <si>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</si>
  <si>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</si>
  <si>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</si>
  <si>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</si>
  <si>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</si>
  <si>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</si>
  <si>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</si>
  <si>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</si>
  <si>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</si>
  <si>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</si>
  <si>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</si>
  <si>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</si>
  <si>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</si>
  <si>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</si>
  <si>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</si>
  <si>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</si>
  <si>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</si>
  <si>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</si>
  <si>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</si>
  <si>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</si>
  <si>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</si>
  <si>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</si>
  <si>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</si>
  <si>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</si>
  <si>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</si>
  <si>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</si>
  <si>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</si>
  <si>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</si>
  <si>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</si>
  <si>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</si>
  <si>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</si>
  <si>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</si>
  <si>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</si>
  <si>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</si>
  <si>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</si>
  <si>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</si>
  <si>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</si>
  <si>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</si>
  <si>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</si>
  <si>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</si>
  <si>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</si>
  <si>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</si>
  <si>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</si>
  <si>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</si>
  <si>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</si>
  <si>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</si>
  <si>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</si>
  <si>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</si>
  <si>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</si>
  <si>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</si>
  <si>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</si>
  <si>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</si>
  <si>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</si>
  <si>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</si>
  <si>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</si>
  <si>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</si>
  <si>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</si>
  <si>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</si>
  <si>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</si>
  <si>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</si>
  <si>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</si>
  <si>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</si>
  <si>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</si>
  <si>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Tok plynu v 
regionální distribuční soustavě
(RDS)</t>
  </si>
  <si>
    <t>Ostatní plyn (zahrnuje vlastní spotřebu, ztráty a změnu akumulace)</t>
  </si>
  <si>
    <t>Spotřeba zákazníků
připojených k 
RDS a LDS</t>
  </si>
  <si>
    <t>www.eru.cz</t>
  </si>
  <si>
    <t>I. čtvrtletí</t>
  </si>
  <si>
    <t>Tok plynu do/z plynárenské soustavy ČR</t>
  </si>
  <si>
    <t>Čtvrtletní bilance plynárenské soustavy ČR</t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</si>
  <si>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</si>
  <si>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</si>
  <si>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</si>
  <si>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</si>
  <si>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</si>
  <si>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</si>
  <si>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</si>
  <si>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</si>
  <si>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</si>
  <si>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</si>
  <si>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</si>
  <si>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</si>
  <si>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</si>
  <si>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</si>
  <si>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</si>
  <si>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</si>
  <si>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</si>
  <si>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</si>
  <si>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</si>
  <si>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</si>
  <si>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</si>
  <si>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</si>
  <si>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</si>
  <si>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</si>
  <si>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</si>
  <si>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</si>
  <si>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</si>
  <si>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</si>
  <si>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</si>
  <si>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</si>
  <si>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</si>
  <si>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</si>
  <si>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</si>
  <si>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</si>
  <si>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Tok plynu z 
plynárenské soustavy 
ČR přes HPS</t>
  </si>
  <si>
    <t>Tok plynu do 
plynárenské soustavy 
ČR přes HPS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</si>
  <si>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</si>
  <si>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</si>
  <si>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</si>
  <si>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</si>
  <si>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</si>
  <si>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</si>
  <si>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</si>
  <si>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</si>
  <si>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</si>
  <si>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</si>
  <si>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</si>
  <si>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</si>
  <si>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</si>
  <si>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</si>
  <si>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</si>
  <si>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</si>
  <si>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</si>
  <si>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</si>
  <si>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</si>
  <si>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</si>
  <si>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</si>
  <si>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</si>
  <si>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</si>
  <si>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</si>
  <si>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</si>
  <si>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</si>
  <si>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</si>
  <si>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</si>
  <si>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</si>
  <si>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</si>
  <si>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</si>
  <si>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</si>
  <si>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</si>
  <si>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</si>
  <si>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</si>
  <si>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</si>
  <si>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</si>
  <si>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</si>
  <si>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</si>
  <si>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</si>
  <si>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</si>
  <si>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</si>
  <si>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</si>
  <si>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</si>
  <si>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</si>
  <si>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</si>
  <si>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</si>
  <si>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</si>
  <si>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</si>
  <si>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</si>
  <si>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</si>
  <si>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</si>
  <si>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</si>
  <si>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</si>
  <si>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</si>
  <si>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</si>
  <si>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</si>
  <si>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</si>
  <si>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</si>
  <si>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</si>
  <si>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</si>
  <si>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</si>
  <si>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</si>
  <si>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</si>
  <si>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</si>
  <si>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</si>
  <si>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</si>
  <si>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</si>
  <si>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</si>
  <si>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</si>
  <si>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</si>
  <si>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</si>
  <si>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</si>
  <si>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</si>
  <si>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</si>
  <si>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</si>
  <si>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</si>
  <si>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</si>
  <si>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</si>
  <si>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</si>
  <si>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</si>
  <si>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</si>
  <si>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</si>
  <si>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</si>
  <si>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</si>
  <si>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</si>
  <si>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</si>
  <si>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</si>
  <si>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</si>
  <si>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</si>
  <si>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</si>
  <si>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</si>
  <si>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</si>
  <si>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</si>
  <si>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</si>
  <si>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</si>
  <si>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</si>
  <si>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</si>
  <si>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</si>
  <si>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</si>
  <si>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</si>
  <si>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</si>
  <si>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</si>
  <si>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</si>
  <si>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</si>
  <si>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</si>
  <si>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</si>
  <si>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</si>
  <si>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</si>
  <si>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</si>
  <si>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</si>
  <si>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</si>
  <si>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</si>
  <si>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</si>
  <si>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</si>
  <si>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</si>
  <si>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</si>
  <si>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</si>
  <si>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</si>
  <si>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</si>
  <si>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</si>
  <si>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</si>
  <si>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</si>
  <si>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</si>
  <si>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</si>
  <si>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</si>
  <si>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</si>
  <si>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</si>
  <si>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</si>
  <si>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</si>
  <si>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</si>
  <si>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</si>
  <si>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</si>
  <si>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</si>
  <si>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>Hlavní město Praha</t>
  </si>
  <si>
    <t xml:space="preserve"> Královéhradecký</t>
  </si>
  <si>
    <t>Královéhradecký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</si>
  <si>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</si>
  <si>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</si>
  <si>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</si>
  <si>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</si>
  <si>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</si>
  <si>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</si>
  <si>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</si>
  <si>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</si>
  <si>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</si>
  <si>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</si>
  <si>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</si>
  <si>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</si>
  <si>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</si>
  <si>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</si>
  <si>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</si>
  <si>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</si>
  <si>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NET4GAS, s.r.o., všechny LDS, výrobci plynu</t>
  </si>
  <si>
    <t>* Prognóza spotřeby plynu na rok 2018 byla zpracována v prosinci 2017.</t>
  </si>
  <si>
    <t>Přepravní soustava a zásobníky plynu ČR</t>
  </si>
  <si>
    <t>Toky plynu v plynárenské soustavě ČR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</si>
  <si>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</si>
  <si>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</si>
  <si>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</si>
  <si>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</si>
  <si>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</si>
  <si>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</si>
  <si>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Ostatní plyn (vlastní spotřeba, ztráty, změna akumulace v RDS)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</si>
  <si>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</si>
  <si>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</si>
  <si>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</si>
  <si>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</si>
  <si>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</si>
  <si>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Čtvrtletní zpráva 
o provozu plynárenské soustavy ČR</t>
  </si>
  <si>
    <t xml:space="preserve">* Ostatní společnosti zahrnují dodávky zákazníkům připojených přímo na přepravní soustavu a plyn pro pohon kompresních stanic (PKS) společnosti NET4GAS, s.r.o., dodávky v lokální distribuční soustavě Green Gas DPB, a.s., (není zahrnuta v RDS), všechny lokální distribuční soustavy, které jsou napojeny na RDS (uveden pouze počet zákazníků a stanice CNG, spotřeba plynu již zahrnuta v RDS) a vlastní spotřebu (VS) výrobců plynu. </t>
  </si>
  <si>
    <t>Tabulka č. 3.8</t>
  </si>
  <si>
    <t>Tabulka č. 3.9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</si>
  <si>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</si>
  <si>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mil.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</si>
  <si>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spotřeba plynu (tis.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</si>
  <si>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Říjen</t>
  </si>
  <si>
    <t>Listopad</t>
  </si>
  <si>
    <t>Prosinec</t>
  </si>
  <si>
    <t>±1,0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</si>
</sst>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"/>
    <numFmt numFmtId="166" formatCode="#,##0.000"/>
    <numFmt numFmtId="167" formatCode="0.0"/>
    <numFmt numFmtId="168" formatCode="\$#,##0\ ;\(\$#,##0\)"/>
  </numFmts>
  <fonts count="9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10"/>
      <color theme="3" tint="0.39997558519241921"/>
      <name val="Arial"/>
      <family val="2"/>
      <charset val="238"/>
    </font>
    <font>
      <sz val="8"/>
      <color theme="4" tint="-0.499984740745262"/>
      <name val="Arial Narrow"/>
      <family val="2"/>
      <charset val="238"/>
    </font>
    <font>
      <sz val="7"/>
      <color theme="0"/>
      <name val="Arial Narrow"/>
      <family val="2"/>
      <charset val="238"/>
    </font>
    <font>
      <sz val="7"/>
      <color theme="4" tint="-0.499984740745262"/>
      <name val="Arial Narrow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u/>
      <sz val="10"/>
      <name val="Arial"/>
      <family val="2"/>
      <charset val="238"/>
    </font>
    <font>
      <sz val="22"/>
      <color theme="5" tint="0.79998168889431442"/>
      <name val="Arial Narrow"/>
      <family val="2"/>
      <charset val="238"/>
    </font>
    <font>
      <sz val="22"/>
      <color theme="5" tint="-0.249977111117893"/>
      <name val="Arial Narrow"/>
      <family val="2"/>
      <charset val="238"/>
    </font>
    <font>
      <sz val="10"/>
      <color theme="5" tint="-0.249977111117893"/>
      <name val="Arial Narrow"/>
      <family val="2"/>
      <charset val="238"/>
    </font>
    <font>
      <sz val="10"/>
      <color rgb="FF00B0F0"/>
      <name val="Arial Narrow"/>
      <family val="2"/>
      <charset val="238"/>
    </font>
    <font>
      <sz val="10"/>
      <color rgb="FF00B0F0"/>
      <name val="Arial"/>
      <family val="2"/>
      <charset val="238"/>
    </font>
    <font>
      <sz val="8"/>
      <color rgb="FF00B0F0"/>
      <name val="Arial Narrow"/>
      <family val="2"/>
      <charset val="238"/>
    </font>
    <font>
      <b/>
      <sz val="12"/>
      <color rgb="FF00B0F0"/>
      <name val="Arial Narrow"/>
      <family val="2"/>
      <charset val="238"/>
    </font>
    <font>
      <sz val="8"/>
      <color theme="1" tint="0.249977111117893"/>
      <name val="Arial Narrow"/>
      <family val="2"/>
      <charset val="238"/>
    </font>
    <font>
      <sz val="7"/>
      <color rgb="FF00B0F0"/>
      <name val="Arial Narrow"/>
      <family val="2"/>
      <charset val="238"/>
    </font>
    <font>
      <sz val="8"/>
      <color theme="9" tint="-0.249977111117893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vertAlign val="superscript"/>
      <sz val="8"/>
      <color theme="4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sz val="10"/>
      <color theme="4" tint="-0.499984740745262"/>
      <name val="Arial Narrow"/>
      <family val="2"/>
      <charset val="238"/>
    </font>
    <font>
      <vertAlign val="superscript"/>
      <sz val="10"/>
      <color theme="4" tint="-0.499984740745262"/>
      <name val="Arial Narrow"/>
      <family val="2"/>
      <charset val="238"/>
    </font>
    <font>
      <sz val="8"/>
      <color theme="9" tint="-0.249977111117893"/>
      <name val="Wingdings 3"/>
      <family val="1"/>
      <charset val="2"/>
    </font>
    <font>
      <sz val="7"/>
      <color theme="9" tint="-0.249977111117893"/>
      <name val="Arial Narrow"/>
      <family val="2"/>
      <charset val="238"/>
    </font>
    <font>
      <sz val="26"/>
      <name val="Arial Narrow"/>
      <family val="2"/>
      <charset val="238"/>
    </font>
    <font>
      <sz val="8"/>
      <color theme="1" tint="0.34998626667073579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rgb="FF00B0F0"/>
      </right>
      <top/>
      <bottom style="thin">
        <color theme="9" tint="-0.24994659260841701"/>
      </bottom>
      <diagonal/>
    </border>
    <border>
      <left style="thin">
        <color rgb="FF00B0F0"/>
      </left>
      <right/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8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9" fontId="5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4" fontId="41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0" borderId="18" applyNumberFormat="0" applyProtection="0">
      <alignment horizontal="right" vertical="center"/>
    </xf>
    <xf numFmtId="4" fontId="11" fillId="11" borderId="18" applyNumberFormat="0" applyProtection="0">
      <alignment horizontal="right" vertical="center"/>
    </xf>
    <xf numFmtId="4" fontId="11" fillId="12" borderId="18" applyNumberFormat="0" applyProtection="0">
      <alignment horizontal="right" vertical="center"/>
    </xf>
    <xf numFmtId="4" fontId="11" fillId="13" borderId="18" applyNumberFormat="0" applyProtection="0">
      <alignment horizontal="right" vertical="center"/>
    </xf>
    <xf numFmtId="4" fontId="11" fillId="14" borderId="18" applyNumberFormat="0" applyProtection="0">
      <alignment horizontal="right" vertical="center"/>
    </xf>
    <xf numFmtId="4" fontId="11" fillId="15" borderId="18" applyNumberFormat="0" applyProtection="0">
      <alignment horizontal="right" vertical="center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2" fillId="19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3" fillId="7" borderId="0" applyNumberFormat="0" applyProtection="0">
      <alignment horizontal="left" vertical="center" indent="1"/>
    </xf>
    <xf numFmtId="4" fontId="43" fillId="6" borderId="0" applyNumberFormat="0" applyProtection="0">
      <alignment horizontal="left" vertical="center" indent="1"/>
    </xf>
    <xf numFmtId="0" fontId="5" fillId="19" borderId="18" applyNumberFormat="0" applyProtection="0">
      <alignment horizontal="left" vertical="center" indent="1"/>
    </xf>
    <xf numFmtId="0" fontId="5" fillId="19" borderId="18" applyNumberFormat="0" applyProtection="0">
      <alignment horizontal="left" vertical="top" indent="1"/>
    </xf>
    <xf numFmtId="0" fontId="5" fillId="6" borderId="18" applyNumberFormat="0" applyProtection="0">
      <alignment horizontal="left" vertical="center" indent="1"/>
    </xf>
    <xf numFmtId="0" fontId="5" fillId="6" borderId="18" applyNumberFormat="0" applyProtection="0">
      <alignment horizontal="left" vertical="top" indent="1"/>
    </xf>
    <xf numFmtId="0" fontId="5" fillId="20" borderId="18" applyNumberFormat="0" applyProtection="0">
      <alignment horizontal="left" vertical="center" indent="1"/>
    </xf>
    <xf numFmtId="0" fontId="5" fillId="20" borderId="18" applyNumberFormat="0" applyProtection="0">
      <alignment horizontal="left" vertical="top" indent="1"/>
    </xf>
    <xf numFmtId="0" fontId="5" fillId="21" borderId="18" applyNumberFormat="0" applyProtection="0">
      <alignment horizontal="left" vertical="center" indent="1"/>
    </xf>
    <xf numFmtId="0" fontId="5" fillId="21" borderId="18" applyNumberFormat="0" applyProtection="0">
      <alignment horizontal="left" vertical="top" indent="1"/>
    </xf>
    <xf numFmtId="4" fontId="11" fillId="22" borderId="18" applyNumberFormat="0" applyProtection="0">
      <alignment vertical="center"/>
    </xf>
    <xf numFmtId="4" fontId="44" fillId="22" borderId="18" applyNumberFormat="0" applyProtection="0">
      <alignment vertical="center"/>
    </xf>
    <xf numFmtId="4" fontId="11" fillId="22" borderId="18" applyNumberFormat="0" applyProtection="0">
      <alignment horizontal="left" vertical="center" indent="1"/>
    </xf>
    <xf numFmtId="0" fontId="11" fillId="22" borderId="18" applyNumberFormat="0" applyProtection="0">
      <alignment horizontal="left" vertical="top" indent="1"/>
    </xf>
    <xf numFmtId="4" fontId="44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5" fillId="0" borderId="0" applyNumberFormat="0" applyProtection="0">
      <alignment horizontal="left" vertical="center" indent="1"/>
    </xf>
    <xf numFmtId="4" fontId="46" fillId="7" borderId="18" applyNumberFormat="0" applyProtection="0">
      <alignment horizontal="right" vertical="center"/>
    </xf>
    <xf numFmtId="0" fontId="5" fillId="0" borderId="0"/>
    <xf numFmtId="0" fontId="67" fillId="26" borderId="70" applyNumberFormat="0" applyFont="0" applyFill="0" applyAlignment="0" applyProtection="0"/>
    <xf numFmtId="0" fontId="67" fillId="26" borderId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3" fontId="67" fillId="26" borderId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168" fontId="67" fillId="26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2" fontId="67" fillId="26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26" borderId="0" applyNumberFormat="0" applyFill="0" applyBorder="0" applyAlignment="0" applyProtection="0"/>
    <xf numFmtId="0" fontId="70" fillId="26" borderId="0" applyNumberFormat="0" applyFill="0" applyBorder="0" applyAlignment="0" applyProtection="0"/>
  </cellStyleXfs>
  <cellXfs count="1074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 vertical="top"/>
    </xf>
    <xf numFmtId="0" fontId="5" fillId="2" borderId="0" xfId="2" applyFill="1"/>
    <xf numFmtId="0" fontId="5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5" fillId="2" borderId="0" xfId="2" applyNumberFormat="1" applyFill="1"/>
    <xf numFmtId="0" fontId="9" fillId="2" borderId="0" xfId="0" applyFont="1" applyFill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7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4" fontId="5" fillId="2" borderId="0" xfId="2" applyNumberFormat="1" applyFill="1"/>
    <xf numFmtId="1" fontId="29" fillId="3" borderId="0" xfId="2" applyNumberFormat="1" applyFont="1" applyFill="1" applyBorder="1" applyAlignment="1">
      <alignment horizontal="right" vertical="center" wrapText="1"/>
    </xf>
    <xf numFmtId="0" fontId="30" fillId="3" borderId="0" xfId="0" applyFont="1" applyFill="1"/>
    <xf numFmtId="3" fontId="30" fillId="3" borderId="5" xfId="0" applyNumberFormat="1" applyFont="1" applyFill="1" applyBorder="1"/>
    <xf numFmtId="3" fontId="30" fillId="3" borderId="0" xfId="0" applyNumberFormat="1" applyFont="1" applyFill="1" applyBorder="1"/>
    <xf numFmtId="3" fontId="30" fillId="3" borderId="9" xfId="0" applyNumberFormat="1" applyFont="1" applyFill="1" applyBorder="1"/>
    <xf numFmtId="3" fontId="30" fillId="3" borderId="10" xfId="0" applyNumberFormat="1" applyFont="1" applyFill="1" applyBorder="1"/>
    <xf numFmtId="3" fontId="30" fillId="3" borderId="11" xfId="0" applyNumberFormat="1" applyFont="1" applyFill="1" applyBorder="1"/>
    <xf numFmtId="0" fontId="30" fillId="3" borderId="7" xfId="0" applyFont="1" applyFill="1" applyBorder="1" applyAlignment="1">
      <alignment horizontal="right"/>
    </xf>
    <xf numFmtId="0" fontId="30" fillId="3" borderId="4" xfId="0" applyFont="1" applyFill="1" applyBorder="1" applyAlignment="1">
      <alignment horizontal="right"/>
    </xf>
    <xf numFmtId="0" fontId="30" fillId="3" borderId="10" xfId="0" applyFont="1" applyFill="1" applyBorder="1" applyAlignment="1">
      <alignment horizontal="right"/>
    </xf>
    <xf numFmtId="0" fontId="30" fillId="3" borderId="0" xfId="0" applyFont="1" applyFill="1" applyBorder="1"/>
    <xf numFmtId="0" fontId="30" fillId="3" borderId="7" xfId="0" applyFont="1" applyFill="1" applyBorder="1"/>
    <xf numFmtId="0" fontId="32" fillId="3" borderId="0" xfId="0" applyFont="1" applyFill="1" applyAlignment="1">
      <alignment horizontal="center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center"/>
    </xf>
    <xf numFmtId="0" fontId="30" fillId="3" borderId="37" xfId="0" applyFont="1" applyFill="1" applyBorder="1" applyAlignment="1">
      <alignment horizontal="right"/>
    </xf>
    <xf numFmtId="3" fontId="30" fillId="3" borderId="29" xfId="0" applyNumberFormat="1" applyFont="1" applyFill="1" applyBorder="1"/>
    <xf numFmtId="0" fontId="30" fillId="3" borderId="20" xfId="0" applyFont="1" applyFill="1" applyBorder="1" applyAlignment="1">
      <alignment horizontal="right"/>
    </xf>
    <xf numFmtId="3" fontId="30" fillId="3" borderId="26" xfId="0" applyNumberFormat="1" applyFont="1" applyFill="1" applyBorder="1"/>
    <xf numFmtId="0" fontId="30" fillId="3" borderId="16" xfId="0" applyFont="1" applyFill="1" applyBorder="1"/>
    <xf numFmtId="0" fontId="30" fillId="3" borderId="17" xfId="0" applyFont="1" applyFill="1" applyBorder="1" applyAlignment="1">
      <alignment horizontal="center"/>
    </xf>
    <xf numFmtId="3" fontId="30" fillId="3" borderId="38" xfId="0" applyNumberFormat="1" applyFont="1" applyFill="1" applyBorder="1"/>
    <xf numFmtId="3" fontId="30" fillId="3" borderId="24" xfId="0" applyNumberFormat="1" applyFont="1" applyFill="1" applyBorder="1"/>
    <xf numFmtId="3" fontId="30" fillId="3" borderId="16" xfId="0" applyNumberFormat="1" applyFont="1" applyFill="1" applyBorder="1"/>
    <xf numFmtId="3" fontId="30" fillId="3" borderId="17" xfId="0" applyNumberFormat="1" applyFont="1" applyFill="1" applyBorder="1"/>
    <xf numFmtId="3" fontId="30" fillId="3" borderId="28" xfId="0" applyNumberFormat="1" applyFont="1" applyFill="1" applyBorder="1"/>
    <xf numFmtId="0" fontId="30" fillId="3" borderId="39" xfId="0" applyFont="1" applyFill="1" applyBorder="1"/>
    <xf numFmtId="0" fontId="30" fillId="3" borderId="17" xfId="0" applyFont="1" applyFill="1" applyBorder="1"/>
    <xf numFmtId="0" fontId="30" fillId="3" borderId="26" xfId="0" applyFont="1" applyFill="1" applyBorder="1"/>
    <xf numFmtId="0" fontId="30" fillId="3" borderId="24" xfId="0" applyFont="1" applyFill="1" applyBorder="1"/>
    <xf numFmtId="0" fontId="30" fillId="3" borderId="38" xfId="0" applyFont="1" applyFill="1" applyBorder="1"/>
    <xf numFmtId="0" fontId="30" fillId="3" borderId="28" xfId="0" applyFont="1" applyFill="1" applyBorder="1"/>
    <xf numFmtId="0" fontId="33" fillId="2" borderId="0" xfId="0" applyFont="1" applyFill="1"/>
    <xf numFmtId="0" fontId="32" fillId="2" borderId="0" xfId="0" applyFont="1" applyFill="1" applyAlignment="1">
      <alignment vertical="center" wrapText="1"/>
    </xf>
    <xf numFmtId="1" fontId="32" fillId="2" borderId="0" xfId="0" applyNumberFormat="1" applyFont="1" applyFill="1" applyAlignment="1">
      <alignment horizontal="right" vertical="center" wrapText="1"/>
    </xf>
    <xf numFmtId="1" fontId="32" fillId="2" borderId="0" xfId="0" applyNumberFormat="1" applyFont="1" applyFill="1" applyAlignment="1">
      <alignment horizontal="left" vertical="center" wrapText="1"/>
    </xf>
    <xf numFmtId="0" fontId="32" fillId="2" borderId="0" xfId="0" applyFont="1" applyFill="1" applyBorder="1" applyAlignment="1">
      <alignment vertical="center" wrapText="1"/>
    </xf>
    <xf numFmtId="0" fontId="33" fillId="2" borderId="0" xfId="0" applyFont="1" applyFill="1" applyBorder="1"/>
    <xf numFmtId="0" fontId="32" fillId="2" borderId="0" xfId="0" applyFont="1" applyFill="1" applyAlignment="1">
      <alignment horizontal="right" wrapText="1"/>
    </xf>
    <xf numFmtId="0" fontId="33" fillId="2" borderId="0" xfId="0" applyFont="1" applyFill="1" applyAlignment="1"/>
    <xf numFmtId="1" fontId="32" fillId="2" borderId="0" xfId="0" applyNumberFormat="1" applyFont="1" applyFill="1" applyBorder="1" applyAlignment="1">
      <alignment horizontal="right" vertical="center" wrapText="1"/>
    </xf>
    <xf numFmtId="0" fontId="32" fillId="2" borderId="0" xfId="0" applyFont="1" applyFill="1" applyBorder="1" applyAlignment="1">
      <alignment horizontal="right" wrapText="1"/>
    </xf>
    <xf numFmtId="0" fontId="32" fillId="2" borderId="0" xfId="0" applyFont="1" applyFill="1" applyBorder="1" applyAlignment="1">
      <alignment horizontal="left" wrapText="1"/>
    </xf>
    <xf numFmtId="3" fontId="30" fillId="2" borderId="9" xfId="0" applyNumberFormat="1" applyFont="1" applyFill="1" applyBorder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33" fillId="2" borderId="0" xfId="0" applyNumberFormat="1" applyFont="1" applyFill="1"/>
    <xf numFmtId="0" fontId="33" fillId="2" borderId="0" xfId="0" applyFont="1" applyFill="1" applyBorder="1" applyAlignment="1">
      <alignment vertical="center"/>
    </xf>
    <xf numFmtId="1" fontId="33" fillId="2" borderId="0" xfId="0" applyNumberFormat="1" applyFont="1" applyFill="1" applyBorder="1" applyAlignment="1">
      <alignment vertical="center" wrapText="1"/>
    </xf>
    <xf numFmtId="1" fontId="33" fillId="2" borderId="0" xfId="0" applyNumberFormat="1" applyFont="1" applyFill="1"/>
    <xf numFmtId="0" fontId="30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Border="1" applyAlignment="1">
      <alignment horizontal="right" vertical="center"/>
    </xf>
    <xf numFmtId="0" fontId="33" fillId="2" borderId="4" xfId="0" applyFont="1" applyFill="1" applyBorder="1"/>
    <xf numFmtId="3" fontId="33" fillId="2" borderId="4" xfId="0" applyNumberFormat="1" applyFont="1" applyFill="1" applyBorder="1"/>
    <xf numFmtId="1" fontId="33" fillId="2" borderId="4" xfId="0" applyNumberFormat="1" applyFont="1" applyFill="1" applyBorder="1"/>
    <xf numFmtId="3" fontId="30" fillId="2" borderId="4" xfId="0" applyNumberFormat="1" applyFont="1" applyFill="1" applyBorder="1" applyAlignment="1">
      <alignment horizontal="right" vertical="center"/>
    </xf>
    <xf numFmtId="0" fontId="33" fillId="2" borderId="10" xfId="0" applyFont="1" applyFill="1" applyBorder="1"/>
    <xf numFmtId="0" fontId="30" fillId="2" borderId="7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wrapText="1"/>
    </xf>
    <xf numFmtId="1" fontId="32" fillId="2" borderId="0" xfId="0" applyNumberFormat="1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right" vertical="center"/>
    </xf>
    <xf numFmtId="164" fontId="30" fillId="3" borderId="0" xfId="1" applyNumberFormat="1" applyFont="1" applyFill="1" applyBorder="1" applyAlignment="1">
      <alignment horizontal="right" vertical="center"/>
    </xf>
    <xf numFmtId="3" fontId="33" fillId="2" borderId="10" xfId="0" applyNumberFormat="1" applyFont="1" applyFill="1" applyBorder="1"/>
    <xf numFmtId="0" fontId="33" fillId="2" borderId="9" xfId="0" applyFont="1" applyFill="1" applyBorder="1"/>
    <xf numFmtId="1" fontId="32" fillId="2" borderId="0" xfId="0" applyNumberFormat="1" applyFont="1" applyFill="1" applyAlignment="1">
      <alignment vertical="center" wrapText="1"/>
    </xf>
    <xf numFmtId="3" fontId="30" fillId="3" borderId="4" xfId="0" applyNumberFormat="1" applyFont="1" applyFill="1" applyBorder="1" applyAlignment="1">
      <alignment horizontal="right" vertical="center"/>
    </xf>
    <xf numFmtId="164" fontId="30" fillId="3" borderId="9" xfId="1" applyNumberFormat="1" applyFont="1" applyFill="1" applyBorder="1" applyAlignment="1">
      <alignment horizontal="right" vertical="center"/>
    </xf>
    <xf numFmtId="3" fontId="30" fillId="2" borderId="8" xfId="0" applyNumberFormat="1" applyFont="1" applyFill="1" applyBorder="1" applyAlignment="1">
      <alignment horizontal="right" vertical="center"/>
    </xf>
    <xf numFmtId="3" fontId="30" fillId="2" borderId="5" xfId="0" applyNumberFormat="1" applyFont="1" applyFill="1" applyBorder="1" applyAlignment="1">
      <alignment horizontal="right" vertical="center"/>
    </xf>
    <xf numFmtId="3" fontId="30" fillId="2" borderId="7" xfId="0" applyNumberFormat="1" applyFont="1" applyFill="1" applyBorder="1" applyAlignment="1">
      <alignment horizontal="right" vertical="center"/>
    </xf>
    <xf numFmtId="0" fontId="33" fillId="2" borderId="33" xfId="0" applyFont="1" applyFill="1" applyBorder="1"/>
    <xf numFmtId="0" fontId="30" fillId="2" borderId="50" xfId="0" applyFont="1" applyFill="1" applyBorder="1" applyAlignment="1">
      <alignment horizontal="right" vertical="center"/>
    </xf>
    <xf numFmtId="3" fontId="30" fillId="2" borderId="51" xfId="0" applyNumberFormat="1" applyFont="1" applyFill="1" applyBorder="1" applyAlignment="1">
      <alignment horizontal="right" vertical="center"/>
    </xf>
    <xf numFmtId="3" fontId="30" fillId="2" borderId="49" xfId="0" applyNumberFormat="1" applyFont="1" applyFill="1" applyBorder="1" applyAlignment="1">
      <alignment horizontal="right" vertical="center"/>
    </xf>
    <xf numFmtId="0" fontId="35" fillId="2" borderId="11" xfId="0" applyFont="1" applyFill="1" applyBorder="1" applyAlignment="1">
      <alignment horizontal="center" wrapText="1"/>
    </xf>
    <xf numFmtId="3" fontId="35" fillId="2" borderId="0" xfId="0" applyNumberFormat="1" applyFont="1" applyFill="1" applyBorder="1" applyAlignment="1">
      <alignment horizontal="right" vertical="center"/>
    </xf>
    <xf numFmtId="3" fontId="35" fillId="2" borderId="5" xfId="0" applyNumberFormat="1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center" wrapText="1"/>
    </xf>
    <xf numFmtId="0" fontId="35" fillId="2" borderId="12" xfId="0" applyFont="1" applyFill="1" applyBorder="1" applyAlignment="1">
      <alignment horizontal="center" wrapText="1"/>
    </xf>
    <xf numFmtId="164" fontId="35" fillId="2" borderId="8" xfId="1" applyNumberFormat="1" applyFont="1" applyFill="1" applyBorder="1" applyAlignment="1">
      <alignment horizontal="right" vertical="center"/>
    </xf>
    <xf numFmtId="164" fontId="35" fillId="2" borderId="9" xfId="1" applyNumberFormat="1" applyFont="1" applyFill="1" applyBorder="1" applyAlignment="1">
      <alignment horizontal="right" vertical="center"/>
    </xf>
    <xf numFmtId="3" fontId="35" fillId="3" borderId="0" xfId="0" applyNumberFormat="1" applyFont="1" applyFill="1" applyBorder="1" applyAlignment="1">
      <alignment horizontal="right" vertical="center"/>
    </xf>
    <xf numFmtId="164" fontId="35" fillId="3" borderId="8" xfId="1" applyNumberFormat="1" applyFont="1" applyFill="1" applyBorder="1" applyAlignment="1">
      <alignment horizontal="right" vertical="center"/>
    </xf>
    <xf numFmtId="164" fontId="35" fillId="3" borderId="0" xfId="1" applyNumberFormat="1" applyFont="1" applyFill="1" applyBorder="1" applyAlignment="1">
      <alignment horizontal="right" vertical="center"/>
    </xf>
    <xf numFmtId="164" fontId="35" fillId="3" borderId="9" xfId="1" applyNumberFormat="1" applyFont="1" applyFill="1" applyBorder="1" applyAlignment="1">
      <alignment horizontal="right" vertical="center"/>
    </xf>
    <xf numFmtId="0" fontId="38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4" fillId="2" borderId="9" xfId="0" applyFont="1" applyFill="1" applyBorder="1"/>
    <xf numFmtId="3" fontId="35" fillId="2" borderId="49" xfId="0" applyNumberFormat="1" applyFont="1" applyFill="1" applyBorder="1" applyAlignment="1">
      <alignment horizontal="right" vertical="center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Alignment="1"/>
    <xf numFmtId="0" fontId="30" fillId="3" borderId="0" xfId="0" applyFont="1" applyFill="1" applyBorder="1" applyAlignment="1"/>
    <xf numFmtId="0" fontId="30" fillId="3" borderId="24" xfId="0" applyFont="1" applyFill="1" applyBorder="1" applyAlignment="1"/>
    <xf numFmtId="0" fontId="30" fillId="3" borderId="12" xfId="0" applyFont="1" applyFill="1" applyBorder="1" applyAlignment="1">
      <alignment vertical="center"/>
    </xf>
    <xf numFmtId="0" fontId="33" fillId="2" borderId="11" xfId="0" applyFont="1" applyFill="1" applyBorder="1"/>
    <xf numFmtId="0" fontId="30" fillId="2" borderId="0" xfId="0" applyFont="1" applyFill="1" applyBorder="1" applyAlignment="1">
      <alignment horizontal="center" wrapText="1"/>
    </xf>
    <xf numFmtId="3" fontId="30" fillId="3" borderId="12" xfId="0" applyNumberFormat="1" applyFont="1" applyFill="1" applyBorder="1" applyAlignment="1">
      <alignment horizontal="right" vertical="center"/>
    </xf>
    <xf numFmtId="3" fontId="30" fillId="3" borderId="11" xfId="0" applyNumberFormat="1" applyFont="1" applyFill="1" applyBorder="1" applyAlignment="1">
      <alignment horizontal="right" vertical="center"/>
    </xf>
    <xf numFmtId="0" fontId="30" fillId="3" borderId="5" xfId="0" applyFont="1" applyFill="1" applyBorder="1" applyAlignment="1">
      <alignment horizontal="right" vertical="center"/>
    </xf>
    <xf numFmtId="0" fontId="33" fillId="2" borderId="5" xfId="0" applyFont="1" applyFill="1" applyBorder="1"/>
    <xf numFmtId="0" fontId="30" fillId="3" borderId="11" xfId="0" applyFont="1" applyFill="1" applyBorder="1" applyAlignment="1">
      <alignment vertical="center"/>
    </xf>
    <xf numFmtId="0" fontId="30" fillId="3" borderId="11" xfId="0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30" fillId="2" borderId="11" xfId="0" applyNumberFormat="1" applyFont="1" applyFill="1" applyBorder="1" applyAlignment="1">
      <alignment horizontal="right" vertical="center"/>
    </xf>
    <xf numFmtId="164" fontId="30" fillId="2" borderId="0" xfId="1" applyNumberFormat="1" applyFont="1" applyFill="1" applyBorder="1" applyAlignment="1">
      <alignment horizontal="right" vertical="center"/>
    </xf>
    <xf numFmtId="3" fontId="33" fillId="2" borderId="0" xfId="0" applyNumberFormat="1" applyFont="1" applyFill="1" applyBorder="1"/>
    <xf numFmtId="3" fontId="33" fillId="2" borderId="11" xfId="0" applyNumberFormat="1" applyFont="1" applyFill="1" applyBorder="1"/>
    <xf numFmtId="0" fontId="33" fillId="2" borderId="7" xfId="0" applyFont="1" applyFill="1" applyBorder="1"/>
    <xf numFmtId="0" fontId="33" fillId="2" borderId="8" xfId="0" applyFont="1" applyFill="1" applyBorder="1"/>
    <xf numFmtId="0" fontId="39" fillId="2" borderId="4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wrapText="1"/>
    </xf>
    <xf numFmtId="0" fontId="39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/>
    </xf>
    <xf numFmtId="3" fontId="30" fillId="3" borderId="32" xfId="0" applyNumberFormat="1" applyFont="1" applyFill="1" applyBorder="1" applyAlignment="1">
      <alignment horizontal="right" vertical="center"/>
    </xf>
    <xf numFmtId="3" fontId="30" fillId="3" borderId="34" xfId="0" applyNumberFormat="1" applyFont="1" applyFill="1" applyBorder="1" applyAlignment="1">
      <alignment horizontal="right" vertical="center"/>
    </xf>
    <xf numFmtId="3" fontId="33" fillId="2" borderId="34" xfId="0" applyNumberFormat="1" applyFont="1" applyFill="1" applyBorder="1"/>
    <xf numFmtId="0" fontId="30" fillId="3" borderId="4" xfId="0" applyFont="1" applyFill="1" applyBorder="1" applyAlignment="1">
      <alignment vertical="center"/>
    </xf>
    <xf numFmtId="0" fontId="30" fillId="3" borderId="8" xfId="0" applyFont="1" applyFill="1" applyBorder="1" applyAlignment="1">
      <alignment vertical="center"/>
    </xf>
    <xf numFmtId="0" fontId="33" fillId="2" borderId="12" xfId="0" applyFont="1" applyFill="1" applyBorder="1"/>
    <xf numFmtId="165" fontId="39" fillId="2" borderId="7" xfId="1" applyNumberFormat="1" applyFont="1" applyFill="1" applyBorder="1" applyAlignment="1">
      <alignment horizontal="right" vertical="center"/>
    </xf>
    <xf numFmtId="165" fontId="39" fillId="2" borderId="5" xfId="0" applyNumberFormat="1" applyFont="1" applyFill="1" applyBorder="1" applyAlignment="1">
      <alignment horizontal="right" vertical="center"/>
    </xf>
    <xf numFmtId="165" fontId="39" fillId="2" borderId="8" xfId="1" applyNumberFormat="1" applyFont="1" applyFill="1" applyBorder="1" applyAlignment="1">
      <alignment horizontal="right" vertical="center"/>
    </xf>
    <xf numFmtId="165" fontId="39" fillId="2" borderId="10" xfId="1" applyNumberFormat="1" applyFont="1" applyFill="1" applyBorder="1" applyAlignment="1">
      <alignment horizontal="right" vertical="center"/>
    </xf>
    <xf numFmtId="165" fontId="39" fillId="2" borderId="11" xfId="0" applyNumberFormat="1" applyFont="1" applyFill="1" applyBorder="1" applyAlignment="1">
      <alignment horizontal="right" vertical="center"/>
    </xf>
    <xf numFmtId="165" fontId="39" fillId="2" borderId="12" xfId="1" applyNumberFormat="1" applyFont="1" applyFill="1" applyBorder="1" applyAlignment="1">
      <alignment horizontal="right" vertical="center"/>
    </xf>
    <xf numFmtId="165" fontId="39" fillId="2" borderId="4" xfId="1" applyNumberFormat="1" applyFont="1" applyFill="1" applyBorder="1" applyAlignment="1">
      <alignment horizontal="right" vertical="center"/>
    </xf>
    <xf numFmtId="165" fontId="39" fillId="2" borderId="0" xfId="0" applyNumberFormat="1" applyFont="1" applyFill="1" applyBorder="1" applyAlignment="1">
      <alignment horizontal="right" vertical="center"/>
    </xf>
    <xf numFmtId="165" fontId="39" fillId="2" borderId="9" xfId="1" applyNumberFormat="1" applyFont="1" applyFill="1" applyBorder="1" applyAlignment="1">
      <alignment horizontal="right" vertical="center"/>
    </xf>
    <xf numFmtId="165" fontId="39" fillId="3" borderId="4" xfId="1" applyNumberFormat="1" applyFont="1" applyFill="1" applyBorder="1" applyAlignment="1">
      <alignment horizontal="right" vertical="center"/>
    </xf>
    <xf numFmtId="165" fontId="39" fillId="3" borderId="0" xfId="0" applyNumberFormat="1" applyFont="1" applyFill="1" applyBorder="1" applyAlignment="1">
      <alignment horizontal="right" vertical="center"/>
    </xf>
    <xf numFmtId="165" fontId="39" fillId="3" borderId="10" xfId="1" applyNumberFormat="1" applyFont="1" applyFill="1" applyBorder="1" applyAlignment="1">
      <alignment horizontal="right" vertical="center"/>
    </xf>
    <xf numFmtId="165" fontId="39" fillId="3" borderId="11" xfId="0" applyNumberFormat="1" applyFont="1" applyFill="1" applyBorder="1" applyAlignment="1">
      <alignment horizontal="right" vertical="center"/>
    </xf>
    <xf numFmtId="165" fontId="39" fillId="3" borderId="33" xfId="1" applyNumberFormat="1" applyFont="1" applyFill="1" applyBorder="1" applyAlignment="1">
      <alignment horizontal="right" vertical="center"/>
    </xf>
    <xf numFmtId="165" fontId="39" fillId="3" borderId="34" xfId="0" applyNumberFormat="1" applyFont="1" applyFill="1" applyBorder="1" applyAlignment="1">
      <alignment horizontal="right" vertical="center"/>
    </xf>
    <xf numFmtId="165" fontId="39" fillId="3" borderId="32" xfId="1" applyNumberFormat="1" applyFont="1" applyFill="1" applyBorder="1" applyAlignment="1">
      <alignment horizontal="right" vertical="center"/>
    </xf>
    <xf numFmtId="165" fontId="30" fillId="3" borderId="4" xfId="0" applyNumberFormat="1" applyFont="1" applyFill="1" applyBorder="1" applyAlignment="1">
      <alignment vertical="center"/>
    </xf>
    <xf numFmtId="165" fontId="30" fillId="3" borderId="0" xfId="0" applyNumberFormat="1" applyFont="1" applyFill="1" applyBorder="1" applyAlignment="1">
      <alignment vertical="center"/>
    </xf>
    <xf numFmtId="165" fontId="30" fillId="3" borderId="9" xfId="0" applyNumberFormat="1" applyFont="1" applyFill="1" applyBorder="1" applyAlignment="1">
      <alignment vertical="center"/>
    </xf>
    <xf numFmtId="165" fontId="30" fillId="3" borderId="10" xfId="0" applyNumberFormat="1" applyFont="1" applyFill="1" applyBorder="1" applyAlignment="1">
      <alignment vertical="center"/>
    </xf>
    <xf numFmtId="165" fontId="30" fillId="3" borderId="11" xfId="0" applyNumberFormat="1" applyFont="1" applyFill="1" applyBorder="1" applyAlignment="1">
      <alignment vertical="center"/>
    </xf>
    <xf numFmtId="165" fontId="30" fillId="3" borderId="12" xfId="0" applyNumberFormat="1" applyFont="1" applyFill="1" applyBorder="1" applyAlignment="1">
      <alignment vertical="center"/>
    </xf>
    <xf numFmtId="164" fontId="30" fillId="3" borderId="0" xfId="0" applyNumberFormat="1" applyFont="1" applyFill="1" applyBorder="1" applyAlignment="1">
      <alignment vertical="center"/>
    </xf>
    <xf numFmtId="3" fontId="30" fillId="3" borderId="51" xfId="0" applyNumberFormat="1" applyFont="1" applyFill="1" applyBorder="1" applyAlignment="1">
      <alignment vertical="center"/>
    </xf>
    <xf numFmtId="0" fontId="30" fillId="3" borderId="34" xfId="0" applyFont="1" applyFill="1" applyBorder="1" applyAlignment="1">
      <alignment horizontal="right" vertical="center"/>
    </xf>
    <xf numFmtId="0" fontId="33" fillId="2" borderId="32" xfId="0" applyFont="1" applyFill="1" applyBorder="1"/>
    <xf numFmtId="0" fontId="30" fillId="2" borderId="11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3" borderId="0" xfId="2" applyFont="1" applyFill="1" applyBorder="1"/>
    <xf numFmtId="0" fontId="30" fillId="3" borderId="0" xfId="2" applyFont="1" applyFill="1" applyBorder="1" applyAlignment="1">
      <alignment horizontal="center" vertical="center" wrapText="1"/>
    </xf>
    <xf numFmtId="0" fontId="30" fillId="3" borderId="11" xfId="2" applyFont="1" applyFill="1" applyBorder="1" applyAlignment="1">
      <alignment horizontal="right"/>
    </xf>
    <xf numFmtId="0" fontId="30" fillId="3" borderId="0" xfId="2" applyFont="1" applyFill="1" applyBorder="1" applyAlignment="1">
      <alignment horizontal="right" vertical="center"/>
    </xf>
    <xf numFmtId="165" fontId="30" fillId="3" borderId="24" xfId="2" applyNumberFormat="1" applyFont="1" applyFill="1" applyBorder="1" applyAlignment="1">
      <alignment horizontal="right" vertical="center"/>
    </xf>
    <xf numFmtId="165" fontId="30" fillId="3" borderId="0" xfId="2" applyNumberFormat="1" applyFont="1" applyFill="1" applyBorder="1" applyAlignment="1">
      <alignment vertical="center"/>
    </xf>
    <xf numFmtId="165" fontId="30" fillId="3" borderId="9" xfId="2" applyNumberFormat="1" applyFont="1" applyFill="1" applyBorder="1" applyAlignment="1">
      <alignment vertical="center"/>
    </xf>
    <xf numFmtId="165" fontId="30" fillId="3" borderId="4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/>
    </xf>
    <xf numFmtId="3" fontId="30" fillId="3" borderId="0" xfId="2" applyNumberFormat="1" applyFont="1" applyFill="1" applyBorder="1"/>
    <xf numFmtId="165" fontId="30" fillId="3" borderId="0" xfId="2" applyNumberFormat="1" applyFont="1" applyFill="1" applyBorder="1" applyAlignment="1">
      <alignment horizontal="right"/>
    </xf>
    <xf numFmtId="0" fontId="30" fillId="3" borderId="11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vertical="center"/>
    </xf>
    <xf numFmtId="165" fontId="30" fillId="3" borderId="12" xfId="2" applyNumberFormat="1" applyFont="1" applyFill="1" applyBorder="1" applyAlignment="1">
      <alignment vertical="center"/>
    </xf>
    <xf numFmtId="165" fontId="30" fillId="3" borderId="10" xfId="2" applyNumberFormat="1" applyFont="1" applyFill="1" applyBorder="1" applyAlignment="1">
      <alignment vertical="center"/>
    </xf>
    <xf numFmtId="166" fontId="30" fillId="3" borderId="0" xfId="2" applyNumberFormat="1" applyFont="1" applyFill="1" applyBorder="1" applyAlignment="1">
      <alignment horizontal="right"/>
    </xf>
    <xf numFmtId="165" fontId="30" fillId="3" borderId="17" xfId="2" applyNumberFormat="1" applyFont="1" applyFill="1" applyBorder="1" applyAlignment="1">
      <alignment horizontal="right" vertical="center"/>
    </xf>
    <xf numFmtId="165" fontId="30" fillId="3" borderId="5" xfId="2" applyNumberFormat="1" applyFont="1" applyFill="1" applyBorder="1" applyAlignment="1">
      <alignment vertical="center"/>
    </xf>
    <xf numFmtId="165" fontId="30" fillId="3" borderId="8" xfId="2" applyNumberFormat="1" applyFont="1" applyFill="1" applyBorder="1" applyAlignment="1">
      <alignment vertical="center"/>
    </xf>
    <xf numFmtId="165" fontId="30" fillId="3" borderId="7" xfId="2" applyNumberFormat="1" applyFont="1" applyFill="1" applyBorder="1" applyAlignment="1">
      <alignment vertical="center"/>
    </xf>
    <xf numFmtId="0" fontId="30" fillId="3" borderId="24" xfId="2" applyFont="1" applyFill="1" applyBorder="1"/>
    <xf numFmtId="0" fontId="30" fillId="2" borderId="0" xfId="2" applyFont="1" applyFill="1" applyBorder="1" applyAlignment="1">
      <alignment wrapText="1"/>
    </xf>
    <xf numFmtId="165" fontId="30" fillId="3" borderId="0" xfId="2" applyNumberFormat="1" applyFont="1" applyFill="1" applyBorder="1"/>
    <xf numFmtId="0" fontId="48" fillId="3" borderId="0" xfId="2" applyFont="1" applyFill="1" applyBorder="1" applyAlignment="1">
      <alignment horizontal="left" vertical="top" wrapText="1"/>
    </xf>
    <xf numFmtId="0" fontId="47" fillId="3" borderId="0" xfId="2" applyFont="1" applyFill="1" applyBorder="1" applyAlignment="1">
      <alignment vertical="top" wrapText="1"/>
    </xf>
    <xf numFmtId="0" fontId="47" fillId="3" borderId="0" xfId="2" applyFont="1" applyFill="1" applyBorder="1" applyAlignment="1">
      <alignment horizontal="right" vertical="top" wrapText="1"/>
    </xf>
    <xf numFmtId="165" fontId="30" fillId="3" borderId="14" xfId="2" applyNumberFormat="1" applyFont="1" applyFill="1" applyBorder="1" applyAlignment="1">
      <alignment vertical="center"/>
    </xf>
    <xf numFmtId="165" fontId="30" fillId="3" borderId="13" xfId="2" applyNumberFormat="1" applyFont="1" applyFill="1" applyBorder="1" applyAlignment="1">
      <alignment vertical="center"/>
    </xf>
    <xf numFmtId="165" fontId="30" fillId="3" borderId="2" xfId="2" applyNumberFormat="1" applyFont="1" applyFill="1" applyBorder="1" applyAlignment="1">
      <alignment vertical="center"/>
    </xf>
    <xf numFmtId="165" fontId="30" fillId="3" borderId="5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vertical="center"/>
    </xf>
    <xf numFmtId="165" fontId="30" fillId="3" borderId="23" xfId="2" applyNumberFormat="1" applyFont="1" applyFill="1" applyBorder="1" applyAlignment="1">
      <alignment vertical="center"/>
    </xf>
    <xf numFmtId="165" fontId="30" fillId="3" borderId="31" xfId="2" applyNumberFormat="1" applyFont="1" applyFill="1" applyBorder="1" applyAlignment="1">
      <alignment vertical="center"/>
    </xf>
    <xf numFmtId="0" fontId="30" fillId="3" borderId="30" xfId="2" applyFont="1" applyFill="1" applyBorder="1"/>
    <xf numFmtId="0" fontId="30" fillId="3" borderId="5" xfId="2" applyFont="1" applyFill="1" applyBorder="1"/>
    <xf numFmtId="0" fontId="30" fillId="3" borderId="16" xfId="2" applyFont="1" applyFill="1" applyBorder="1"/>
    <xf numFmtId="0" fontId="30" fillId="3" borderId="39" xfId="2" applyFont="1" applyFill="1" applyBorder="1"/>
    <xf numFmtId="0" fontId="30" fillId="3" borderId="39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center" wrapText="1"/>
    </xf>
    <xf numFmtId="0" fontId="30" fillId="3" borderId="15" xfId="2" applyFont="1" applyFill="1" applyBorder="1" applyAlignment="1">
      <alignment horizontal="center" wrapText="1"/>
    </xf>
    <xf numFmtId="0" fontId="30" fillId="3" borderId="3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/>
    </xf>
    <xf numFmtId="0" fontId="30" fillId="3" borderId="30" xfId="2" applyFont="1" applyFill="1" applyBorder="1" applyAlignment="1">
      <alignment horizontal="right" vertical="center"/>
    </xf>
    <xf numFmtId="0" fontId="30" fillId="3" borderId="42" xfId="2" applyFont="1" applyFill="1" applyBorder="1" applyAlignment="1">
      <alignment horizontal="right" vertical="center"/>
    </xf>
    <xf numFmtId="0" fontId="47" fillId="3" borderId="0" xfId="2" applyFont="1" applyFill="1" applyBorder="1" applyAlignment="1">
      <alignment horizontal="right" vertical="top" wrapText="1"/>
    </xf>
    <xf numFmtId="0" fontId="30" fillId="2" borderId="11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3" fontId="30" fillId="3" borderId="24" xfId="2" applyNumberFormat="1" applyFont="1" applyFill="1" applyBorder="1" applyAlignment="1">
      <alignment horizontal="right"/>
    </xf>
    <xf numFmtId="165" fontId="30" fillId="3" borderId="24" xfId="2" applyNumberFormat="1" applyFont="1" applyFill="1" applyBorder="1" applyAlignment="1">
      <alignment horizontal="right"/>
    </xf>
    <xf numFmtId="166" fontId="30" fillId="3" borderId="24" xfId="2" applyNumberFormat="1" applyFont="1" applyFill="1" applyBorder="1" applyAlignment="1">
      <alignment horizontal="right"/>
    </xf>
    <xf numFmtId="3" fontId="30" fillId="3" borderId="24" xfId="2" applyNumberFormat="1" applyFont="1" applyFill="1" applyBorder="1" applyAlignment="1">
      <alignment horizontal="right" vertical="center"/>
    </xf>
    <xf numFmtId="3" fontId="30" fillId="3" borderId="9" xfId="2" applyNumberFormat="1" applyFont="1" applyFill="1" applyBorder="1" applyAlignment="1">
      <alignment horizontal="right" vertical="center"/>
    </xf>
    <xf numFmtId="3" fontId="30" fillId="3" borderId="0" xfId="2" applyNumberFormat="1" applyFont="1" applyFill="1" applyBorder="1" applyAlignment="1">
      <alignment vertical="center"/>
    </xf>
    <xf numFmtId="3" fontId="30" fillId="3" borderId="9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 vertical="center"/>
    </xf>
    <xf numFmtId="3" fontId="30" fillId="3" borderId="16" xfId="2" applyNumberFormat="1" applyFont="1" applyFill="1" applyBorder="1" applyAlignment="1">
      <alignment horizontal="right" vertical="center"/>
    </xf>
    <xf numFmtId="3" fontId="30" fillId="3" borderId="12" xfId="2" applyNumberFormat="1" applyFont="1" applyFill="1" applyBorder="1" applyAlignment="1">
      <alignment vertical="center"/>
    </xf>
    <xf numFmtId="3" fontId="30" fillId="3" borderId="11" xfId="2" applyNumberFormat="1" applyFont="1" applyFill="1" applyBorder="1" applyAlignment="1">
      <alignment vertical="center"/>
    </xf>
    <xf numFmtId="3" fontId="30" fillId="3" borderId="12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vertical="center"/>
    </xf>
    <xf numFmtId="3" fontId="30" fillId="3" borderId="54" xfId="2" applyNumberFormat="1" applyFont="1" applyFill="1" applyBorder="1" applyAlignment="1">
      <alignment vertical="center"/>
    </xf>
    <xf numFmtId="3" fontId="30" fillId="3" borderId="2" xfId="2" applyNumberFormat="1" applyFont="1" applyFill="1" applyBorder="1" applyAlignment="1">
      <alignment vertical="center"/>
    </xf>
    <xf numFmtId="3" fontId="30" fillId="3" borderId="13" xfId="2" applyNumberFormat="1" applyFont="1" applyFill="1" applyBorder="1" applyAlignment="1">
      <alignment vertical="center"/>
    </xf>
    <xf numFmtId="3" fontId="30" fillId="3" borderId="57" xfId="2" applyNumberFormat="1" applyFont="1" applyFill="1" applyBorder="1" applyAlignment="1">
      <alignment vertical="center"/>
    </xf>
    <xf numFmtId="3" fontId="30" fillId="3" borderId="58" xfId="2" applyNumberFormat="1" applyFont="1" applyFill="1" applyBorder="1" applyAlignment="1">
      <alignment vertical="center"/>
    </xf>
    <xf numFmtId="0" fontId="30" fillId="3" borderId="11" xfId="2" applyFont="1" applyFill="1" applyBorder="1"/>
    <xf numFmtId="0" fontId="30" fillId="3" borderId="39" xfId="2" applyFont="1" applyFill="1" applyBorder="1" applyAlignment="1">
      <alignment horizontal="right" textRotation="90" wrapText="1"/>
    </xf>
    <xf numFmtId="0" fontId="30" fillId="3" borderId="6" xfId="2" applyFont="1" applyFill="1" applyBorder="1" applyAlignment="1">
      <alignment horizontal="right" textRotation="90" wrapText="1"/>
    </xf>
    <xf numFmtId="3" fontId="30" fillId="3" borderId="25" xfId="2" applyNumberFormat="1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vertical="center"/>
    </xf>
    <xf numFmtId="164" fontId="30" fillId="3" borderId="0" xfId="1" applyNumberFormat="1" applyFont="1" applyFill="1" applyBorder="1" applyAlignment="1">
      <alignment vertical="center"/>
    </xf>
    <xf numFmtId="0" fontId="30" fillId="2" borderId="0" xfId="2" applyFont="1" applyFill="1"/>
    <xf numFmtId="165" fontId="30" fillId="3" borderId="0" xfId="2" applyNumberFormat="1" applyFont="1" applyFill="1" applyBorder="1" applyAlignment="1">
      <alignment wrapText="1"/>
    </xf>
    <xf numFmtId="49" fontId="30" fillId="2" borderId="0" xfId="2" applyNumberFormat="1" applyFont="1" applyFill="1" applyBorder="1" applyAlignment="1">
      <alignment wrapText="1"/>
    </xf>
    <xf numFmtId="0" fontId="53" fillId="2" borderId="0" xfId="2" applyFont="1" applyFill="1" applyBorder="1" applyAlignment="1">
      <alignment vertical="center" wrapText="1"/>
    </xf>
    <xf numFmtId="16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Border="1" applyAlignment="1">
      <alignment wrapText="1"/>
    </xf>
    <xf numFmtId="165" fontId="54" fillId="3" borderId="0" xfId="2" applyNumberFormat="1" applyFont="1" applyFill="1" applyBorder="1" applyAlignment="1">
      <alignment horizontal="center" vertical="center" wrapText="1"/>
    </xf>
    <xf numFmtId="165" fontId="53" fillId="3" borderId="0" xfId="2" applyNumberFormat="1" applyFont="1" applyFill="1" applyBorder="1" applyAlignment="1">
      <alignment vertical="center" wrapText="1"/>
    </xf>
    <xf numFmtId="0" fontId="30" fillId="2" borderId="0" xfId="2" applyFont="1" applyFill="1" applyBorder="1"/>
    <xf numFmtId="165" fontId="30" fillId="3" borderId="0" xfId="2" applyNumberFormat="1" applyFont="1" applyFill="1" applyBorder="1" applyAlignment="1">
      <alignment horizontal="left" vertical="top" wrapText="1"/>
    </xf>
    <xf numFmtId="0" fontId="30" fillId="3" borderId="0" xfId="2" applyFont="1" applyFill="1"/>
    <xf numFmtId="0" fontId="56" fillId="2" borderId="0" xfId="2" applyFont="1" applyFill="1" applyAlignment="1">
      <alignment vertical="center" wrapText="1"/>
    </xf>
    <xf numFmtId="165" fontId="57" fillId="3" borderId="0" xfId="2" applyNumberFormat="1" applyFont="1" applyFill="1" applyBorder="1" applyAlignment="1">
      <alignment vertical="center" wrapText="1"/>
    </xf>
    <xf numFmtId="165" fontId="56" fillId="3" borderId="0" xfId="2" applyNumberFormat="1" applyFont="1" applyFill="1" applyBorder="1" applyAlignment="1">
      <alignment vertical="center" wrapText="1"/>
    </xf>
    <xf numFmtId="165" fontId="55" fillId="3" borderId="0" xfId="2" applyNumberFormat="1" applyFont="1" applyFill="1" applyBorder="1" applyAlignment="1">
      <alignment wrapText="1"/>
    </xf>
    <xf numFmtId="0" fontId="55" fillId="2" borderId="0" xfId="2" applyFont="1" applyFill="1" applyBorder="1" applyAlignment="1">
      <alignment wrapText="1"/>
    </xf>
    <xf numFmtId="0" fontId="30" fillId="2" borderId="0" xfId="2" applyFont="1" applyFill="1" applyAlignment="1">
      <alignment horizontal="left"/>
    </xf>
    <xf numFmtId="0" fontId="30" fillId="2" borderId="0" xfId="2" applyFont="1" applyFill="1" applyAlignment="1"/>
    <xf numFmtId="0" fontId="30" fillId="2" borderId="0" xfId="2" applyFont="1" applyFill="1" applyBorder="1" applyAlignment="1">
      <alignment horizontal="right"/>
    </xf>
    <xf numFmtId="0" fontId="5" fillId="3" borderId="0" xfId="2" applyFill="1" applyBorder="1" applyAlignment="1"/>
    <xf numFmtId="0" fontId="30" fillId="3" borderId="6" xfId="2" applyFont="1" applyFill="1" applyBorder="1" applyAlignment="1">
      <alignment horizontal="center" wrapText="1"/>
    </xf>
    <xf numFmtId="0" fontId="47" fillId="3" borderId="0" xfId="2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vertical="center"/>
    </xf>
    <xf numFmtId="0" fontId="33" fillId="3" borderId="0" xfId="0" applyFont="1" applyFill="1" applyBorder="1" applyAlignment="1">
      <alignment horizontal="left" vertical="center"/>
    </xf>
    <xf numFmtId="1" fontId="32" fillId="2" borderId="0" xfId="0" applyNumberFormat="1" applyFont="1" applyFill="1" applyBorder="1" applyAlignment="1">
      <alignment vertical="center" wrapText="1"/>
    </xf>
    <xf numFmtId="0" fontId="30" fillId="3" borderId="56" xfId="2" applyFont="1" applyFill="1" applyBorder="1" applyAlignment="1">
      <alignment horizontal="right" textRotation="90" wrapText="1"/>
    </xf>
    <xf numFmtId="0" fontId="30" fillId="3" borderId="55" xfId="2" applyFont="1" applyFill="1" applyBorder="1" applyAlignment="1">
      <alignment horizontal="right" textRotation="90" wrapText="1"/>
    </xf>
    <xf numFmtId="0" fontId="30" fillId="3" borderId="0" xfId="0" applyFont="1" applyFill="1" applyBorder="1" applyAlignment="1">
      <alignment vertical="center" wrapText="1"/>
    </xf>
    <xf numFmtId="0" fontId="30" fillId="3" borderId="4" xfId="0" applyFont="1" applyFill="1" applyBorder="1" applyAlignment="1">
      <alignment horizontal="right" vertical="center"/>
    </xf>
    <xf numFmtId="0" fontId="49" fillId="3" borderId="0" xfId="2" applyFont="1" applyFill="1" applyBorder="1" applyAlignme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right"/>
    </xf>
    <xf numFmtId="0" fontId="30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top" wrapText="1"/>
    </xf>
    <xf numFmtId="165" fontId="30" fillId="2" borderId="0" xfId="0" applyNumberFormat="1" applyFont="1" applyFill="1" applyBorder="1" applyAlignment="1">
      <alignment horizontal="center"/>
    </xf>
    <xf numFmtId="165" fontId="30" fillId="2" borderId="9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center"/>
    </xf>
    <xf numFmtId="3" fontId="30" fillId="2" borderId="6" xfId="0" applyNumberFormat="1" applyFont="1" applyFill="1" applyBorder="1" applyAlignment="1">
      <alignment horizontal="right" vertical="center"/>
    </xf>
    <xf numFmtId="165" fontId="30" fillId="2" borderId="15" xfId="0" applyNumberFormat="1" applyFont="1" applyFill="1" applyBorder="1" applyAlignment="1">
      <alignment horizontal="center"/>
    </xf>
    <xf numFmtId="165" fontId="30" fillId="2" borderId="6" xfId="0" applyNumberFormat="1" applyFont="1" applyFill="1" applyBorder="1" applyAlignment="1">
      <alignment horizont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6" xfId="0" applyNumberFormat="1" applyFont="1" applyFill="1" applyBorder="1" applyAlignment="1">
      <alignment horizontal="right" vertical="center"/>
    </xf>
    <xf numFmtId="165" fontId="30" fillId="3" borderId="15" xfId="0" applyNumberFormat="1" applyFont="1" applyFill="1" applyBorder="1" applyAlignment="1">
      <alignment horizontal="center" vertical="center"/>
    </xf>
    <xf numFmtId="165" fontId="30" fillId="3" borderId="6" xfId="0" applyNumberFormat="1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right" vertical="top" wrapText="1"/>
    </xf>
    <xf numFmtId="165" fontId="30" fillId="3" borderId="15" xfId="0" applyNumberFormat="1" applyFont="1" applyFill="1" applyBorder="1" applyAlignment="1">
      <alignment horizontal="center" vertical="top" wrapText="1"/>
    </xf>
    <xf numFmtId="165" fontId="30" fillId="3" borderId="6" xfId="0" applyNumberFormat="1" applyFont="1" applyFill="1" applyBorder="1" applyAlignment="1">
      <alignment horizontal="center" vertical="top" wrapText="1"/>
    </xf>
    <xf numFmtId="3" fontId="30" fillId="3" borderId="3" xfId="0" applyNumberFormat="1" applyFont="1" applyFill="1" applyBorder="1" applyAlignment="1">
      <alignment horizontal="right"/>
    </xf>
    <xf numFmtId="3" fontId="30" fillId="3" borderId="6" xfId="0" applyNumberFormat="1" applyFont="1" applyFill="1" applyBorder="1" applyAlignment="1">
      <alignment horizontal="right"/>
    </xf>
    <xf numFmtId="165" fontId="30" fillId="3" borderId="15" xfId="0" applyNumberFormat="1" applyFont="1" applyFill="1" applyBorder="1" applyAlignment="1">
      <alignment horizontal="center"/>
    </xf>
    <xf numFmtId="165" fontId="30" fillId="3" borderId="6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top"/>
    </xf>
    <xf numFmtId="3" fontId="30" fillId="2" borderId="6" xfId="0" applyNumberFormat="1" applyFont="1" applyFill="1" applyBorder="1" applyAlignment="1">
      <alignment horizontal="right" vertical="top"/>
    </xf>
    <xf numFmtId="0" fontId="30" fillId="3" borderId="6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9" xfId="0" applyFont="1" applyFill="1" applyBorder="1" applyAlignment="1">
      <alignment vertical="center"/>
    </xf>
    <xf numFmtId="0" fontId="30" fillId="3" borderId="1" xfId="2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center"/>
    </xf>
    <xf numFmtId="165" fontId="30" fillId="3" borderId="9" xfId="0" applyNumberFormat="1" applyFont="1" applyFill="1" applyBorder="1" applyAlignment="1">
      <alignment horizontal="center" vertical="center"/>
    </xf>
    <xf numFmtId="3" fontId="30" fillId="3" borderId="7" xfId="0" applyNumberFormat="1" applyFont="1" applyFill="1" applyBorder="1" applyAlignment="1">
      <alignment vertical="center"/>
    </xf>
    <xf numFmtId="3" fontId="30" fillId="3" borderId="5" xfId="0" applyNumberFormat="1" applyFont="1" applyFill="1" applyBorder="1" applyAlignment="1">
      <alignment vertical="center"/>
    </xf>
    <xf numFmtId="3" fontId="30" fillId="3" borderId="4" xfId="0" applyNumberFormat="1" applyFont="1" applyFill="1" applyBorder="1" applyAlignment="1">
      <alignment vertical="center"/>
    </xf>
    <xf numFmtId="0" fontId="33" fillId="3" borderId="11" xfId="0" applyFont="1" applyFill="1" applyBorder="1"/>
    <xf numFmtId="0" fontId="30" fillId="2" borderId="9" xfId="0" applyFont="1" applyFill="1" applyBorder="1" applyAlignment="1">
      <alignment horizontal="right"/>
    </xf>
    <xf numFmtId="0" fontId="28" fillId="2" borderId="0" xfId="0" applyFont="1" applyFill="1" applyBorder="1"/>
    <xf numFmtId="0" fontId="28" fillId="2" borderId="9" xfId="0" applyFont="1" applyFill="1" applyBorder="1"/>
    <xf numFmtId="0" fontId="28" fillId="2" borderId="4" xfId="0" applyFont="1" applyFill="1" applyBorder="1"/>
    <xf numFmtId="3" fontId="55" fillId="2" borderId="4" xfId="0" applyNumberFormat="1" applyFont="1" applyFill="1" applyBorder="1" applyAlignment="1">
      <alignment horizontal="right"/>
    </xf>
    <xf numFmtId="3" fontId="55" fillId="2" borderId="0" xfId="0" applyNumberFormat="1" applyFont="1" applyFill="1" applyBorder="1"/>
    <xf numFmtId="0" fontId="55" fillId="2" borderId="4" xfId="0" applyFont="1" applyFill="1" applyBorder="1" applyAlignment="1">
      <alignment horizontal="right"/>
    </xf>
    <xf numFmtId="1" fontId="30" fillId="3" borderId="39" xfId="2" applyNumberFormat="1" applyFont="1" applyFill="1" applyBorder="1" applyAlignment="1">
      <alignment horizontal="center" wrapText="1"/>
    </xf>
    <xf numFmtId="1" fontId="30" fillId="3" borderId="6" xfId="2" applyNumberFormat="1" applyFont="1" applyFill="1" applyBorder="1" applyAlignment="1">
      <alignment horizontal="center" wrapText="1"/>
    </xf>
    <xf numFmtId="1" fontId="30" fillId="3" borderId="3" xfId="2" applyNumberFormat="1" applyFont="1" applyFill="1" applyBorder="1" applyAlignment="1">
      <alignment horizontal="center" wrapText="1"/>
    </xf>
    <xf numFmtId="165" fontId="30" fillId="3" borderId="11" xfId="2" applyNumberFormat="1" applyFont="1" applyFill="1" applyBorder="1" applyAlignment="1">
      <alignment horizontal="right"/>
    </xf>
    <xf numFmtId="0" fontId="30" fillId="3" borderId="6" xfId="2" applyFont="1" applyFill="1" applyBorder="1"/>
    <xf numFmtId="165" fontId="30" fillId="3" borderId="43" xfId="2" applyNumberFormat="1" applyFont="1" applyFill="1" applyBorder="1" applyAlignment="1">
      <alignment horizontal="right" vertical="center"/>
    </xf>
    <xf numFmtId="165" fontId="30" fillId="3" borderId="30" xfId="2" applyNumberFormat="1" applyFont="1" applyFill="1" applyBorder="1" applyAlignment="1">
      <alignment horizontal="right" vertical="center"/>
    </xf>
    <xf numFmtId="165" fontId="30" fillId="3" borderId="17" xfId="2" applyNumberFormat="1" applyFont="1" applyFill="1" applyBorder="1" applyAlignment="1">
      <alignment vertical="center"/>
    </xf>
    <xf numFmtId="165" fontId="30" fillId="3" borderId="24" xfId="2" applyNumberFormat="1" applyFont="1" applyFill="1" applyBorder="1" applyAlignment="1">
      <alignment vertical="center"/>
    </xf>
    <xf numFmtId="165" fontId="30" fillId="3" borderId="16" xfId="2" applyNumberFormat="1" applyFont="1" applyFill="1" applyBorder="1" applyAlignment="1">
      <alignment vertical="center"/>
    </xf>
    <xf numFmtId="1" fontId="35" fillId="3" borderId="6" xfId="2" applyNumberFormat="1" applyFont="1" applyFill="1" applyBorder="1" applyAlignment="1">
      <alignment horizontal="center" wrapText="1"/>
    </xf>
    <xf numFmtId="165" fontId="35" fillId="3" borderId="5" xfId="2" applyNumberFormat="1" applyFont="1" applyFill="1" applyBorder="1" applyAlignment="1">
      <alignment horizontal="right" vertical="center"/>
    </xf>
    <xf numFmtId="165" fontId="35" fillId="3" borderId="0" xfId="2" applyNumberFormat="1" applyFont="1" applyFill="1" applyBorder="1" applyAlignment="1">
      <alignment vertical="center"/>
    </xf>
    <xf numFmtId="165" fontId="35" fillId="3" borderId="11" xfId="2" applyNumberFormat="1" applyFont="1" applyFill="1" applyBorder="1" applyAlignment="1">
      <alignment vertical="center"/>
    </xf>
    <xf numFmtId="165" fontId="35" fillId="3" borderId="5" xfId="2" applyNumberFormat="1" applyFont="1" applyFill="1" applyBorder="1" applyAlignment="1">
      <alignment vertical="center"/>
    </xf>
    <xf numFmtId="1" fontId="35" fillId="3" borderId="15" xfId="2" applyNumberFormat="1" applyFont="1" applyFill="1" applyBorder="1" applyAlignment="1">
      <alignment horizontal="center" wrapText="1"/>
    </xf>
    <xf numFmtId="165" fontId="35" fillId="3" borderId="8" xfId="2" applyNumberFormat="1" applyFont="1" applyFill="1" applyBorder="1" applyAlignment="1">
      <alignment vertical="center"/>
    </xf>
    <xf numFmtId="165" fontId="35" fillId="3" borderId="9" xfId="2" applyNumberFormat="1" applyFont="1" applyFill="1" applyBorder="1" applyAlignment="1">
      <alignment vertical="center"/>
    </xf>
    <xf numFmtId="165" fontId="35" fillId="3" borderId="12" xfId="2" applyNumberFormat="1" applyFont="1" applyFill="1" applyBorder="1" applyAlignment="1">
      <alignment vertical="center"/>
    </xf>
    <xf numFmtId="165" fontId="35" fillId="3" borderId="8" xfId="2" applyNumberFormat="1" applyFont="1" applyFill="1" applyBorder="1" applyAlignment="1">
      <alignment horizontal="right" vertical="center"/>
    </xf>
    <xf numFmtId="165" fontId="35" fillId="3" borderId="9" xfId="2" applyNumberFormat="1" applyFont="1" applyFill="1" applyBorder="1" applyAlignment="1">
      <alignment horizontal="right" vertical="center"/>
    </xf>
    <xf numFmtId="165" fontId="35" fillId="3" borderId="12" xfId="2" applyNumberFormat="1" applyFont="1" applyFill="1" applyBorder="1" applyAlignment="1">
      <alignment horizontal="right" vertical="center"/>
    </xf>
    <xf numFmtId="1" fontId="30" fillId="3" borderId="55" xfId="2" applyNumberFormat="1" applyFont="1" applyFill="1" applyBorder="1" applyAlignment="1">
      <alignment horizontal="center" wrapText="1"/>
    </xf>
    <xf numFmtId="0" fontId="30" fillId="3" borderId="17" xfId="2" applyFont="1" applyFill="1" applyBorder="1"/>
    <xf numFmtId="0" fontId="30" fillId="3" borderId="43" xfId="2" applyFont="1" applyFill="1" applyBorder="1"/>
    <xf numFmtId="165" fontId="30" fillId="3" borderId="30" xfId="2" applyNumberFormat="1" applyFont="1" applyFill="1" applyBorder="1"/>
    <xf numFmtId="3" fontId="30" fillId="3" borderId="17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vertical="center"/>
    </xf>
    <xf numFmtId="3" fontId="30" fillId="3" borderId="61" xfId="2" applyNumberFormat="1" applyFont="1" applyFill="1" applyBorder="1" applyAlignment="1">
      <alignment vertical="center"/>
    </xf>
    <xf numFmtId="3" fontId="30" fillId="3" borderId="59" xfId="2" applyNumberFormat="1" applyFont="1" applyFill="1" applyBorder="1" applyAlignment="1">
      <alignment vertical="center"/>
    </xf>
    <xf numFmtId="0" fontId="30" fillId="2" borderId="12" xfId="0" applyFont="1" applyFill="1" applyBorder="1" applyAlignment="1">
      <alignment horizontal="right" wrapText="1"/>
    </xf>
    <xf numFmtId="0" fontId="30" fillId="3" borderId="11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right" wrapText="1"/>
    </xf>
    <xf numFmtId="0" fontId="39" fillId="2" borderId="43" xfId="0" applyFont="1" applyFill="1" applyBorder="1" applyAlignment="1">
      <alignment horizontal="right" wrapText="1"/>
    </xf>
    <xf numFmtId="3" fontId="30" fillId="3" borderId="11" xfId="2" applyNumberFormat="1" applyFont="1" applyFill="1" applyBorder="1"/>
    <xf numFmtId="165" fontId="30" fillId="3" borderId="30" xfId="2" applyNumberFormat="1" applyFont="1" applyFill="1" applyBorder="1" applyAlignment="1">
      <alignment horizontal="right"/>
    </xf>
    <xf numFmtId="165" fontId="30" fillId="3" borderId="42" xfId="2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horizontal="right" wrapText="1"/>
    </xf>
    <xf numFmtId="0" fontId="30" fillId="3" borderId="0" xfId="2" applyFont="1" applyFill="1" applyBorder="1" applyAlignment="1">
      <alignment horizontal="right"/>
    </xf>
    <xf numFmtId="0" fontId="30" fillId="3" borderId="0" xfId="2" applyFont="1" applyFill="1" applyBorder="1" applyAlignment="1"/>
    <xf numFmtId="0" fontId="3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center"/>
    </xf>
    <xf numFmtId="0" fontId="5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left" vertical="center" wrapText="1"/>
    </xf>
    <xf numFmtId="3" fontId="30" fillId="3" borderId="6" xfId="0" applyNumberFormat="1" applyFont="1" applyFill="1" applyBorder="1"/>
    <xf numFmtId="3" fontId="30" fillId="3" borderId="39" xfId="0" applyNumberFormat="1" applyFont="1" applyFill="1" applyBorder="1"/>
    <xf numFmtId="0" fontId="50" fillId="3" borderId="0" xfId="0" applyFont="1" applyFill="1" applyBorder="1" applyAlignment="1">
      <alignment vertical="center"/>
    </xf>
    <xf numFmtId="165" fontId="39" fillId="2" borderId="5" xfId="1" applyNumberFormat="1" applyFont="1" applyFill="1" applyBorder="1" applyAlignment="1">
      <alignment horizontal="right" vertical="center"/>
    </xf>
    <xf numFmtId="165" fontId="39" fillId="2" borderId="0" xfId="1" applyNumberFormat="1" applyFont="1" applyFill="1" applyBorder="1" applyAlignment="1">
      <alignment horizontal="right" vertical="center"/>
    </xf>
    <xf numFmtId="165" fontId="39" fillId="2" borderId="50" xfId="1" applyNumberFormat="1" applyFont="1" applyFill="1" applyBorder="1" applyAlignment="1">
      <alignment horizontal="right" vertical="center"/>
    </xf>
    <xf numFmtId="165" fontId="39" fillId="2" borderId="49" xfId="1" applyNumberFormat="1" applyFont="1" applyFill="1" applyBorder="1" applyAlignment="1">
      <alignment horizontal="right" vertical="center"/>
    </xf>
    <xf numFmtId="165" fontId="39" fillId="2" borderId="51" xfId="1" applyNumberFormat="1" applyFont="1" applyFill="1" applyBorder="1" applyAlignment="1">
      <alignment horizontal="right" vertical="center"/>
    </xf>
    <xf numFmtId="3" fontId="30" fillId="3" borderId="3" xfId="0" applyNumberFormat="1" applyFont="1" applyFill="1" applyBorder="1"/>
    <xf numFmtId="165" fontId="30" fillId="2" borderId="12" xfId="0" applyNumberFormat="1" applyFont="1" applyFill="1" applyBorder="1" applyAlignment="1">
      <alignment horizontal="center"/>
    </xf>
    <xf numFmtId="165" fontId="30" fillId="3" borderId="0" xfId="20" applyNumberFormat="1" applyFont="1" applyFill="1" applyBorder="1" applyAlignment="1">
      <alignment horizontal="right" vertical="center"/>
    </xf>
    <xf numFmtId="165" fontId="30" fillId="3" borderId="5" xfId="20" applyNumberFormat="1" applyFont="1" applyFill="1" applyBorder="1" applyAlignment="1">
      <alignment horizontal="right" vertical="center"/>
    </xf>
    <xf numFmtId="164" fontId="30" fillId="3" borderId="2" xfId="1" applyNumberFormat="1" applyFont="1" applyFill="1" applyBorder="1" applyAlignment="1">
      <alignment vertical="center"/>
    </xf>
    <xf numFmtId="164" fontId="30" fillId="3" borderId="14" xfId="1" applyNumberFormat="1" applyFont="1" applyFill="1" applyBorder="1" applyAlignment="1">
      <alignment vertical="center"/>
    </xf>
    <xf numFmtId="164" fontId="30" fillId="3" borderId="13" xfId="1" applyNumberFormat="1" applyFont="1" applyFill="1" applyBorder="1" applyAlignment="1">
      <alignment vertical="center"/>
    </xf>
    <xf numFmtId="0" fontId="30" fillId="2" borderId="9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164" fontId="30" fillId="2" borderId="5" xfId="1" applyNumberFormat="1" applyFont="1" applyFill="1" applyBorder="1" applyAlignment="1">
      <alignment horizontal="right" vertical="center"/>
    </xf>
    <xf numFmtId="164" fontId="30" fillId="2" borderId="11" xfId="1" applyNumberFormat="1" applyFont="1" applyFill="1" applyBorder="1" applyAlignment="1">
      <alignment horizontal="right" vertical="center"/>
    </xf>
    <xf numFmtId="0" fontId="30" fillId="3" borderId="0" xfId="0" applyFont="1" applyFill="1" applyBorder="1" applyAlignment="1">
      <alignment wrapText="1"/>
    </xf>
    <xf numFmtId="164" fontId="30" fillId="2" borderId="34" xfId="1" applyNumberFormat="1" applyFont="1" applyFill="1" applyBorder="1" applyAlignment="1">
      <alignment horizontal="right" vertical="center"/>
    </xf>
    <xf numFmtId="164" fontId="30" fillId="3" borderId="11" xfId="1" applyNumberFormat="1" applyFont="1" applyFill="1" applyBorder="1" applyAlignment="1">
      <alignment horizontal="right" vertical="center"/>
    </xf>
    <xf numFmtId="164" fontId="30" fillId="3" borderId="34" xfId="1" applyNumberFormat="1" applyFont="1" applyFill="1" applyBorder="1" applyAlignment="1">
      <alignment horizontal="right" vertical="center"/>
    </xf>
    <xf numFmtId="164" fontId="30" fillId="3" borderId="12" xfId="1" applyNumberFormat="1" applyFont="1" applyFill="1" applyBorder="1" applyAlignment="1">
      <alignment horizontal="right" vertical="center"/>
    </xf>
    <xf numFmtId="0" fontId="54" fillId="2" borderId="0" xfId="0" applyFont="1" applyFill="1" applyBorder="1" applyAlignment="1">
      <alignment horizontal="right" vertical="center"/>
    </xf>
    <xf numFmtId="1" fontId="54" fillId="2" borderId="0" xfId="0" applyNumberFormat="1" applyFont="1" applyFill="1" applyBorder="1" applyAlignment="1">
      <alignment horizontal="right" vertical="center"/>
    </xf>
    <xf numFmtId="0" fontId="62" fillId="2" borderId="0" xfId="0" applyFont="1" applyFill="1" applyBorder="1"/>
    <xf numFmtId="0" fontId="37" fillId="2" borderId="0" xfId="0" applyFont="1" applyFill="1" applyBorder="1"/>
    <xf numFmtId="0" fontId="30" fillId="2" borderId="0" xfId="0" applyFont="1" applyFill="1" applyBorder="1" applyAlignment="1">
      <alignment horizontal="right" vertical="center"/>
    </xf>
    <xf numFmtId="4" fontId="30" fillId="3" borderId="0" xfId="2" applyNumberFormat="1" applyFont="1" applyFill="1" applyBorder="1"/>
    <xf numFmtId="165" fontId="30" fillId="2" borderId="8" xfId="0" applyNumberFormat="1" applyFont="1" applyFill="1" applyBorder="1" applyAlignment="1">
      <alignment horizontal="center" vertical="center"/>
    </xf>
    <xf numFmtId="165" fontId="30" fillId="2" borderId="9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/>
    </xf>
    <xf numFmtId="0" fontId="34" fillId="2" borderId="9" xfId="0" applyFont="1" applyFill="1" applyBorder="1" applyAlignment="1"/>
    <xf numFmtId="0" fontId="35" fillId="2" borderId="10" xfId="0" applyFont="1" applyFill="1" applyBorder="1" applyAlignment="1">
      <alignment horizontal="center" wrapText="1"/>
    </xf>
    <xf numFmtId="3" fontId="35" fillId="2" borderId="7" xfId="0" applyNumberFormat="1" applyFont="1" applyFill="1" applyBorder="1" applyAlignment="1">
      <alignment horizontal="right" vertical="center"/>
    </xf>
    <xf numFmtId="3" fontId="35" fillId="2" borderId="4" xfId="0" applyNumberFormat="1" applyFont="1" applyFill="1" applyBorder="1" applyAlignment="1">
      <alignment horizontal="right" vertical="center"/>
    </xf>
    <xf numFmtId="3" fontId="35" fillId="2" borderId="50" xfId="0" applyNumberFormat="1" applyFont="1" applyFill="1" applyBorder="1" applyAlignment="1">
      <alignment horizontal="right" vertical="center"/>
    </xf>
    <xf numFmtId="3" fontId="35" fillId="3" borderId="7" xfId="0" applyNumberFormat="1" applyFont="1" applyFill="1" applyBorder="1" applyAlignment="1">
      <alignment horizontal="right" vertical="center"/>
    </xf>
    <xf numFmtId="3" fontId="35" fillId="3" borderId="4" xfId="0" applyNumberFormat="1" applyFont="1" applyFill="1" applyBorder="1" applyAlignment="1">
      <alignment horizontal="right" vertical="center"/>
    </xf>
    <xf numFmtId="0" fontId="33" fillId="2" borderId="4" xfId="0" applyFont="1" applyFill="1" applyBorder="1" applyAlignment="1"/>
    <xf numFmtId="3" fontId="54" fillId="2" borderId="9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top" wrapText="1"/>
    </xf>
    <xf numFmtId="1" fontId="55" fillId="2" borderId="24" xfId="2" applyNumberFormat="1" applyFont="1" applyFill="1" applyBorder="1" applyAlignment="1">
      <alignment horizontal="right" wrapText="1"/>
    </xf>
    <xf numFmtId="1" fontId="55" fillId="2" borderId="0" xfId="2" applyNumberFormat="1" applyFont="1" applyFill="1" applyBorder="1" applyAlignment="1">
      <alignment horizontal="right" wrapText="1"/>
    </xf>
    <xf numFmtId="0" fontId="60" fillId="3" borderId="0" xfId="0" applyFont="1" applyFill="1" applyBorder="1" applyAlignment="1">
      <alignment horizontal="left" wrapText="1"/>
    </xf>
    <xf numFmtId="167" fontId="30" fillId="3" borderId="0" xfId="2" applyNumberFormat="1" applyFont="1" applyFill="1" applyBorder="1" applyAlignment="1">
      <alignment horizontal="right"/>
    </xf>
    <xf numFmtId="2" fontId="30" fillId="3" borderId="0" xfId="0" applyNumberFormat="1" applyFont="1" applyFill="1"/>
    <xf numFmtId="3" fontId="30" fillId="2" borderId="11" xfId="0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164" fontId="33" fillId="2" borderId="0" xfId="0" applyNumberFormat="1" applyFont="1" applyFill="1"/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164" fontId="30" fillId="2" borderId="49" xfId="1" applyNumberFormat="1" applyFont="1" applyFill="1" applyBorder="1" applyAlignment="1">
      <alignment horizontal="right" vertical="center"/>
    </xf>
    <xf numFmtId="1" fontId="30" fillId="2" borderId="8" xfId="0" applyNumberFormat="1" applyFont="1" applyFill="1" applyBorder="1" applyAlignment="1">
      <alignment horizontal="left" wrapText="1"/>
    </xf>
    <xf numFmtId="164" fontId="30" fillId="2" borderId="8" xfId="1" applyNumberFormat="1" applyFont="1" applyFill="1" applyBorder="1" applyAlignment="1">
      <alignment horizontal="right" vertical="center"/>
    </xf>
    <xf numFmtId="164" fontId="30" fillId="2" borderId="9" xfId="1" applyNumberFormat="1" applyFont="1" applyFill="1" applyBorder="1" applyAlignment="1">
      <alignment horizontal="right" vertical="center"/>
    </xf>
    <xf numFmtId="3" fontId="30" fillId="2" borderId="50" xfId="0" applyNumberFormat="1" applyFont="1" applyFill="1" applyBorder="1" applyAlignment="1">
      <alignment horizontal="right" vertical="center"/>
    </xf>
    <xf numFmtId="164" fontId="30" fillId="2" borderId="51" xfId="1" applyNumberFormat="1" applyFont="1" applyFill="1" applyBorder="1" applyAlignment="1">
      <alignment horizontal="right" vertical="center"/>
    </xf>
    <xf numFmtId="164" fontId="30" fillId="3" borderId="8" xfId="1" applyNumberFormat="1" applyFont="1" applyFill="1" applyBorder="1" applyAlignment="1">
      <alignment horizontal="right" vertical="center"/>
    </xf>
    <xf numFmtId="3" fontId="30" fillId="3" borderId="60" xfId="2" applyNumberFormat="1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 wrapText="1"/>
    </xf>
    <xf numFmtId="165" fontId="33" fillId="2" borderId="0" xfId="0" applyNumberFormat="1" applyFont="1" applyFill="1"/>
    <xf numFmtId="0" fontId="30" fillId="2" borderId="30" xfId="2" applyFont="1" applyFill="1" applyBorder="1" applyAlignment="1">
      <alignment wrapText="1"/>
    </xf>
    <xf numFmtId="1" fontId="30" fillId="2" borderId="0" xfId="2" applyNumberFormat="1" applyFont="1" applyFill="1" applyBorder="1" applyAlignment="1">
      <alignment horizontal="right" wrapText="1"/>
    </xf>
    <xf numFmtId="0" fontId="30" fillId="2" borderId="24" xfId="2" applyFont="1" applyFill="1" applyBorder="1" applyAlignment="1">
      <alignment horizontal="right" wrapText="1"/>
    </xf>
    <xf numFmtId="0" fontId="30" fillId="2" borderId="0" xfId="2" applyFont="1" applyFill="1" applyBorder="1" applyAlignment="1">
      <alignment horizontal="right" wrapText="1"/>
    </xf>
    <xf numFmtId="0" fontId="30" fillId="3" borderId="24" xfId="2" applyFont="1" applyFill="1" applyBorder="1" applyAlignment="1">
      <alignment horizontal="right"/>
    </xf>
    <xf numFmtId="3" fontId="30" fillId="3" borderId="0" xfId="0" applyNumberFormat="1" applyFont="1" applyFill="1"/>
    <xf numFmtId="0" fontId="30" fillId="2" borderId="0" xfId="2" applyFont="1" applyFill="1" applyAlignment="1">
      <alignment horizontal="right"/>
    </xf>
    <xf numFmtId="0" fontId="30" fillId="3" borderId="0" xfId="2" applyFont="1" applyFill="1" applyBorder="1" applyAlignment="1">
      <alignment horizontal="left"/>
    </xf>
    <xf numFmtId="165" fontId="30" fillId="3" borderId="0" xfId="2" applyNumberFormat="1" applyFont="1" applyFill="1" applyBorder="1" applyAlignment="1">
      <alignment horizontal="center" wrapText="1"/>
    </xf>
    <xf numFmtId="0" fontId="30" fillId="2" borderId="0" xfId="2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wrapText="1"/>
    </xf>
    <xf numFmtId="0" fontId="54" fillId="3" borderId="0" xfId="2" applyFont="1" applyFill="1" applyBorder="1" applyAlignment="1">
      <alignment horizontal="right"/>
    </xf>
    <xf numFmtId="167" fontId="54" fillId="3" borderId="0" xfId="2" applyNumberFormat="1" applyFont="1" applyFill="1" applyBorder="1" applyAlignment="1">
      <alignment horizontal="right"/>
    </xf>
    <xf numFmtId="167" fontId="54" fillId="2" borderId="0" xfId="2" applyNumberFormat="1" applyFont="1" applyFill="1" applyBorder="1" applyAlignment="1">
      <alignment horizontal="right"/>
    </xf>
    <xf numFmtId="0" fontId="54" fillId="2" borderId="0" xfId="2" applyFont="1" applyFill="1" applyBorder="1"/>
    <xf numFmtId="167" fontId="30" fillId="2" borderId="0" xfId="2" applyNumberFormat="1" applyFont="1" applyFill="1" applyBorder="1" applyAlignment="1">
      <alignment horizontal="right"/>
    </xf>
    <xf numFmtId="3" fontId="22" fillId="2" borderId="0" xfId="2" applyNumberFormat="1" applyFont="1" applyFill="1" applyBorder="1"/>
    <xf numFmtId="3" fontId="5" fillId="2" borderId="0" xfId="2" applyNumberFormat="1" applyFill="1" applyBorder="1"/>
    <xf numFmtId="0" fontId="30" fillId="2" borderId="0" xfId="2" applyFont="1" applyFill="1" applyBorder="1" applyAlignment="1"/>
    <xf numFmtId="0" fontId="52" fillId="2" borderId="0" xfId="2" applyFont="1" applyFill="1" applyAlignment="1">
      <alignment wrapText="1"/>
    </xf>
    <xf numFmtId="0" fontId="64" fillId="2" borderId="0" xfId="2" applyFont="1" applyFill="1" applyBorder="1" applyAlignment="1">
      <alignment horizontal="center" wrapText="1"/>
    </xf>
    <xf numFmtId="0" fontId="65" fillId="3" borderId="0" xfId="2" applyFont="1" applyFill="1" applyAlignment="1">
      <alignment vertical="center" wrapText="1"/>
    </xf>
    <xf numFmtId="0" fontId="66" fillId="3" borderId="0" xfId="2" applyFont="1" applyFill="1" applyAlignment="1">
      <alignment vertical="center" wrapText="1"/>
    </xf>
    <xf numFmtId="3" fontId="64" fillId="3" borderId="0" xfId="2" applyNumberFormat="1" applyFont="1" applyFill="1" applyBorder="1" applyAlignment="1">
      <alignment vertical="center" wrapText="1"/>
    </xf>
    <xf numFmtId="165" fontId="64" fillId="3" borderId="0" xfId="2" applyNumberFormat="1" applyFont="1" applyFill="1" applyBorder="1" applyAlignment="1">
      <alignment horizontal="left" wrapText="1"/>
    </xf>
    <xf numFmtId="0" fontId="64" fillId="2" borderId="0" xfId="2" applyFont="1" applyFill="1"/>
    <xf numFmtId="3" fontId="30" fillId="3" borderId="0" xfId="2" applyNumberFormat="1" applyFont="1" applyFill="1" applyBorder="1" applyAlignment="1">
      <alignment horizontal="center" vertical="center" wrapText="1"/>
    </xf>
    <xf numFmtId="0" fontId="30" fillId="2" borderId="0" xfId="2" applyFont="1" applyFill="1" applyAlignment="1">
      <alignment wrapText="1"/>
    </xf>
    <xf numFmtId="0" fontId="30" fillId="2" borderId="0" xfId="2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5" fillId="3" borderId="0" xfId="2" applyFill="1" applyBorder="1"/>
    <xf numFmtId="1" fontId="22" fillId="3" borderId="0" xfId="2" applyNumberFormat="1" applyFont="1" applyFill="1" applyBorder="1" applyAlignment="1">
      <alignment vertical="center" wrapText="1"/>
    </xf>
    <xf numFmtId="1" fontId="26" fillId="3" borderId="0" xfId="2" applyNumberFormat="1" applyFont="1" applyFill="1" applyBorder="1" applyAlignment="1">
      <alignment vertical="center" wrapText="1"/>
    </xf>
    <xf numFmtId="1" fontId="21" fillId="3" borderId="0" xfId="2" applyNumberFormat="1" applyFont="1" applyFill="1" applyBorder="1" applyAlignment="1">
      <alignment vertical="center" wrapText="1"/>
    </xf>
    <xf numFmtId="0" fontId="5" fillId="3" borderId="0" xfId="2" applyFill="1"/>
    <xf numFmtId="1" fontId="72" fillId="3" borderId="0" xfId="2" applyNumberFormat="1" applyFont="1" applyFill="1" applyBorder="1" applyAlignment="1">
      <alignment horizontal="center" vertical="center" wrapText="1"/>
    </xf>
    <xf numFmtId="0" fontId="5" fillId="3" borderId="0" xfId="2" applyFill="1" applyBorder="1" applyAlignment="1">
      <alignment horizontal="center"/>
    </xf>
    <xf numFmtId="0" fontId="30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77" fillId="2" borderId="0" xfId="0" applyFont="1" applyFill="1" applyBorder="1"/>
    <xf numFmtId="0" fontId="78" fillId="2" borderId="0" xfId="0" applyFont="1" applyFill="1" applyBorder="1" applyAlignment="1">
      <alignment horizontal="left"/>
    </xf>
    <xf numFmtId="0" fontId="78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/>
    </xf>
    <xf numFmtId="165" fontId="30" fillId="3" borderId="8" xfId="20" applyNumberFormat="1" applyFont="1" applyFill="1" applyBorder="1" applyAlignment="1">
      <alignment horizontal="right" vertical="center"/>
    </xf>
    <xf numFmtId="165" fontId="30" fillId="3" borderId="9" xfId="20" applyNumberFormat="1" applyFont="1" applyFill="1" applyBorder="1" applyAlignment="1">
      <alignment horizontal="right" vertical="center"/>
    </xf>
    <xf numFmtId="1" fontId="30" fillId="3" borderId="0" xfId="2" applyNumberFormat="1" applyFont="1" applyFill="1" applyBorder="1" applyAlignment="1">
      <alignment horizontal="center" wrapText="1"/>
    </xf>
    <xf numFmtId="165" fontId="30" fillId="3" borderId="0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top" wrapText="1"/>
    </xf>
    <xf numFmtId="3" fontId="54" fillId="28" borderId="10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top" wrapText="1"/>
    </xf>
    <xf numFmtId="0" fontId="75" fillId="2" borderId="0" xfId="0" applyFont="1" applyFill="1"/>
    <xf numFmtId="165" fontId="30" fillId="28" borderId="24" xfId="20" applyNumberFormat="1" applyFont="1" applyFill="1" applyBorder="1" applyAlignment="1">
      <alignment horizontal="right" vertical="center"/>
    </xf>
    <xf numFmtId="164" fontId="30" fillId="28" borderId="2" xfId="1" applyNumberFormat="1" applyFont="1" applyFill="1" applyBorder="1" applyAlignment="1">
      <alignment vertical="center"/>
    </xf>
    <xf numFmtId="165" fontId="30" fillId="28" borderId="4" xfId="20" applyNumberFormat="1" applyFont="1" applyFill="1" applyBorder="1" applyAlignment="1">
      <alignment horizontal="right" vertical="center"/>
    </xf>
    <xf numFmtId="165" fontId="30" fillId="28" borderId="9" xfId="20" applyNumberFormat="1" applyFont="1" applyFill="1" applyBorder="1" applyAlignment="1">
      <alignment horizontal="right" vertical="center"/>
    </xf>
    <xf numFmtId="165" fontId="30" fillId="28" borderId="12" xfId="20" applyNumberFormat="1" applyFont="1" applyFill="1" applyBorder="1" applyAlignment="1">
      <alignment horizontal="right" vertical="center"/>
    </xf>
    <xf numFmtId="165" fontId="30" fillId="24" borderId="24" xfId="20" applyNumberFormat="1" applyFont="1" applyFill="1" applyBorder="1" applyAlignment="1">
      <alignment horizontal="right" vertical="center"/>
    </xf>
    <xf numFmtId="165" fontId="30" fillId="24" borderId="0" xfId="20" applyNumberFormat="1" applyFont="1" applyFill="1" applyBorder="1" applyAlignment="1">
      <alignment horizontal="right" vertical="center"/>
    </xf>
    <xf numFmtId="165" fontId="30" fillId="24" borderId="43" xfId="20" applyNumberFormat="1" applyFont="1" applyFill="1" applyBorder="1" applyAlignment="1">
      <alignment horizontal="right" vertical="center"/>
    </xf>
    <xf numFmtId="165" fontId="30" fillId="27" borderId="5" xfId="20" applyNumberFormat="1" applyFont="1" applyFill="1" applyBorder="1" applyAlignment="1">
      <alignment horizontal="right" vertical="center"/>
    </xf>
    <xf numFmtId="165" fontId="30" fillId="27" borderId="43" xfId="20" applyNumberFormat="1" applyFont="1" applyFill="1" applyBorder="1" applyAlignment="1">
      <alignment horizontal="right" vertical="center"/>
    </xf>
    <xf numFmtId="165" fontId="30" fillId="28" borderId="15" xfId="20" applyNumberFormat="1" applyFont="1" applyFill="1" applyBorder="1" applyAlignment="1">
      <alignment horizontal="right" vertical="center"/>
    </xf>
    <xf numFmtId="165" fontId="30" fillId="28" borderId="24" xfId="2" applyNumberFormat="1" applyFont="1" applyFill="1" applyBorder="1" applyAlignment="1">
      <alignment horizontal="right" vertical="center"/>
    </xf>
    <xf numFmtId="165" fontId="30" fillId="28" borderId="0" xfId="2" applyNumberFormat="1" applyFont="1" applyFill="1" applyBorder="1" applyAlignment="1">
      <alignment horizontal="right" vertical="center"/>
    </xf>
    <xf numFmtId="165" fontId="30" fillId="28" borderId="9" xfId="2" applyNumberFormat="1" applyFont="1" applyFill="1" applyBorder="1" applyAlignment="1">
      <alignment horizontal="right" vertical="center"/>
    </xf>
    <xf numFmtId="165" fontId="30" fillId="28" borderId="4" xfId="2" applyNumberFormat="1" applyFont="1" applyFill="1" applyBorder="1" applyAlignment="1">
      <alignment horizontal="right" vertical="center"/>
    </xf>
    <xf numFmtId="165" fontId="30" fillId="28" borderId="2" xfId="2" applyNumberFormat="1" applyFont="1" applyFill="1" applyBorder="1" applyAlignment="1">
      <alignment horizontal="right" vertical="center"/>
    </xf>
    <xf numFmtId="165" fontId="30" fillId="28" borderId="23" xfId="2" applyNumberFormat="1" applyFont="1" applyFill="1" applyBorder="1" applyAlignment="1">
      <alignment horizontal="right" vertical="center"/>
    </xf>
    <xf numFmtId="1" fontId="30" fillId="28" borderId="8" xfId="0" applyNumberFormat="1" applyFont="1" applyFill="1" applyBorder="1" applyAlignment="1">
      <alignment horizontal="center"/>
    </xf>
    <xf numFmtId="3" fontId="30" fillId="28" borderId="36" xfId="0" applyNumberFormat="1" applyFont="1" applyFill="1" applyBorder="1"/>
    <xf numFmtId="3" fontId="30" fillId="28" borderId="9" xfId="0" applyNumberFormat="1" applyFont="1" applyFill="1" applyBorder="1"/>
    <xf numFmtId="3" fontId="30" fillId="28" borderId="12" xfId="0" applyNumberFormat="1" applyFont="1" applyFill="1" applyBorder="1"/>
    <xf numFmtId="3" fontId="30" fillId="28" borderId="21" xfId="0" applyNumberFormat="1" applyFont="1" applyFill="1" applyBorder="1"/>
    <xf numFmtId="3" fontId="30" fillId="28" borderId="8" xfId="0" applyNumberFormat="1" applyFont="1" applyFill="1" applyBorder="1"/>
    <xf numFmtId="3" fontId="30" fillId="28" borderId="15" xfId="0" applyNumberFormat="1" applyFont="1" applyFill="1" applyBorder="1"/>
    <xf numFmtId="3" fontId="30" fillId="28" borderId="24" xfId="2" applyNumberFormat="1" applyFont="1" applyFill="1" applyBorder="1" applyAlignment="1">
      <alignment horizontal="right" vertical="center"/>
    </xf>
    <xf numFmtId="3" fontId="30" fillId="28" borderId="0" xfId="2" applyNumberFormat="1" applyFont="1" applyFill="1" applyBorder="1" applyAlignment="1">
      <alignment horizontal="right" vertical="center"/>
    </xf>
    <xf numFmtId="3" fontId="30" fillId="28" borderId="59" xfId="2" applyNumberFormat="1" applyFont="1" applyFill="1" applyBorder="1" applyAlignment="1">
      <alignment horizontal="right" vertical="center"/>
    </xf>
    <xf numFmtId="0" fontId="30" fillId="29" borderId="10" xfId="0" applyFont="1" applyFill="1" applyBorder="1" applyAlignment="1">
      <alignment horizontal="right" vertical="center"/>
    </xf>
    <xf numFmtId="3" fontId="30" fillId="29" borderId="12" xfId="0" applyNumberFormat="1" applyFont="1" applyFill="1" applyBorder="1" applyAlignment="1">
      <alignment horizontal="right" vertical="center"/>
    </xf>
    <xf numFmtId="3" fontId="30" fillId="29" borderId="10" xfId="0" applyNumberFormat="1" applyFont="1" applyFill="1" applyBorder="1" applyAlignment="1">
      <alignment horizontal="right" vertical="center"/>
    </xf>
    <xf numFmtId="3" fontId="30" fillId="29" borderId="11" xfId="0" applyNumberFormat="1" applyFont="1" applyFill="1" applyBorder="1" applyAlignment="1">
      <alignment horizontal="right" vertical="center"/>
    </xf>
    <xf numFmtId="164" fontId="30" fillId="29" borderId="12" xfId="1" applyNumberFormat="1" applyFont="1" applyFill="1" applyBorder="1" applyAlignment="1">
      <alignment horizontal="right" vertical="center"/>
    </xf>
    <xf numFmtId="164" fontId="30" fillId="29" borderId="11" xfId="1" applyNumberFormat="1" applyFont="1" applyFill="1" applyBorder="1" applyAlignment="1">
      <alignment horizontal="right" vertical="center"/>
    </xf>
    <xf numFmtId="3" fontId="35" fillId="29" borderId="10" xfId="0" applyNumberFormat="1" applyFont="1" applyFill="1" applyBorder="1" applyAlignment="1">
      <alignment horizontal="right" vertical="center"/>
    </xf>
    <xf numFmtId="3" fontId="35" fillId="29" borderId="11" xfId="0" applyNumberFormat="1" applyFont="1" applyFill="1" applyBorder="1" applyAlignment="1">
      <alignment horizontal="right" vertical="center"/>
    </xf>
    <xf numFmtId="0" fontId="30" fillId="29" borderId="4" xfId="0" applyFont="1" applyFill="1" applyBorder="1" applyAlignment="1">
      <alignment horizontal="right" vertical="center"/>
    </xf>
    <xf numFmtId="3" fontId="30" fillId="29" borderId="9" xfId="0" applyNumberFormat="1" applyFont="1" applyFill="1" applyBorder="1" applyAlignment="1">
      <alignment horizontal="right" vertical="center"/>
    </xf>
    <xf numFmtId="3" fontId="30" fillId="29" borderId="4" xfId="0" applyNumberFormat="1" applyFont="1" applyFill="1" applyBorder="1" applyAlignment="1">
      <alignment horizontal="right" vertical="center"/>
    </xf>
    <xf numFmtId="3" fontId="30" fillId="29" borderId="0" xfId="0" applyNumberFormat="1" applyFont="1" applyFill="1" applyBorder="1" applyAlignment="1">
      <alignment horizontal="right" vertical="center"/>
    </xf>
    <xf numFmtId="164" fontId="30" fillId="29" borderId="0" xfId="1" applyNumberFormat="1" applyFont="1" applyFill="1" applyBorder="1" applyAlignment="1">
      <alignment horizontal="right" vertical="center"/>
    </xf>
    <xf numFmtId="3" fontId="35" fillId="29" borderId="4" xfId="0" applyNumberFormat="1" applyFont="1" applyFill="1" applyBorder="1" applyAlignment="1">
      <alignment horizontal="right" vertical="center"/>
    </xf>
    <xf numFmtId="3" fontId="35" fillId="29" borderId="0" xfId="0" applyNumberFormat="1" applyFont="1" applyFill="1" applyBorder="1" applyAlignment="1">
      <alignment horizontal="right" vertical="center"/>
    </xf>
    <xf numFmtId="164" fontId="35" fillId="29" borderId="12" xfId="1" applyNumberFormat="1" applyFont="1" applyFill="1" applyBorder="1" applyAlignment="1">
      <alignment horizontal="right" vertical="center"/>
    </xf>
    <xf numFmtId="164" fontId="35" fillId="2" borderId="51" xfId="1" applyNumberFormat="1" applyFont="1" applyFill="1" applyBorder="1" applyAlignment="1">
      <alignment horizontal="right" vertical="center"/>
    </xf>
    <xf numFmtId="164" fontId="54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33" fillId="2" borderId="0" xfId="0" applyFont="1" applyFill="1" applyBorder="1" applyAlignment="1"/>
    <xf numFmtId="0" fontId="32" fillId="2" borderId="0" xfId="0" applyFont="1" applyFill="1" applyBorder="1" applyAlignment="1">
      <alignment horizontal="right" vertical="center"/>
    </xf>
    <xf numFmtId="1" fontId="32" fillId="2" borderId="0" xfId="0" applyNumberFormat="1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center"/>
    </xf>
    <xf numFmtId="0" fontId="33" fillId="2" borderId="4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3" fillId="2" borderId="9" xfId="0" applyFont="1" applyFill="1" applyBorder="1" applyAlignment="1">
      <alignment vertical="center" wrapText="1"/>
    </xf>
    <xf numFmtId="0" fontId="30" fillId="28" borderId="11" xfId="0" applyFont="1" applyFill="1" applyBorder="1" applyAlignment="1">
      <alignment horizontal="right" vertical="center"/>
    </xf>
    <xf numFmtId="3" fontId="30" fillId="28" borderId="9" xfId="0" applyNumberFormat="1" applyFont="1" applyFill="1" applyBorder="1" applyAlignment="1">
      <alignment horizontal="right" vertical="center"/>
    </xf>
    <xf numFmtId="3" fontId="30" fillId="28" borderId="0" xfId="0" applyNumberFormat="1" applyFont="1" applyFill="1" applyBorder="1" applyAlignment="1">
      <alignment horizontal="right" vertical="center"/>
    </xf>
    <xf numFmtId="3" fontId="30" fillId="28" borderId="12" xfId="0" applyNumberFormat="1" applyFont="1" applyFill="1" applyBorder="1" applyAlignment="1">
      <alignment horizontal="right" vertical="center"/>
    </xf>
    <xf numFmtId="164" fontId="30" fillId="28" borderId="0" xfId="1" applyNumberFormat="1" applyFont="1" applyFill="1" applyBorder="1" applyAlignment="1">
      <alignment horizontal="right" vertical="center"/>
    </xf>
    <xf numFmtId="165" fontId="39" fillId="28" borderId="4" xfId="1" applyNumberFormat="1" applyFont="1" applyFill="1" applyBorder="1" applyAlignment="1">
      <alignment horizontal="right" vertical="center"/>
    </xf>
    <xf numFmtId="165" fontId="39" fillId="28" borderId="0" xfId="0" applyNumberFormat="1" applyFont="1" applyFill="1" applyBorder="1" applyAlignment="1">
      <alignment horizontal="right" vertical="center"/>
    </xf>
    <xf numFmtId="165" fontId="39" fillId="28" borderId="9" xfId="1" applyNumberFormat="1" applyFont="1" applyFill="1" applyBorder="1" applyAlignment="1">
      <alignment horizontal="right" vertical="center"/>
    </xf>
    <xf numFmtId="0" fontId="30" fillId="28" borderId="10" xfId="0" applyFont="1" applyFill="1" applyBorder="1" applyAlignment="1">
      <alignment horizontal="right" vertical="center"/>
    </xf>
    <xf numFmtId="3" fontId="30" fillId="28" borderId="10" xfId="0" applyNumberFormat="1" applyFont="1" applyFill="1" applyBorder="1" applyAlignment="1">
      <alignment horizontal="right" vertical="center"/>
    </xf>
    <xf numFmtId="3" fontId="30" fillId="28" borderId="11" xfId="0" applyNumberFormat="1" applyFont="1" applyFill="1" applyBorder="1" applyAlignment="1">
      <alignment horizontal="right" vertical="center"/>
    </xf>
    <xf numFmtId="164" fontId="30" fillId="28" borderId="12" xfId="1" applyNumberFormat="1" applyFont="1" applyFill="1" applyBorder="1" applyAlignment="1">
      <alignment horizontal="right" vertical="center"/>
    </xf>
    <xf numFmtId="164" fontId="30" fillId="28" borderId="11" xfId="1" applyNumberFormat="1" applyFont="1" applyFill="1" applyBorder="1" applyAlignment="1">
      <alignment horizontal="right" vertical="center"/>
    </xf>
    <xf numFmtId="3" fontId="54" fillId="28" borderId="11" xfId="0" applyNumberFormat="1" applyFont="1" applyFill="1" applyBorder="1" applyAlignment="1">
      <alignment vertical="center"/>
    </xf>
    <xf numFmtId="165" fontId="54" fillId="28" borderId="12" xfId="0" applyNumberFormat="1" applyFont="1" applyFill="1" applyBorder="1" applyAlignment="1">
      <alignment horizontal="center" vertical="center"/>
    </xf>
    <xf numFmtId="1" fontId="32" fillId="2" borderId="0" xfId="0" applyNumberFormat="1" applyFont="1" applyFill="1" applyBorder="1" applyAlignment="1">
      <alignment horizontal="left"/>
    </xf>
    <xf numFmtId="165" fontId="39" fillId="28" borderId="7" xfId="1" applyNumberFormat="1" applyFont="1" applyFill="1" applyBorder="1" applyAlignment="1">
      <alignment horizontal="right" vertical="center"/>
    </xf>
    <xf numFmtId="165" fontId="39" fillId="28" borderId="5" xfId="1" applyNumberFormat="1" applyFont="1" applyFill="1" applyBorder="1" applyAlignment="1">
      <alignment horizontal="right" vertical="center"/>
    </xf>
    <xf numFmtId="165" fontId="39" fillId="28" borderId="8" xfId="1" applyNumberFormat="1" applyFont="1" applyFill="1" applyBorder="1" applyAlignment="1">
      <alignment horizontal="right" vertical="center"/>
    </xf>
    <xf numFmtId="165" fontId="39" fillId="28" borderId="10" xfId="1" applyNumberFormat="1" applyFont="1" applyFill="1" applyBorder="1" applyAlignment="1">
      <alignment horizontal="right" vertical="center"/>
    </xf>
    <xf numFmtId="165" fontId="39" fillId="28" borderId="11" xfId="1" applyNumberFormat="1" applyFont="1" applyFill="1" applyBorder="1" applyAlignment="1">
      <alignment horizontal="right" vertical="center"/>
    </xf>
    <xf numFmtId="165" fontId="39" fillId="28" borderId="12" xfId="1" applyNumberFormat="1" applyFont="1" applyFill="1" applyBorder="1" applyAlignment="1">
      <alignment horizontal="right" vertical="center"/>
    </xf>
    <xf numFmtId="3" fontId="79" fillId="28" borderId="10" xfId="0" applyNumberFormat="1" applyFont="1" applyFill="1" applyBorder="1" applyAlignment="1">
      <alignment horizontal="right" vertical="center"/>
    </xf>
    <xf numFmtId="3" fontId="79" fillId="28" borderId="11" xfId="0" applyNumberFormat="1" applyFont="1" applyFill="1" applyBorder="1" applyAlignment="1">
      <alignment horizontal="right" vertical="center"/>
    </xf>
    <xf numFmtId="164" fontId="79" fillId="28" borderId="12" xfId="1" applyNumberFormat="1" applyFont="1" applyFill="1" applyBorder="1" applyAlignment="1">
      <alignment horizontal="right" vertical="center"/>
    </xf>
    <xf numFmtId="3" fontId="30" fillId="28" borderId="57" xfId="2" applyNumberFormat="1" applyFont="1" applyFill="1" applyBorder="1" applyAlignment="1">
      <alignment horizontal="right" vertical="center"/>
    </xf>
    <xf numFmtId="3" fontId="30" fillId="2" borderId="10" xfId="0" applyNumberFormat="1" applyFont="1" applyFill="1" applyBorder="1"/>
    <xf numFmtId="3" fontId="30" fillId="2" borderId="11" xfId="0" applyNumberFormat="1" applyFont="1" applyFill="1" applyBorder="1"/>
    <xf numFmtId="3" fontId="30" fillId="2" borderId="12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 vertical="center"/>
    </xf>
    <xf numFmtId="3" fontId="30" fillId="2" borderId="7" xfId="0" applyNumberFormat="1" applyFont="1" applyFill="1" applyBorder="1"/>
    <xf numFmtId="3" fontId="30" fillId="2" borderId="5" xfId="0" applyNumberFormat="1" applyFont="1" applyFill="1" applyBorder="1"/>
    <xf numFmtId="3" fontId="30" fillId="2" borderId="8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/>
    </xf>
    <xf numFmtId="3" fontId="30" fillId="2" borderId="7" xfId="0" applyNumberFormat="1" applyFont="1" applyFill="1" applyBorder="1" applyAlignment="1">
      <alignment horizontal="right"/>
    </xf>
    <xf numFmtId="3" fontId="30" fillId="2" borderId="5" xfId="0" applyNumberFormat="1" applyFont="1" applyFill="1" applyBorder="1" applyAlignment="1">
      <alignment horizontal="right"/>
    </xf>
    <xf numFmtId="165" fontId="30" fillId="2" borderId="8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30" fillId="29" borderId="33" xfId="0" applyFont="1" applyFill="1" applyBorder="1" applyAlignment="1">
      <alignment horizontal="right" vertical="center"/>
    </xf>
    <xf numFmtId="3" fontId="30" fillId="29" borderId="32" xfId="0" applyNumberFormat="1" applyFont="1" applyFill="1" applyBorder="1" applyAlignment="1">
      <alignment horizontal="right" vertical="center"/>
    </xf>
    <xf numFmtId="3" fontId="30" fillId="29" borderId="33" xfId="0" applyNumberFormat="1" applyFont="1" applyFill="1" applyBorder="1" applyAlignment="1">
      <alignment horizontal="right" vertical="center"/>
    </xf>
    <xf numFmtId="3" fontId="30" fillId="29" borderId="34" xfId="0" applyNumberFormat="1" applyFont="1" applyFill="1" applyBorder="1" applyAlignment="1">
      <alignment horizontal="right" vertical="center"/>
    </xf>
    <xf numFmtId="164" fontId="30" fillId="29" borderId="32" xfId="1" applyNumberFormat="1" applyFont="1" applyFill="1" applyBorder="1" applyAlignment="1">
      <alignment horizontal="right" vertical="center"/>
    </xf>
    <xf numFmtId="164" fontId="30" fillId="29" borderId="34" xfId="1" applyNumberFormat="1" applyFont="1" applyFill="1" applyBorder="1" applyAlignment="1">
      <alignment horizontal="right" vertical="center"/>
    </xf>
    <xf numFmtId="3" fontId="35" fillId="29" borderId="33" xfId="0" applyNumberFormat="1" applyFont="1" applyFill="1" applyBorder="1" applyAlignment="1">
      <alignment horizontal="right" vertical="center"/>
    </xf>
    <xf numFmtId="3" fontId="35" fillId="29" borderId="34" xfId="0" applyNumberFormat="1" applyFont="1" applyFill="1" applyBorder="1" applyAlignment="1">
      <alignment horizontal="right" vertical="center"/>
    </xf>
    <xf numFmtId="164" fontId="35" fillId="29" borderId="32" xfId="1" applyNumberFormat="1" applyFont="1" applyFill="1" applyBorder="1" applyAlignment="1">
      <alignment horizontal="right" vertical="center"/>
    </xf>
    <xf numFmtId="0" fontId="75" fillId="2" borderId="0" xfId="0" applyFont="1" applyFill="1" applyBorder="1" applyAlignment="1">
      <alignment horizontal="left"/>
    </xf>
    <xf numFmtId="0" fontId="33" fillId="3" borderId="4" xfId="0" applyFont="1" applyFill="1" applyBorder="1" applyAlignment="1"/>
    <xf numFmtId="0" fontId="33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1" fontId="32" fillId="3" borderId="0" xfId="0" applyNumberFormat="1" applyFont="1" applyFill="1" applyBorder="1" applyAlignment="1">
      <alignment horizontal="left"/>
    </xf>
    <xf numFmtId="0" fontId="33" fillId="3" borderId="0" xfId="0" applyFont="1" applyFill="1" applyBorder="1"/>
    <xf numFmtId="0" fontId="33" fillId="3" borderId="9" xfId="0" applyFont="1" applyFill="1" applyBorder="1" applyAlignment="1"/>
    <xf numFmtId="0" fontId="33" fillId="28" borderId="12" xfId="0" applyFont="1" applyFill="1" applyBorder="1"/>
    <xf numFmtId="3" fontId="30" fillId="28" borderId="12" xfId="0" applyNumberFormat="1" applyFont="1" applyFill="1" applyBorder="1" applyAlignment="1">
      <alignment vertical="center"/>
    </xf>
    <xf numFmtId="3" fontId="30" fillId="28" borderId="15" xfId="0" applyNumberFormat="1" applyFont="1" applyFill="1" applyBorder="1" applyAlignment="1">
      <alignment horizontal="right" vertical="center"/>
    </xf>
    <xf numFmtId="0" fontId="30" fillId="28" borderId="6" xfId="0" applyFont="1" applyFill="1" applyBorder="1" applyAlignment="1">
      <alignment vertical="center"/>
    </xf>
    <xf numFmtId="164" fontId="30" fillId="28" borderId="15" xfId="1" applyNumberFormat="1" applyFont="1" applyFill="1" applyBorder="1" applyAlignment="1">
      <alignment horizontal="right" vertical="center"/>
    </xf>
    <xf numFmtId="165" fontId="30" fillId="28" borderId="10" xfId="0" applyNumberFormat="1" applyFont="1" applyFill="1" applyBorder="1" applyAlignment="1">
      <alignment vertical="center"/>
    </xf>
    <xf numFmtId="165" fontId="30" fillId="28" borderId="11" xfId="0" applyNumberFormat="1" applyFont="1" applyFill="1" applyBorder="1" applyAlignment="1">
      <alignment vertical="center"/>
    </xf>
    <xf numFmtId="165" fontId="30" fillId="28" borderId="12" xfId="0" applyNumberFormat="1" applyFont="1" applyFill="1" applyBorder="1" applyAlignment="1">
      <alignment vertical="center"/>
    </xf>
    <xf numFmtId="0" fontId="33" fillId="28" borderId="11" xfId="0" applyFont="1" applyFill="1" applyBorder="1"/>
    <xf numFmtId="3" fontId="30" fillId="28" borderId="9" xfId="2" applyNumberFormat="1" applyFont="1" applyFill="1" applyBorder="1" applyAlignment="1">
      <alignment horizontal="right" vertical="center"/>
    </xf>
    <xf numFmtId="3" fontId="30" fillId="28" borderId="35" xfId="2" applyNumberFormat="1" applyFont="1" applyFill="1" applyBorder="1" applyAlignment="1">
      <alignment horizontal="right" vertical="center"/>
    </xf>
    <xf numFmtId="3" fontId="30" fillId="28" borderId="2" xfId="2" applyNumberFormat="1" applyFont="1" applyFill="1" applyBorder="1" applyAlignment="1">
      <alignment horizontal="right" vertical="center"/>
    </xf>
    <xf numFmtId="0" fontId="30" fillId="3" borderId="12" xfId="2" applyFont="1" applyFill="1" applyBorder="1" applyAlignment="1">
      <alignment horizontal="center" textRotation="90" wrapText="1"/>
    </xf>
    <xf numFmtId="0" fontId="30" fillId="3" borderId="11" xfId="2" applyFont="1" applyFill="1" applyBorder="1" applyAlignment="1">
      <alignment horizontal="center" textRotation="90" wrapText="1"/>
    </xf>
    <xf numFmtId="0" fontId="30" fillId="3" borderId="54" xfId="2" applyFont="1" applyFill="1" applyBorder="1" applyAlignment="1">
      <alignment horizontal="center" textRotation="90" wrapText="1"/>
    </xf>
    <xf numFmtId="0" fontId="30" fillId="3" borderId="13" xfId="2" applyFont="1" applyFill="1" applyBorder="1" applyAlignment="1">
      <alignment horizontal="center" textRotation="90" wrapText="1"/>
    </xf>
    <xf numFmtId="0" fontId="30" fillId="3" borderId="9" xfId="2" applyFont="1" applyFill="1" applyBorder="1"/>
    <xf numFmtId="0" fontId="30" fillId="3" borderId="10" xfId="2" applyFont="1" applyFill="1" applyBorder="1" applyAlignment="1">
      <alignment horizontal="center" textRotation="90" wrapText="1"/>
    </xf>
    <xf numFmtId="3" fontId="30" fillId="3" borderId="4" xfId="2" applyNumberFormat="1" applyFont="1" applyFill="1" applyBorder="1" applyAlignment="1">
      <alignment horizontal="right" vertical="center"/>
    </xf>
    <xf numFmtId="3" fontId="30" fillId="3" borderId="10" xfId="2" applyNumberFormat="1" applyFont="1" applyFill="1" applyBorder="1" applyAlignment="1">
      <alignment horizontal="right" vertical="center"/>
    </xf>
    <xf numFmtId="0" fontId="30" fillId="3" borderId="4" xfId="2" applyFont="1" applyFill="1" applyBorder="1"/>
    <xf numFmtId="3" fontId="30" fillId="28" borderId="4" xfId="2" applyNumberFormat="1" applyFont="1" applyFill="1" applyBorder="1" applyAlignment="1">
      <alignment horizontal="right" vertical="center"/>
    </xf>
    <xf numFmtId="3" fontId="30" fillId="3" borderId="10" xfId="0" applyNumberFormat="1" applyFont="1" applyFill="1" applyBorder="1" applyAlignment="1">
      <alignment horizontal="right" vertical="center"/>
    </xf>
    <xf numFmtId="1" fontId="30" fillId="30" borderId="5" xfId="0" applyNumberFormat="1" applyFont="1" applyFill="1" applyBorder="1" applyAlignment="1">
      <alignment horizontal="center"/>
    </xf>
    <xf numFmtId="3" fontId="30" fillId="30" borderId="29" xfId="0" applyNumberFormat="1" applyFont="1" applyFill="1" applyBorder="1"/>
    <xf numFmtId="3" fontId="30" fillId="30" borderId="30" xfId="0" applyNumberFormat="1" applyFont="1" applyFill="1" applyBorder="1"/>
    <xf numFmtId="3" fontId="30" fillId="30" borderId="11" xfId="0" applyNumberFormat="1" applyFont="1" applyFill="1" applyBorder="1"/>
    <xf numFmtId="3" fontId="30" fillId="30" borderId="0" xfId="0" applyNumberFormat="1" applyFont="1" applyFill="1" applyBorder="1"/>
    <xf numFmtId="3" fontId="30" fillId="30" borderId="40" xfId="0" applyNumberFormat="1" applyFont="1" applyFill="1" applyBorder="1"/>
    <xf numFmtId="3" fontId="30" fillId="30" borderId="43" xfId="0" applyNumberFormat="1" applyFont="1" applyFill="1" applyBorder="1"/>
    <xf numFmtId="3" fontId="30" fillId="30" borderId="42" xfId="0" applyNumberFormat="1" applyFont="1" applyFill="1" applyBorder="1"/>
    <xf numFmtId="3" fontId="30" fillId="30" borderId="41" xfId="0" applyNumberFormat="1" applyFont="1" applyFill="1" applyBorder="1"/>
    <xf numFmtId="3" fontId="30" fillId="30" borderId="26" xfId="0" applyNumberFormat="1" applyFont="1" applyFill="1" applyBorder="1"/>
    <xf numFmtId="165" fontId="30" fillId="30" borderId="24" xfId="2" applyNumberFormat="1" applyFont="1" applyFill="1" applyBorder="1" applyAlignment="1">
      <alignment horizontal="right" vertical="center"/>
    </xf>
    <xf numFmtId="165" fontId="30" fillId="30" borderId="0" xfId="2" applyNumberFormat="1" applyFont="1" applyFill="1" applyBorder="1" applyAlignment="1">
      <alignment horizontal="right" vertical="center"/>
    </xf>
    <xf numFmtId="165" fontId="30" fillId="30" borderId="9" xfId="2" applyNumberFormat="1" applyFont="1" applyFill="1" applyBorder="1" applyAlignment="1">
      <alignment horizontal="right" vertical="center"/>
    </xf>
    <xf numFmtId="165" fontId="30" fillId="30" borderId="4" xfId="2" applyNumberFormat="1" applyFont="1" applyFill="1" applyBorder="1" applyAlignment="1">
      <alignment horizontal="right" vertical="center"/>
    </xf>
    <xf numFmtId="165" fontId="30" fillId="30" borderId="2" xfId="2" applyNumberFormat="1" applyFont="1" applyFill="1" applyBorder="1" applyAlignment="1">
      <alignment horizontal="right" vertical="center"/>
    </xf>
    <xf numFmtId="165" fontId="30" fillId="30" borderId="23" xfId="2" applyNumberFormat="1" applyFont="1" applyFill="1" applyBorder="1" applyAlignment="1">
      <alignment horizontal="right" vertical="center"/>
    </xf>
    <xf numFmtId="165" fontId="30" fillId="30" borderId="24" xfId="20" applyNumberFormat="1" applyFont="1" applyFill="1" applyBorder="1" applyAlignment="1">
      <alignment horizontal="right" vertical="center"/>
    </xf>
    <xf numFmtId="165" fontId="30" fillId="30" borderId="4" xfId="20" applyNumberFormat="1" applyFont="1" applyFill="1" applyBorder="1" applyAlignment="1">
      <alignment horizontal="right" vertical="center"/>
    </xf>
    <xf numFmtId="165" fontId="30" fillId="30" borderId="0" xfId="20" applyNumberFormat="1" applyFont="1" applyFill="1" applyBorder="1" applyAlignment="1">
      <alignment horizontal="right" vertical="center"/>
    </xf>
    <xf numFmtId="165" fontId="30" fillId="30" borderId="11" xfId="20" applyNumberFormat="1" applyFont="1" applyFill="1" applyBorder="1" applyAlignment="1">
      <alignment horizontal="right" vertical="center"/>
    </xf>
    <xf numFmtId="165" fontId="30" fillId="30" borderId="6" xfId="20" applyNumberFormat="1" applyFont="1" applyFill="1" applyBorder="1" applyAlignment="1">
      <alignment horizontal="right" vertical="center"/>
    </xf>
    <xf numFmtId="3" fontId="30" fillId="30" borderId="24" xfId="2" applyNumberFormat="1" applyFont="1" applyFill="1" applyBorder="1" applyAlignment="1">
      <alignment horizontal="right" vertical="center"/>
    </xf>
    <xf numFmtId="3" fontId="30" fillId="30" borderId="0" xfId="2" applyNumberFormat="1" applyFont="1" applyFill="1" applyBorder="1" applyAlignment="1">
      <alignment horizontal="right" vertical="center"/>
    </xf>
    <xf numFmtId="3" fontId="30" fillId="30" borderId="59" xfId="2" applyNumberFormat="1" applyFont="1" applyFill="1" applyBorder="1" applyAlignment="1">
      <alignment horizontal="right" vertical="center"/>
    </xf>
    <xf numFmtId="3" fontId="30" fillId="9" borderId="24" xfId="2" applyNumberFormat="1" applyFont="1" applyFill="1" applyBorder="1" applyAlignment="1">
      <alignment horizontal="right" vertical="center"/>
    </xf>
    <xf numFmtId="3" fontId="30" fillId="9" borderId="5" xfId="2" applyNumberFormat="1" applyFont="1" applyFill="1" applyBorder="1" applyAlignment="1">
      <alignment horizontal="right" vertical="center"/>
    </xf>
    <xf numFmtId="3" fontId="30" fillId="9" borderId="61" xfId="2" applyNumberFormat="1" applyFont="1" applyFill="1" applyBorder="1" applyAlignment="1">
      <alignment horizontal="right" vertical="center"/>
    </xf>
    <xf numFmtId="0" fontId="81" fillId="2" borderId="11" xfId="0" applyFont="1" applyFill="1" applyBorder="1" applyAlignment="1">
      <alignment horizontal="center" wrapText="1"/>
    </xf>
    <xf numFmtId="0" fontId="81" fillId="3" borderId="30" xfId="2" applyFont="1" applyFill="1" applyBorder="1" applyAlignment="1">
      <alignment horizontal="center"/>
    </xf>
    <xf numFmtId="0" fontId="64" fillId="3" borderId="0" xfId="2" applyFont="1" applyFill="1" applyBorder="1" applyAlignment="1">
      <alignment horizontal="center"/>
    </xf>
    <xf numFmtId="0" fontId="78" fillId="3" borderId="0" xfId="2" applyFont="1" applyFill="1" applyBorder="1" applyAlignment="1">
      <alignment horizontal="left" vertical="top" wrapText="1"/>
    </xf>
    <xf numFmtId="1" fontId="78" fillId="3" borderId="0" xfId="2" applyNumberFormat="1" applyFont="1" applyFill="1" applyBorder="1" applyAlignment="1">
      <alignment horizontal="left" vertical="top" wrapText="1"/>
    </xf>
    <xf numFmtId="1" fontId="78" fillId="3" borderId="0" xfId="0" applyNumberFormat="1" applyFont="1" applyFill="1" applyAlignment="1">
      <alignment horizontal="left" vertical="center"/>
    </xf>
    <xf numFmtId="0" fontId="64" fillId="2" borderId="10" xfId="0" applyFont="1" applyFill="1" applyBorder="1" applyAlignment="1">
      <alignment horizontal="center" wrapText="1"/>
    </xf>
    <xf numFmtId="0" fontId="81" fillId="2" borderId="12" xfId="0" applyFont="1" applyFill="1" applyBorder="1" applyAlignment="1">
      <alignment horizontal="center" wrapText="1"/>
    </xf>
    <xf numFmtId="0" fontId="64" fillId="2" borderId="11" xfId="0" applyFont="1" applyFill="1" applyBorder="1" applyAlignment="1">
      <alignment horizontal="center" wrapText="1"/>
    </xf>
    <xf numFmtId="3" fontId="30" fillId="30" borderId="4" xfId="2" applyNumberFormat="1" applyFont="1" applyFill="1" applyBorder="1" applyAlignment="1">
      <alignment horizontal="right" vertical="center"/>
    </xf>
    <xf numFmtId="3" fontId="30" fillId="30" borderId="9" xfId="2" applyNumberFormat="1" applyFont="1" applyFill="1" applyBorder="1" applyAlignment="1">
      <alignment horizontal="right" vertical="center"/>
    </xf>
    <xf numFmtId="3" fontId="30" fillId="30" borderId="35" xfId="2" applyNumberFormat="1" applyFont="1" applyFill="1" applyBorder="1" applyAlignment="1">
      <alignment horizontal="right" vertical="center"/>
    </xf>
    <xf numFmtId="3" fontId="30" fillId="30" borderId="2" xfId="2" applyNumberFormat="1" applyFont="1" applyFill="1" applyBorder="1" applyAlignment="1">
      <alignment horizontal="right" vertical="center"/>
    </xf>
    <xf numFmtId="0" fontId="51" fillId="3" borderId="0" xfId="2" applyFont="1" applyFill="1" applyBorder="1" applyAlignment="1"/>
    <xf numFmtId="0" fontId="75" fillId="3" borderId="0" xfId="2" applyFont="1" applyFill="1" applyBorder="1" applyAlignment="1">
      <alignment vertical="center"/>
    </xf>
    <xf numFmtId="0" fontId="30" fillId="3" borderId="82" xfId="2" applyFont="1" applyFill="1" applyBorder="1"/>
    <xf numFmtId="1" fontId="23" fillId="3" borderId="82" xfId="2" applyNumberFormat="1" applyFont="1" applyFill="1" applyBorder="1" applyAlignment="1">
      <alignment vertical="center" wrapText="1"/>
    </xf>
    <xf numFmtId="1" fontId="24" fillId="3" borderId="82" xfId="2" applyNumberFormat="1" applyFont="1" applyFill="1" applyBorder="1" applyAlignment="1">
      <alignment vertical="center" wrapText="1"/>
    </xf>
    <xf numFmtId="0" fontId="5" fillId="3" borderId="82" xfId="2" applyFill="1" applyBorder="1" applyAlignment="1">
      <alignment vertical="center"/>
    </xf>
    <xf numFmtId="1" fontId="19" fillId="3" borderId="82" xfId="2" applyNumberFormat="1" applyFont="1" applyFill="1" applyBorder="1" applyAlignment="1">
      <alignment horizontal="center" vertical="center" wrapText="1"/>
    </xf>
    <xf numFmtId="1" fontId="19" fillId="3" borderId="82" xfId="2" applyNumberFormat="1" applyFont="1" applyFill="1" applyBorder="1" applyAlignment="1">
      <alignment vertical="center" wrapText="1"/>
    </xf>
    <xf numFmtId="0" fontId="5" fillId="2" borderId="82" xfId="2" applyFill="1" applyBorder="1"/>
    <xf numFmtId="1" fontId="19" fillId="3" borderId="83" xfId="2" applyNumberFormat="1" applyFont="1" applyFill="1" applyBorder="1" applyAlignment="1">
      <alignment horizontal="center" vertical="center" wrapText="1"/>
    </xf>
    <xf numFmtId="1" fontId="19" fillId="3" borderId="79" xfId="2" applyNumberFormat="1" applyFont="1" applyFill="1" applyBorder="1" applyAlignment="1">
      <alignment horizontal="center" vertical="center" wrapText="1"/>
    </xf>
    <xf numFmtId="1" fontId="27" fillId="3" borderId="79" xfId="2" applyNumberFormat="1" applyFont="1" applyFill="1" applyBorder="1" applyAlignment="1">
      <alignment horizontal="center" vertical="center" wrapText="1"/>
    </xf>
    <xf numFmtId="1" fontId="73" fillId="3" borderId="83" xfId="2" applyNumberFormat="1" applyFont="1" applyFill="1" applyBorder="1" applyAlignment="1">
      <alignment horizontal="center" vertical="center" wrapText="1"/>
    </xf>
    <xf numFmtId="1" fontId="72" fillId="3" borderId="79" xfId="2" applyNumberFormat="1" applyFont="1" applyFill="1" applyBorder="1" applyAlignment="1">
      <alignment horizontal="center" vertical="center" wrapText="1"/>
    </xf>
    <xf numFmtId="0" fontId="74" fillId="3" borderId="82" xfId="2" applyFont="1" applyFill="1" applyBorder="1" applyAlignment="1">
      <alignment vertical="center"/>
    </xf>
    <xf numFmtId="1" fontId="19" fillId="3" borderId="79" xfId="2" applyNumberFormat="1" applyFont="1" applyFill="1" applyBorder="1" applyAlignment="1">
      <alignment vertical="center" wrapText="1"/>
    </xf>
    <xf numFmtId="0" fontId="5" fillId="3" borderId="79" xfId="2" applyFill="1" applyBorder="1"/>
    <xf numFmtId="0" fontId="75" fillId="3" borderId="83" xfId="2" applyFont="1" applyFill="1" applyBorder="1" applyAlignment="1">
      <alignment horizontal="center" vertical="center"/>
    </xf>
    <xf numFmtId="0" fontId="25" fillId="3" borderId="79" xfId="2" applyFont="1" applyFill="1" applyBorder="1"/>
    <xf numFmtId="0" fontId="5" fillId="3" borderId="83" xfId="2" applyFill="1" applyBorder="1" applyAlignment="1">
      <alignment vertical="center"/>
    </xf>
    <xf numFmtId="1" fontId="29" fillId="3" borderId="83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horizontal="right" vertical="center" wrapText="1"/>
    </xf>
    <xf numFmtId="0" fontId="22" fillId="3" borderId="79" xfId="2" applyFont="1" applyFill="1" applyBorder="1"/>
    <xf numFmtId="1" fontId="22" fillId="3" borderId="79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horizontal="left" vertical="center" wrapText="1"/>
    </xf>
    <xf numFmtId="0" fontId="76" fillId="3" borderId="79" xfId="2" applyFont="1" applyFill="1" applyBorder="1" applyAlignment="1">
      <alignment vertical="center"/>
    </xf>
    <xf numFmtId="0" fontId="76" fillId="3" borderId="83" xfId="2" applyFont="1" applyFill="1" applyBorder="1" applyAlignment="1">
      <alignment vertical="center"/>
    </xf>
    <xf numFmtId="0" fontId="75" fillId="3" borderId="83" xfId="2" applyFont="1" applyFill="1" applyBorder="1" applyAlignment="1">
      <alignment vertical="center"/>
    </xf>
    <xf numFmtId="0" fontId="78" fillId="2" borderId="82" xfId="0" applyFont="1" applyFill="1" applyBorder="1" applyAlignment="1">
      <alignment horizontal="left"/>
    </xf>
    <xf numFmtId="0" fontId="59" fillId="3" borderId="82" xfId="0" applyFont="1" applyFill="1" applyBorder="1" applyAlignment="1">
      <alignment vertical="center"/>
    </xf>
    <xf numFmtId="0" fontId="16" fillId="3" borderId="84" xfId="0" applyFont="1" applyFill="1" applyBorder="1" applyAlignment="1">
      <alignment horizontal="center"/>
    </xf>
    <xf numFmtId="0" fontId="16" fillId="3" borderId="78" xfId="0" applyFont="1" applyFill="1" applyBorder="1" applyAlignment="1">
      <alignment horizontal="center" vertical="center"/>
    </xf>
    <xf numFmtId="0" fontId="77" fillId="2" borderId="78" xfId="0" applyFont="1" applyFill="1" applyBorder="1" applyAlignment="1">
      <alignment vertical="center" wrapText="1"/>
    </xf>
    <xf numFmtId="0" fontId="16" fillId="2" borderId="78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/>
    </xf>
    <xf numFmtId="0" fontId="78" fillId="3" borderId="82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/>
    </xf>
    <xf numFmtId="0" fontId="78" fillId="3" borderId="84" xfId="0" applyFont="1" applyFill="1" applyBorder="1" applyAlignment="1">
      <alignment vertical="center"/>
    </xf>
    <xf numFmtId="0" fontId="30" fillId="2" borderId="78" xfId="0" applyFont="1" applyFill="1" applyBorder="1"/>
    <xf numFmtId="0" fontId="30" fillId="3" borderId="78" xfId="0" applyFont="1" applyFill="1" applyBorder="1" applyAlignment="1">
      <alignment horizontal="left" vertical="center" wrapText="1"/>
    </xf>
    <xf numFmtId="0" fontId="30" fillId="3" borderId="78" xfId="0" applyFont="1" applyFill="1" applyBorder="1" applyAlignment="1">
      <alignment vertical="center"/>
    </xf>
    <xf numFmtId="0" fontId="30" fillId="3" borderId="78" xfId="0" applyFont="1" applyFill="1" applyBorder="1" applyAlignment="1">
      <alignment vertical="center" wrapText="1"/>
    </xf>
    <xf numFmtId="0" fontId="30" fillId="2" borderId="78" xfId="0" applyFont="1" applyFill="1" applyBorder="1" applyAlignment="1">
      <alignment vertical="top" wrapText="1"/>
    </xf>
    <xf numFmtId="0" fontId="30" fillId="3" borderId="78" xfId="0" applyFont="1" applyFill="1" applyBorder="1" applyAlignment="1">
      <alignment vertical="top" wrapText="1"/>
    </xf>
    <xf numFmtId="0" fontId="81" fillId="3" borderId="0" xfId="0" applyFont="1" applyFill="1" applyBorder="1" applyAlignment="1">
      <alignment horizontal="right"/>
    </xf>
    <xf numFmtId="0" fontId="88" fillId="3" borderId="0" xfId="0" applyFont="1" applyFill="1" applyBorder="1" applyAlignment="1">
      <alignment horizontal="left" vertical="center"/>
    </xf>
    <xf numFmtId="0" fontId="81" fillId="2" borderId="78" xfId="0" applyFont="1" applyFill="1" applyBorder="1" applyAlignment="1"/>
    <xf numFmtId="0" fontId="81" fillId="3" borderId="0" xfId="0" applyFont="1" applyFill="1" applyBorder="1" applyAlignment="1">
      <alignment horizontal="right" vertical="center"/>
    </xf>
    <xf numFmtId="1" fontId="78" fillId="3" borderId="0" xfId="0" applyNumberFormat="1" applyFont="1" applyFill="1" applyAlignment="1">
      <alignment vertical="top"/>
    </xf>
    <xf numFmtId="1" fontId="78" fillId="3" borderId="0" xfId="0" applyNumberFormat="1" applyFont="1" applyFill="1" applyAlignment="1">
      <alignment horizontal="left" vertical="top"/>
    </xf>
    <xf numFmtId="165" fontId="30" fillId="3" borderId="8" xfId="2" applyNumberFormat="1" applyFont="1" applyFill="1" applyBorder="1" applyAlignment="1">
      <alignment horizontal="right" vertical="center"/>
    </xf>
    <xf numFmtId="165" fontId="30" fillId="3" borderId="7" xfId="2" applyNumberFormat="1" applyFont="1" applyFill="1" applyBorder="1" applyAlignment="1">
      <alignment horizontal="right" vertical="center"/>
    </xf>
    <xf numFmtId="165" fontId="30" fillId="3" borderId="14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horizontal="right" vertical="center"/>
    </xf>
    <xf numFmtId="165" fontId="30" fillId="24" borderId="30" xfId="20" applyNumberFormat="1" applyFont="1" applyFill="1" applyBorder="1" applyAlignment="1">
      <alignment horizontal="right" vertical="center"/>
    </xf>
    <xf numFmtId="165" fontId="30" fillId="27" borderId="24" xfId="20" applyNumberFormat="1" applyFont="1" applyFill="1" applyBorder="1" applyAlignment="1">
      <alignment horizontal="right" vertical="center"/>
    </xf>
    <xf numFmtId="165" fontId="30" fillId="27" borderId="30" xfId="20" applyNumberFormat="1" applyFont="1" applyFill="1" applyBorder="1" applyAlignment="1">
      <alignment horizontal="right" vertical="center"/>
    </xf>
    <xf numFmtId="165" fontId="30" fillId="3" borderId="17" xfId="20" applyNumberFormat="1" applyFont="1" applyFill="1" applyBorder="1" applyAlignment="1">
      <alignment horizontal="right" vertical="center"/>
    </xf>
    <xf numFmtId="165" fontId="30" fillId="3" borderId="4" xfId="20" applyNumberFormat="1" applyFont="1" applyFill="1" applyBorder="1" applyAlignment="1">
      <alignment horizontal="right" vertical="center"/>
    </xf>
    <xf numFmtId="165" fontId="30" fillId="3" borderId="7" xfId="20" applyNumberFormat="1" applyFont="1" applyFill="1" applyBorder="1" applyAlignment="1">
      <alignment horizontal="right" vertical="center"/>
    </xf>
    <xf numFmtId="165" fontId="30" fillId="3" borderId="43" xfId="20" applyNumberFormat="1" applyFont="1" applyFill="1" applyBorder="1" applyAlignment="1">
      <alignment horizontal="right" vertical="center"/>
    </xf>
    <xf numFmtId="165" fontId="30" fillId="24" borderId="11" xfId="20" applyNumberFormat="1" applyFont="1" applyFill="1" applyBorder="1" applyAlignment="1">
      <alignment horizontal="right" vertical="center"/>
    </xf>
    <xf numFmtId="165" fontId="30" fillId="24" borderId="6" xfId="20" applyNumberFormat="1" applyFont="1" applyFill="1" applyBorder="1" applyAlignment="1">
      <alignment horizontal="right" vertical="center"/>
    </xf>
    <xf numFmtId="3" fontId="30" fillId="9" borderId="0" xfId="2" applyNumberFormat="1" applyFont="1" applyFill="1" applyBorder="1" applyAlignment="1">
      <alignment horizontal="right" vertical="center"/>
    </xf>
    <xf numFmtId="3" fontId="30" fillId="9" borderId="59" xfId="2" applyNumberFormat="1" applyFont="1" applyFill="1" applyBorder="1" applyAlignment="1">
      <alignment horizontal="right" vertical="center"/>
    </xf>
    <xf numFmtId="3" fontId="30" fillId="3" borderId="61" xfId="2" applyNumberFormat="1" applyFont="1" applyFill="1" applyBorder="1" applyAlignment="1">
      <alignment horizontal="right" vertical="center"/>
    </xf>
    <xf numFmtId="3" fontId="30" fillId="3" borderId="57" xfId="2" applyNumberFormat="1" applyFont="1" applyFill="1" applyBorder="1" applyAlignment="1">
      <alignment horizontal="right" vertical="center"/>
    </xf>
    <xf numFmtId="3" fontId="30" fillId="3" borderId="59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horizontal="right" vertical="center"/>
    </xf>
    <xf numFmtId="3" fontId="30" fillId="3" borderId="2" xfId="2" applyNumberFormat="1" applyFont="1" applyFill="1" applyBorder="1" applyAlignment="1">
      <alignment horizontal="right" vertical="center"/>
    </xf>
    <xf numFmtId="1" fontId="90" fillId="3" borderId="83" xfId="2" applyNumberFormat="1" applyFont="1" applyFill="1" applyBorder="1" applyAlignment="1">
      <alignment horizontal="center" vertical="center" wrapText="1"/>
    </xf>
    <xf numFmtId="165" fontId="30" fillId="28" borderId="16" xfId="2" applyNumberFormat="1" applyFont="1" applyFill="1" applyBorder="1" applyAlignment="1">
      <alignment horizontal="right" vertical="center"/>
    </xf>
    <xf numFmtId="165" fontId="30" fillId="28" borderId="11" xfId="2" applyNumberFormat="1" applyFont="1" applyFill="1" applyBorder="1" applyAlignment="1">
      <alignment horizontal="right" vertical="center"/>
    </xf>
    <xf numFmtId="165" fontId="30" fillId="28" borderId="12" xfId="2" applyNumberFormat="1" applyFont="1" applyFill="1" applyBorder="1" applyAlignment="1">
      <alignment horizontal="right" vertical="center"/>
    </xf>
    <xf numFmtId="165" fontId="30" fillId="28" borderId="10" xfId="2" applyNumberFormat="1" applyFont="1" applyFill="1" applyBorder="1" applyAlignment="1">
      <alignment horizontal="right" vertical="center"/>
    </xf>
    <xf numFmtId="165" fontId="30" fillId="28" borderId="13" xfId="2" applyNumberFormat="1" applyFont="1" applyFill="1" applyBorder="1" applyAlignment="1">
      <alignment horizontal="right" vertical="center"/>
    </xf>
    <xf numFmtId="165" fontId="30" fillId="28" borderId="31" xfId="2" applyNumberFormat="1" applyFont="1" applyFill="1" applyBorder="1" applyAlignment="1">
      <alignment horizontal="right" vertical="center"/>
    </xf>
    <xf numFmtId="165" fontId="30" fillId="30" borderId="16" xfId="2" applyNumberFormat="1" applyFont="1" applyFill="1" applyBorder="1" applyAlignment="1">
      <alignment horizontal="right" vertical="center"/>
    </xf>
    <xf numFmtId="165" fontId="30" fillId="30" borderId="11" xfId="2" applyNumberFormat="1" applyFont="1" applyFill="1" applyBorder="1" applyAlignment="1">
      <alignment horizontal="right" vertical="center"/>
    </xf>
    <xf numFmtId="165" fontId="30" fillId="30" borderId="12" xfId="2" applyNumberFormat="1" applyFont="1" applyFill="1" applyBorder="1" applyAlignment="1">
      <alignment horizontal="right" vertical="center"/>
    </xf>
    <xf numFmtId="165" fontId="30" fillId="30" borderId="10" xfId="2" applyNumberFormat="1" applyFont="1" applyFill="1" applyBorder="1" applyAlignment="1">
      <alignment horizontal="right" vertical="center"/>
    </xf>
    <xf numFmtId="165" fontId="30" fillId="30" borderId="13" xfId="2" applyNumberFormat="1" applyFont="1" applyFill="1" applyBorder="1" applyAlignment="1">
      <alignment horizontal="right" vertical="center"/>
    </xf>
    <xf numFmtId="165" fontId="30" fillId="30" borderId="31" xfId="2" applyNumberFormat="1" applyFont="1" applyFill="1" applyBorder="1" applyAlignment="1">
      <alignment horizontal="right" vertical="center"/>
    </xf>
    <xf numFmtId="165" fontId="30" fillId="3" borderId="9" xfId="2" applyNumberFormat="1" applyFont="1" applyFill="1" applyBorder="1" applyAlignment="1">
      <alignment horizontal="right" vertical="center"/>
    </xf>
    <xf numFmtId="165" fontId="30" fillId="3" borderId="4" xfId="2" applyNumberFormat="1" applyFont="1" applyFill="1" applyBorder="1" applyAlignment="1">
      <alignment horizontal="right" vertical="center"/>
    </xf>
    <xf numFmtId="165" fontId="30" fillId="3" borderId="2" xfId="2" applyNumberFormat="1" applyFont="1" applyFill="1" applyBorder="1" applyAlignment="1">
      <alignment horizontal="right" vertical="center"/>
    </xf>
    <xf numFmtId="165" fontId="30" fillId="3" borderId="23" xfId="2" applyNumberFormat="1" applyFont="1" applyFill="1" applyBorder="1" applyAlignment="1">
      <alignment horizontal="right" vertical="center"/>
    </xf>
    <xf numFmtId="165" fontId="30" fillId="28" borderId="39" xfId="2" applyNumberFormat="1" applyFont="1" applyFill="1" applyBorder="1" applyAlignment="1">
      <alignment horizontal="right" vertical="center"/>
    </xf>
    <xf numFmtId="165" fontId="30" fillId="28" borderId="6" xfId="2" applyNumberFormat="1" applyFont="1" applyFill="1" applyBorder="1" applyAlignment="1">
      <alignment horizontal="right" vertical="center"/>
    </xf>
    <xf numFmtId="165" fontId="30" fillId="28" borderId="15" xfId="2" applyNumberFormat="1" applyFont="1" applyFill="1" applyBorder="1" applyAlignment="1">
      <alignment horizontal="right" vertical="center"/>
    </xf>
    <xf numFmtId="165" fontId="30" fillId="28" borderId="3" xfId="2" applyNumberFormat="1" applyFont="1" applyFill="1" applyBorder="1" applyAlignment="1">
      <alignment horizontal="right" vertical="center"/>
    </xf>
    <xf numFmtId="165" fontId="30" fillId="28" borderId="1" xfId="2" applyNumberFormat="1" applyFont="1" applyFill="1" applyBorder="1" applyAlignment="1">
      <alignment horizontal="right" vertical="center"/>
    </xf>
    <xf numFmtId="165" fontId="30" fillId="28" borderId="44" xfId="2" applyNumberFormat="1" applyFont="1" applyFill="1" applyBorder="1" applyAlignment="1">
      <alignment horizontal="right" vertical="center"/>
    </xf>
    <xf numFmtId="165" fontId="30" fillId="30" borderId="39" xfId="2" applyNumberFormat="1" applyFont="1" applyFill="1" applyBorder="1" applyAlignment="1">
      <alignment horizontal="right" vertical="center"/>
    </xf>
    <xf numFmtId="165" fontId="30" fillId="30" borderId="6" xfId="2" applyNumberFormat="1" applyFont="1" applyFill="1" applyBorder="1" applyAlignment="1">
      <alignment horizontal="right" vertical="center"/>
    </xf>
    <xf numFmtId="165" fontId="30" fillId="30" borderId="15" xfId="2" applyNumberFormat="1" applyFont="1" applyFill="1" applyBorder="1" applyAlignment="1">
      <alignment horizontal="right" vertical="center"/>
    </xf>
    <xf numFmtId="165" fontId="30" fillId="30" borderId="3" xfId="2" applyNumberFormat="1" applyFont="1" applyFill="1" applyBorder="1" applyAlignment="1">
      <alignment horizontal="right" vertical="center"/>
    </xf>
    <xf numFmtId="165" fontId="30" fillId="30" borderId="1" xfId="2" applyNumberFormat="1" applyFont="1" applyFill="1" applyBorder="1" applyAlignment="1">
      <alignment horizontal="right" vertical="center"/>
    </xf>
    <xf numFmtId="165" fontId="30" fillId="30" borderId="44" xfId="2" applyNumberFormat="1" applyFont="1" applyFill="1" applyBorder="1" applyAlignment="1">
      <alignment horizontal="right" vertical="center"/>
    </xf>
    <xf numFmtId="165" fontId="30" fillId="28" borderId="16" xfId="20" applyNumberFormat="1" applyFont="1" applyFill="1" applyBorder="1" applyAlignment="1">
      <alignment horizontal="right" vertical="center"/>
    </xf>
    <xf numFmtId="164" fontId="30" fillId="28" borderId="13" xfId="1" applyNumberFormat="1" applyFont="1" applyFill="1" applyBorder="1" applyAlignment="1">
      <alignment vertical="center"/>
    </xf>
    <xf numFmtId="165" fontId="30" fillId="28" borderId="10" xfId="20" applyNumberFormat="1" applyFont="1" applyFill="1" applyBorder="1" applyAlignment="1">
      <alignment horizontal="right" vertical="center"/>
    </xf>
    <xf numFmtId="165" fontId="30" fillId="30" borderId="16" xfId="20" applyNumberFormat="1" applyFont="1" applyFill="1" applyBorder="1" applyAlignment="1">
      <alignment horizontal="right" vertical="center"/>
    </xf>
    <xf numFmtId="165" fontId="30" fillId="30" borderId="10" xfId="20" applyNumberFormat="1" applyFont="1" applyFill="1" applyBorder="1" applyAlignment="1">
      <alignment horizontal="right" vertical="center"/>
    </xf>
    <xf numFmtId="165" fontId="30" fillId="24" borderId="16" xfId="20" applyNumberFormat="1" applyFont="1" applyFill="1" applyBorder="1" applyAlignment="1">
      <alignment horizontal="right" vertical="center"/>
    </xf>
    <xf numFmtId="165" fontId="30" fillId="27" borderId="16" xfId="20" applyNumberFormat="1" applyFont="1" applyFill="1" applyBorder="1" applyAlignment="1">
      <alignment horizontal="right" vertical="center"/>
    </xf>
    <xf numFmtId="165" fontId="30" fillId="27" borderId="42" xfId="20" applyNumberFormat="1" applyFont="1" applyFill="1" applyBorder="1" applyAlignment="1">
      <alignment horizontal="right" vertical="center"/>
    </xf>
    <xf numFmtId="165" fontId="30" fillId="3" borderId="24" xfId="20" applyNumberFormat="1" applyFont="1" applyFill="1" applyBorder="1" applyAlignment="1">
      <alignment horizontal="right" vertical="center"/>
    </xf>
    <xf numFmtId="165" fontId="30" fillId="3" borderId="30" xfId="20" applyNumberFormat="1" applyFont="1" applyFill="1" applyBorder="1" applyAlignment="1">
      <alignment horizontal="right" vertical="center"/>
    </xf>
    <xf numFmtId="165" fontId="30" fillId="28" borderId="39" xfId="20" applyNumberFormat="1" applyFont="1" applyFill="1" applyBorder="1" applyAlignment="1">
      <alignment horizontal="right" vertical="center"/>
    </xf>
    <xf numFmtId="164" fontId="30" fillId="28" borderId="1" xfId="1" applyNumberFormat="1" applyFont="1" applyFill="1" applyBorder="1" applyAlignment="1">
      <alignment vertical="center"/>
    </xf>
    <xf numFmtId="165" fontId="30" fillId="28" borderId="3" xfId="20" applyNumberFormat="1" applyFont="1" applyFill="1" applyBorder="1" applyAlignment="1">
      <alignment horizontal="right" vertical="center"/>
    </xf>
    <xf numFmtId="165" fontId="30" fillId="30" borderId="39" xfId="20" applyNumberFormat="1" applyFont="1" applyFill="1" applyBorder="1" applyAlignment="1">
      <alignment horizontal="right" vertical="center"/>
    </xf>
    <xf numFmtId="165" fontId="30" fillId="30" borderId="3" xfId="20" applyNumberFormat="1" applyFont="1" applyFill="1" applyBorder="1" applyAlignment="1">
      <alignment horizontal="right" vertical="center"/>
    </xf>
    <xf numFmtId="165" fontId="30" fillId="24" borderId="39" xfId="20" applyNumberFormat="1" applyFont="1" applyFill="1" applyBorder="1" applyAlignment="1">
      <alignment horizontal="right" vertical="center"/>
    </xf>
    <xf numFmtId="165" fontId="30" fillId="24" borderId="41" xfId="20" applyNumberFormat="1" applyFont="1" applyFill="1" applyBorder="1" applyAlignment="1">
      <alignment horizontal="right" vertical="center"/>
    </xf>
    <xf numFmtId="165" fontId="30" fillId="27" borderId="39" xfId="20" applyNumberFormat="1" applyFont="1" applyFill="1" applyBorder="1" applyAlignment="1">
      <alignment horizontal="right" vertical="center"/>
    </xf>
    <xf numFmtId="165" fontId="30" fillId="27" borderId="41" xfId="20" applyNumberFormat="1" applyFont="1" applyFill="1" applyBorder="1" applyAlignment="1">
      <alignment horizontal="right" vertical="center"/>
    </xf>
    <xf numFmtId="165" fontId="91" fillId="28" borderId="0" xfId="20" applyNumberFormat="1" applyFont="1" applyFill="1" applyBorder="1" applyAlignment="1">
      <alignment horizontal="right" vertical="center"/>
    </xf>
    <xf numFmtId="165" fontId="91" fillId="28" borderId="11" xfId="20" applyNumberFormat="1" applyFont="1" applyFill="1" applyBorder="1" applyAlignment="1">
      <alignment horizontal="right" vertical="center"/>
    </xf>
    <xf numFmtId="165" fontId="91" fillId="3" borderId="5" xfId="20" applyNumberFormat="1" applyFont="1" applyFill="1" applyBorder="1" applyAlignment="1">
      <alignment horizontal="right" vertical="center"/>
    </xf>
    <xf numFmtId="165" fontId="91" fillId="3" borderId="0" xfId="20" applyNumberFormat="1" applyFont="1" applyFill="1" applyBorder="1" applyAlignment="1">
      <alignment horizontal="right" vertical="center"/>
    </xf>
    <xf numFmtId="165" fontId="91" fillId="28" borderId="6" xfId="20" applyNumberFormat="1" applyFont="1" applyFill="1" applyBorder="1" applyAlignment="1">
      <alignment horizontal="right" vertical="center"/>
    </xf>
    <xf numFmtId="165" fontId="91" fillId="30" borderId="9" xfId="20" applyNumberFormat="1" applyFont="1" applyFill="1" applyBorder="1" applyAlignment="1">
      <alignment horizontal="right" vertical="center"/>
    </xf>
    <xf numFmtId="165" fontId="91" fillId="30" borderId="12" xfId="20" applyNumberFormat="1" applyFont="1" applyFill="1" applyBorder="1" applyAlignment="1">
      <alignment horizontal="right" vertical="center"/>
    </xf>
    <xf numFmtId="165" fontId="91" fillId="3" borderId="8" xfId="20" applyNumberFormat="1" applyFont="1" applyFill="1" applyBorder="1" applyAlignment="1">
      <alignment horizontal="right" vertical="center"/>
    </xf>
    <xf numFmtId="165" fontId="91" fillId="3" borderId="9" xfId="20" applyNumberFormat="1" applyFont="1" applyFill="1" applyBorder="1" applyAlignment="1">
      <alignment horizontal="right" vertical="center"/>
    </xf>
    <xf numFmtId="165" fontId="91" fillId="30" borderId="15" xfId="20" applyNumberFormat="1" applyFont="1" applyFill="1" applyBorder="1" applyAlignment="1">
      <alignment horizontal="right" vertical="center"/>
    </xf>
    <xf numFmtId="3" fontId="30" fillId="9" borderId="16" xfId="2" applyNumberFormat="1" applyFont="1" applyFill="1" applyBorder="1" applyAlignment="1">
      <alignment horizontal="right" vertical="center"/>
    </xf>
    <xf numFmtId="3" fontId="30" fillId="9" borderId="11" xfId="2" applyNumberFormat="1" applyFont="1" applyFill="1" applyBorder="1" applyAlignment="1">
      <alignment horizontal="right" vertical="center"/>
    </xf>
    <xf numFmtId="3" fontId="30" fillId="9" borderId="60" xfId="2" applyNumberFormat="1" applyFont="1" applyFill="1" applyBorder="1" applyAlignment="1">
      <alignment horizontal="right" vertical="center"/>
    </xf>
    <xf numFmtId="3" fontId="30" fillId="28" borderId="16" xfId="2" applyNumberFormat="1" applyFont="1" applyFill="1" applyBorder="1" applyAlignment="1">
      <alignment horizontal="right" vertical="center"/>
    </xf>
    <xf numFmtId="3" fontId="30" fillId="28" borderId="11" xfId="2" applyNumberFormat="1" applyFont="1" applyFill="1" applyBorder="1" applyAlignment="1">
      <alignment horizontal="right" vertical="center"/>
    </xf>
    <xf numFmtId="3" fontId="30" fillId="28" borderId="60" xfId="2" applyNumberFormat="1" applyFont="1" applyFill="1" applyBorder="1" applyAlignment="1">
      <alignment horizontal="right" vertical="center"/>
    </xf>
    <xf numFmtId="3" fontId="30" fillId="30" borderId="16" xfId="2" applyNumberFormat="1" applyFont="1" applyFill="1" applyBorder="1" applyAlignment="1">
      <alignment horizontal="right" vertical="center"/>
    </xf>
    <xf numFmtId="3" fontId="30" fillId="30" borderId="11" xfId="2" applyNumberFormat="1" applyFont="1" applyFill="1" applyBorder="1" applyAlignment="1">
      <alignment horizontal="right" vertical="center"/>
    </xf>
    <xf numFmtId="3" fontId="30" fillId="30" borderId="60" xfId="2" applyNumberFormat="1" applyFont="1" applyFill="1" applyBorder="1" applyAlignment="1">
      <alignment horizontal="right" vertical="center"/>
    </xf>
    <xf numFmtId="3" fontId="30" fillId="9" borderId="39" xfId="2" applyNumberFormat="1" applyFont="1" applyFill="1" applyBorder="1" applyAlignment="1">
      <alignment horizontal="right" vertical="center"/>
    </xf>
    <xf numFmtId="3" fontId="30" fillId="9" borderId="6" xfId="2" applyNumberFormat="1" applyFont="1" applyFill="1" applyBorder="1" applyAlignment="1">
      <alignment horizontal="right" vertical="center"/>
    </xf>
    <xf numFmtId="3" fontId="30" fillId="9" borderId="55" xfId="2" applyNumberFormat="1" applyFont="1" applyFill="1" applyBorder="1" applyAlignment="1">
      <alignment horizontal="right" vertical="center"/>
    </xf>
    <xf numFmtId="3" fontId="30" fillId="28" borderId="39" xfId="2" applyNumberFormat="1" applyFont="1" applyFill="1" applyBorder="1" applyAlignment="1">
      <alignment horizontal="right" vertical="center"/>
    </xf>
    <xf numFmtId="3" fontId="30" fillId="28" borderId="6" xfId="2" applyNumberFormat="1" applyFont="1" applyFill="1" applyBorder="1" applyAlignment="1">
      <alignment horizontal="right" vertical="center"/>
    </xf>
    <xf numFmtId="3" fontId="30" fillId="28" borderId="55" xfId="2" applyNumberFormat="1" applyFont="1" applyFill="1" applyBorder="1" applyAlignment="1">
      <alignment horizontal="right" vertical="center"/>
    </xf>
    <xf numFmtId="3" fontId="30" fillId="30" borderId="39" xfId="2" applyNumberFormat="1" applyFont="1" applyFill="1" applyBorder="1" applyAlignment="1">
      <alignment horizontal="right" vertical="center"/>
    </xf>
    <xf numFmtId="3" fontId="30" fillId="30" borderId="6" xfId="2" applyNumberFormat="1" applyFont="1" applyFill="1" applyBorder="1" applyAlignment="1">
      <alignment horizontal="right" vertical="center"/>
    </xf>
    <xf numFmtId="3" fontId="30" fillId="30" borderId="55" xfId="2" applyNumberFormat="1" applyFont="1" applyFill="1" applyBorder="1" applyAlignment="1">
      <alignment horizontal="right" vertical="center"/>
    </xf>
    <xf numFmtId="3" fontId="30" fillId="28" borderId="58" xfId="2" applyNumberFormat="1" applyFont="1" applyFill="1" applyBorder="1" applyAlignment="1">
      <alignment horizontal="right" vertical="center"/>
    </xf>
    <xf numFmtId="3" fontId="30" fillId="28" borderId="56" xfId="2" applyNumberFormat="1" applyFont="1" applyFill="1" applyBorder="1" applyAlignment="1">
      <alignment horizontal="right" vertical="center"/>
    </xf>
    <xf numFmtId="3" fontId="30" fillId="28" borderId="10" xfId="2" applyNumberFormat="1" applyFont="1" applyFill="1" applyBorder="1" applyAlignment="1">
      <alignment horizontal="right" vertical="center"/>
    </xf>
    <xf numFmtId="3" fontId="30" fillId="28" borderId="12" xfId="2" applyNumberFormat="1" applyFont="1" applyFill="1" applyBorder="1" applyAlignment="1">
      <alignment horizontal="right" vertical="center"/>
    </xf>
    <xf numFmtId="3" fontId="30" fillId="28" borderId="54" xfId="2" applyNumberFormat="1" applyFont="1" applyFill="1" applyBorder="1" applyAlignment="1">
      <alignment horizontal="right" vertical="center"/>
    </xf>
    <xf numFmtId="3" fontId="30" fillId="28" borderId="13" xfId="2" applyNumberFormat="1" applyFont="1" applyFill="1" applyBorder="1" applyAlignment="1">
      <alignment horizontal="right" vertical="center"/>
    </xf>
    <xf numFmtId="3" fontId="30" fillId="28" borderId="3" xfId="2" applyNumberFormat="1" applyFont="1" applyFill="1" applyBorder="1" applyAlignment="1">
      <alignment horizontal="right" vertical="center"/>
    </xf>
    <xf numFmtId="3" fontId="30" fillId="28" borderId="15" xfId="2" applyNumberFormat="1" applyFont="1" applyFill="1" applyBorder="1" applyAlignment="1">
      <alignment horizontal="right" vertical="center"/>
    </xf>
    <xf numFmtId="3" fontId="30" fillId="28" borderId="53" xfId="2" applyNumberFormat="1" applyFont="1" applyFill="1" applyBorder="1" applyAlignment="1">
      <alignment horizontal="right" vertical="center"/>
    </xf>
    <xf numFmtId="3" fontId="30" fillId="28" borderId="1" xfId="2" applyNumberFormat="1" applyFont="1" applyFill="1" applyBorder="1" applyAlignment="1">
      <alignment horizontal="right" vertical="center"/>
    </xf>
    <xf numFmtId="3" fontId="30" fillId="30" borderId="10" xfId="2" applyNumberFormat="1" applyFont="1" applyFill="1" applyBorder="1" applyAlignment="1">
      <alignment horizontal="right" vertical="center"/>
    </xf>
    <xf numFmtId="3" fontId="30" fillId="30" borderId="12" xfId="2" applyNumberFormat="1" applyFont="1" applyFill="1" applyBorder="1" applyAlignment="1">
      <alignment horizontal="right" vertical="center"/>
    </xf>
    <xf numFmtId="3" fontId="30" fillId="30" borderId="54" xfId="2" applyNumberFormat="1" applyFont="1" applyFill="1" applyBorder="1" applyAlignment="1">
      <alignment horizontal="right" vertical="center"/>
    </xf>
    <xf numFmtId="3" fontId="30" fillId="30" borderId="13" xfId="2" applyNumberFormat="1" applyFont="1" applyFill="1" applyBorder="1" applyAlignment="1">
      <alignment horizontal="right" vertical="center"/>
    </xf>
    <xf numFmtId="3" fontId="30" fillId="30" borderId="3" xfId="2" applyNumberFormat="1" applyFont="1" applyFill="1" applyBorder="1" applyAlignment="1">
      <alignment horizontal="right" vertical="center"/>
    </xf>
    <xf numFmtId="3" fontId="30" fillId="30" borderId="15" xfId="2" applyNumberFormat="1" applyFont="1" applyFill="1" applyBorder="1" applyAlignment="1">
      <alignment horizontal="right" vertical="center"/>
    </xf>
    <xf numFmtId="3" fontId="30" fillId="30" borderId="53" xfId="2" applyNumberFormat="1" applyFont="1" applyFill="1" applyBorder="1" applyAlignment="1">
      <alignment horizontal="right" vertical="center"/>
    </xf>
    <xf numFmtId="3" fontId="30" fillId="30" borderId="1" xfId="2" applyNumberFormat="1" applyFont="1" applyFill="1" applyBorder="1" applyAlignment="1">
      <alignment horizontal="right" vertical="center"/>
    </xf>
    <xf numFmtId="1" fontId="90" fillId="3" borderId="82" xfId="2" applyNumberFormat="1" applyFont="1" applyFill="1" applyBorder="1" applyAlignment="1">
      <alignment horizontal="center" vertical="center" wrapText="1"/>
    </xf>
    <xf numFmtId="1" fontId="90" fillId="3" borderId="83" xfId="2" applyNumberFormat="1" applyFont="1" applyFill="1" applyBorder="1" applyAlignment="1">
      <alignment horizontal="center" vertical="center" wrapText="1"/>
    </xf>
    <xf numFmtId="1" fontId="90" fillId="3" borderId="0" xfId="2" applyNumberFormat="1" applyFont="1" applyFill="1" applyBorder="1" applyAlignment="1">
      <alignment horizontal="center" vertical="top" wrapText="1"/>
    </xf>
    <xf numFmtId="1" fontId="54" fillId="2" borderId="78" xfId="0" applyNumberFormat="1" applyFont="1" applyFill="1" applyBorder="1" applyAlignment="1">
      <alignment horizontal="left" vertical="center"/>
    </xf>
    <xf numFmtId="0" fontId="54" fillId="2" borderId="0" xfId="0" applyFont="1" applyFill="1" applyBorder="1" applyAlignment="1">
      <alignment horizontal="left" vertical="center"/>
    </xf>
    <xf numFmtId="0" fontId="81" fillId="3" borderId="78" xfId="0" applyFont="1" applyFill="1" applyBorder="1" applyAlignment="1">
      <alignment horizontal="left" vertical="center" wrapText="1"/>
    </xf>
    <xf numFmtId="0" fontId="81" fillId="3" borderId="0" xfId="0" applyFont="1" applyFill="1" applyBorder="1" applyAlignment="1">
      <alignment horizontal="left" vertical="center" wrapText="1"/>
    </xf>
    <xf numFmtId="0" fontId="78" fillId="3" borderId="8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8" fillId="2" borderId="82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right" vertical="center" wrapText="1"/>
    </xf>
    <xf numFmtId="0" fontId="30" fillId="3" borderId="13" xfId="0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right" vertical="center" wrapText="1"/>
    </xf>
    <xf numFmtId="0" fontId="30" fillId="3" borderId="19" xfId="0" applyFont="1" applyFill="1" applyBorder="1" applyAlignment="1">
      <alignment horizontal="right" vertical="center" wrapText="1"/>
    </xf>
    <xf numFmtId="0" fontId="30" fillId="3" borderId="3" xfId="0" applyFont="1" applyFill="1" applyBorder="1" applyAlignment="1">
      <alignment horizontal="right" vertical="center" wrapText="1"/>
    </xf>
    <xf numFmtId="0" fontId="30" fillId="3" borderId="41" xfId="0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/>
    </xf>
    <xf numFmtId="0" fontId="30" fillId="3" borderId="13" xfId="0" applyFont="1" applyFill="1" applyBorder="1" applyAlignment="1">
      <alignment horizontal="right" vertical="center"/>
    </xf>
    <xf numFmtId="0" fontId="30" fillId="3" borderId="36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right" vertical="center"/>
    </xf>
    <xf numFmtId="0" fontId="30" fillId="3" borderId="46" xfId="0" applyFont="1" applyFill="1" applyBorder="1" applyAlignment="1">
      <alignment horizontal="right" vertical="center"/>
    </xf>
    <xf numFmtId="0" fontId="30" fillId="3" borderId="22" xfId="0" applyFont="1" applyFill="1" applyBorder="1" applyAlignment="1">
      <alignment horizontal="right" vertical="center"/>
    </xf>
    <xf numFmtId="0" fontId="30" fillId="3" borderId="19" xfId="0" applyFont="1" applyFill="1" applyBorder="1" applyAlignment="1">
      <alignment horizontal="right" vertical="center"/>
    </xf>
    <xf numFmtId="0" fontId="81" fillId="3" borderId="0" xfId="0" applyFont="1" applyFill="1" applyAlignment="1">
      <alignment horizontal="right"/>
    </xf>
    <xf numFmtId="0" fontId="78" fillId="3" borderId="82" xfId="0" applyFont="1" applyFill="1" applyBorder="1" applyAlignment="1">
      <alignment horizontal="left"/>
    </xf>
    <xf numFmtId="1" fontId="32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64" fillId="3" borderId="16" xfId="0" applyFont="1" applyFill="1" applyBorder="1" applyAlignment="1">
      <alignment horizontal="center"/>
    </xf>
    <xf numFmtId="0" fontId="64" fillId="3" borderId="11" xfId="0" applyFont="1" applyFill="1" applyBorder="1" applyAlignment="1">
      <alignment horizontal="center"/>
    </xf>
    <xf numFmtId="0" fontId="64" fillId="3" borderId="12" xfId="0" applyFont="1" applyFill="1" applyBorder="1" applyAlignment="1">
      <alignment horizontal="center"/>
    </xf>
    <xf numFmtId="0" fontId="81" fillId="3" borderId="11" xfId="0" applyFont="1" applyFill="1" applyBorder="1" applyAlignment="1">
      <alignment horizontal="center"/>
    </xf>
    <xf numFmtId="1" fontId="32" fillId="3" borderId="0" xfId="2" applyNumberFormat="1" applyFont="1" applyFill="1" applyBorder="1" applyAlignment="1">
      <alignment horizontal="center" vertical="center" wrapText="1"/>
    </xf>
    <xf numFmtId="0" fontId="32" fillId="3" borderId="0" xfId="2" applyFont="1" applyFill="1" applyBorder="1" applyAlignment="1">
      <alignment horizontal="center" vertical="center" wrapText="1"/>
    </xf>
    <xf numFmtId="0" fontId="78" fillId="3" borderId="82" xfId="2" applyFont="1" applyFill="1" applyBorder="1" applyAlignment="1">
      <alignment horizontal="left"/>
    </xf>
    <xf numFmtId="0" fontId="81" fillId="3" borderId="0" xfId="2" applyFont="1" applyFill="1" applyBorder="1" applyAlignment="1">
      <alignment horizontal="right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horizontal="center" wrapText="1"/>
    </xf>
    <xf numFmtId="0" fontId="35" fillId="3" borderId="1" xfId="2" applyFont="1" applyFill="1" applyBorder="1" applyAlignment="1">
      <alignment horizontal="center" wrapText="1"/>
    </xf>
    <xf numFmtId="0" fontId="30" fillId="3" borderId="44" xfId="2" applyFont="1" applyFill="1" applyBorder="1" applyAlignment="1">
      <alignment horizontal="center" wrapText="1"/>
    </xf>
    <xf numFmtId="0" fontId="64" fillId="3" borderId="16" xfId="2" applyFont="1" applyFill="1" applyBorder="1" applyAlignment="1">
      <alignment horizontal="center" wrapText="1"/>
    </xf>
    <xf numFmtId="0" fontId="64" fillId="3" borderId="11" xfId="2" applyFont="1" applyFill="1" applyBorder="1" applyAlignment="1">
      <alignment horizontal="center" wrapText="1"/>
    </xf>
    <xf numFmtId="0" fontId="64" fillId="3" borderId="42" xfId="2" applyFont="1" applyFill="1" applyBorder="1" applyAlignment="1">
      <alignment horizontal="center" wrapText="1"/>
    </xf>
    <xf numFmtId="0" fontId="81" fillId="3" borderId="16" xfId="2" applyFont="1" applyFill="1" applyBorder="1" applyAlignment="1">
      <alignment horizontal="center" wrapText="1"/>
    </xf>
    <xf numFmtId="0" fontId="81" fillId="3" borderId="11" xfId="2" applyFont="1" applyFill="1" applyBorder="1" applyAlignment="1">
      <alignment horizontal="center" wrapText="1"/>
    </xf>
    <xf numFmtId="0" fontId="81" fillId="3" borderId="42" xfId="2" applyFont="1" applyFill="1" applyBorder="1" applyAlignment="1">
      <alignment horizontal="center" wrapText="1"/>
    </xf>
    <xf numFmtId="0" fontId="30" fillId="3" borderId="27" xfId="2" applyFont="1" applyFill="1" applyBorder="1" applyAlignment="1">
      <alignment horizontal="center" vertical="center" wrapText="1"/>
    </xf>
    <xf numFmtId="0" fontId="39" fillId="2" borderId="0" xfId="2" applyFont="1" applyFill="1" applyBorder="1" applyAlignment="1">
      <alignment horizontal="right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 wrapText="1"/>
    </xf>
    <xf numFmtId="0" fontId="30" fillId="3" borderId="17" xfId="2" applyFont="1" applyFill="1" applyBorder="1" applyAlignment="1">
      <alignment horizontal="center" vertical="center" wrapText="1"/>
    </xf>
    <xf numFmtId="0" fontId="30" fillId="3" borderId="43" xfId="2" applyFont="1" applyFill="1" applyBorder="1" applyAlignment="1">
      <alignment horizontal="center" vertical="center" wrapText="1"/>
    </xf>
    <xf numFmtId="0" fontId="30" fillId="3" borderId="16" xfId="2" applyFont="1" applyFill="1" applyBorder="1" applyAlignment="1">
      <alignment horizontal="center" vertical="center" wrapText="1"/>
    </xf>
    <xf numFmtId="0" fontId="30" fillId="3" borderId="42" xfId="2" applyFont="1" applyFill="1" applyBorder="1" applyAlignment="1">
      <alignment horizontal="center" vertical="center" wrapText="1"/>
    </xf>
    <xf numFmtId="0" fontId="82" fillId="3" borderId="16" xfId="2" applyFont="1" applyFill="1" applyBorder="1" applyAlignment="1">
      <alignment horizontal="center" wrapText="1"/>
    </xf>
    <xf numFmtId="0" fontId="82" fillId="3" borderId="11" xfId="2" applyFont="1" applyFill="1" applyBorder="1" applyAlignment="1">
      <alignment horizontal="center" wrapText="1"/>
    </xf>
    <xf numFmtId="0" fontId="82" fillId="3" borderId="42" xfId="2" applyFont="1" applyFill="1" applyBorder="1" applyAlignment="1">
      <alignment horizontal="center" wrapText="1"/>
    </xf>
    <xf numFmtId="0" fontId="30" fillId="3" borderId="39" xfId="2" applyFont="1" applyFill="1" applyBorder="1" applyAlignment="1">
      <alignment horizontal="center" vertical="center" wrapText="1"/>
    </xf>
    <xf numFmtId="0" fontId="30" fillId="3" borderId="41" xfId="2" applyFont="1" applyFill="1" applyBorder="1" applyAlignment="1">
      <alignment horizontal="center" vertical="center" wrapText="1"/>
    </xf>
    <xf numFmtId="1" fontId="30" fillId="3" borderId="0" xfId="2" applyNumberFormat="1" applyFont="1" applyFill="1" applyBorder="1" applyAlignment="1">
      <alignment horizontal="center" vertical="center"/>
    </xf>
    <xf numFmtId="1" fontId="32" fillId="3" borderId="0" xfId="2" applyNumberFormat="1" applyFont="1" applyFill="1" applyBorder="1" applyAlignment="1">
      <alignment horizontal="center" wrapText="1"/>
    </xf>
    <xf numFmtId="0" fontId="32" fillId="3" borderId="0" xfId="2" applyFont="1" applyFill="1" applyBorder="1" applyAlignment="1">
      <alignment horizontal="center" wrapText="1"/>
    </xf>
    <xf numFmtId="0" fontId="84" fillId="3" borderId="24" xfId="2" applyFont="1" applyFill="1" applyBorder="1" applyAlignment="1">
      <alignment horizontal="center" wrapText="1"/>
    </xf>
    <xf numFmtId="0" fontId="84" fillId="3" borderId="0" xfId="2" applyFont="1" applyFill="1" applyBorder="1" applyAlignment="1">
      <alignment horizontal="center" wrapText="1"/>
    </xf>
    <xf numFmtId="0" fontId="84" fillId="3" borderId="30" xfId="2" applyFont="1" applyFill="1" applyBorder="1" applyAlignment="1">
      <alignment horizontal="center" wrapText="1"/>
    </xf>
    <xf numFmtId="0" fontId="33" fillId="3" borderId="24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center" vertical="center" wrapText="1"/>
    </xf>
    <xf numFmtId="0" fontId="33" fillId="3" borderId="30" xfId="2" applyFont="1" applyFill="1" applyBorder="1" applyAlignment="1">
      <alignment horizontal="center" vertical="center" wrapText="1"/>
    </xf>
    <xf numFmtId="0" fontId="78" fillId="2" borderId="82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9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 vertical="top"/>
    </xf>
    <xf numFmtId="0" fontId="30" fillId="2" borderId="0" xfId="0" applyFont="1" applyFill="1" applyBorder="1" applyAlignment="1">
      <alignment horizontal="center" vertical="top"/>
    </xf>
    <xf numFmtId="0" fontId="30" fillId="2" borderId="9" xfId="0" applyFont="1" applyFill="1" applyBorder="1" applyAlignment="1">
      <alignment horizontal="center" vertical="top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1" fontId="32" fillId="2" borderId="4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61" fillId="2" borderId="9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1" fontId="30" fillId="3" borderId="0" xfId="0" applyNumberFormat="1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7" xfId="0" applyFont="1" applyFill="1" applyBorder="1" applyAlignment="1">
      <alignment horizontal="center" vertical="center" wrapText="1"/>
    </xf>
    <xf numFmtId="0" fontId="30" fillId="2" borderId="48" xfId="0" applyFont="1" applyFill="1" applyBorder="1" applyAlignment="1">
      <alignment horizontal="center" vertical="center" wrapText="1"/>
    </xf>
    <xf numFmtId="1" fontId="30" fillId="3" borderId="12" xfId="0" applyNumberFormat="1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81" fillId="2" borderId="0" xfId="2" applyFont="1" applyFill="1" applyAlignment="1">
      <alignment horizontal="right"/>
    </xf>
    <xf numFmtId="0" fontId="33" fillId="2" borderId="0" xfId="0" applyFont="1" applyFill="1" applyBorder="1" applyAlignment="1">
      <alignment horizontal="center" vertical="top" wrapText="1"/>
    </xf>
    <xf numFmtId="0" fontId="33" fillId="2" borderId="9" xfId="0" applyFont="1" applyFill="1" applyBorder="1" applyAlignment="1">
      <alignment horizontal="center" vertical="top" wrapText="1"/>
    </xf>
    <xf numFmtId="1" fontId="33" fillId="2" borderId="10" xfId="0" applyNumberFormat="1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78" fillId="2" borderId="82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center" wrapText="1"/>
    </xf>
    <xf numFmtId="0" fontId="35" fillId="2" borderId="5" xfId="0" applyFont="1" applyFill="1" applyBorder="1" applyAlignment="1">
      <alignment horizontal="center" wrapText="1"/>
    </xf>
    <xf numFmtId="0" fontId="30" fillId="2" borderId="7" xfId="0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 wrapText="1"/>
    </xf>
    <xf numFmtId="1" fontId="78" fillId="3" borderId="85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78" fillId="2" borderId="85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0" fontId="30" fillId="3" borderId="8" xfId="0" applyFont="1" applyFill="1" applyBorder="1" applyAlignment="1">
      <alignment horizontal="left" vertical="top" wrapText="1"/>
    </xf>
    <xf numFmtId="0" fontId="30" fillId="3" borderId="4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left" vertical="top" wrapText="1"/>
    </xf>
    <xf numFmtId="0" fontId="30" fillId="3" borderId="9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center" vertical="top" wrapText="1"/>
    </xf>
    <xf numFmtId="0" fontId="30" fillId="3" borderId="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1" fontId="30" fillId="3" borderId="0" xfId="0" applyNumberFormat="1" applyFont="1" applyFill="1" applyBorder="1" applyAlignment="1">
      <alignment horizontal="center" vertical="top" wrapText="1"/>
    </xf>
    <xf numFmtId="1" fontId="32" fillId="2" borderId="0" xfId="0" applyNumberFormat="1" applyFont="1" applyFill="1" applyBorder="1" applyAlignment="1">
      <alignment horizontal="right"/>
    </xf>
    <xf numFmtId="1" fontId="30" fillId="2" borderId="0" xfId="0" applyNumberFormat="1" applyFont="1" applyFill="1" applyBorder="1" applyAlignment="1">
      <alignment horizontal="center" vertical="top"/>
    </xf>
    <xf numFmtId="1" fontId="78" fillId="3" borderId="0" xfId="2" applyNumberFormat="1" applyFont="1" applyFill="1" applyBorder="1" applyAlignment="1">
      <alignment horizontal="left" vertical="top" wrapText="1"/>
    </xf>
    <xf numFmtId="0" fontId="78" fillId="3" borderId="0" xfId="2" applyFont="1" applyFill="1" applyBorder="1" applyAlignment="1">
      <alignment horizontal="left" vertical="top" wrapText="1"/>
    </xf>
    <xf numFmtId="0" fontId="86" fillId="3" borderId="16" xfId="2" applyFont="1" applyFill="1" applyBorder="1" applyAlignment="1">
      <alignment horizontal="center" wrapText="1"/>
    </xf>
    <xf numFmtId="0" fontId="86" fillId="3" borderId="11" xfId="2" applyFont="1" applyFill="1" applyBorder="1" applyAlignment="1">
      <alignment horizontal="center" wrapText="1"/>
    </xf>
    <xf numFmtId="0" fontId="86" fillId="3" borderId="12" xfId="2" applyFont="1" applyFill="1" applyBorder="1" applyAlignment="1">
      <alignment horizontal="center" wrapText="1"/>
    </xf>
    <xf numFmtId="0" fontId="85" fillId="3" borderId="10" xfId="2" applyFont="1" applyFill="1" applyBorder="1" applyAlignment="1">
      <alignment horizontal="center" wrapText="1"/>
    </xf>
    <xf numFmtId="0" fontId="85" fillId="3" borderId="11" xfId="2" applyFont="1" applyFill="1" applyBorder="1" applyAlignment="1">
      <alignment horizontal="center" wrapText="1"/>
    </xf>
    <xf numFmtId="0" fontId="85" fillId="3" borderId="42" xfId="2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wrapText="1"/>
    </xf>
    <xf numFmtId="0" fontId="30" fillId="2" borderId="34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1" fontId="30" fillId="2" borderId="12" xfId="0" applyNumberFormat="1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1" fontId="32" fillId="3" borderId="0" xfId="0" applyNumberFormat="1" applyFont="1" applyFill="1" applyBorder="1" applyAlignment="1">
      <alignment horizontal="right"/>
    </xf>
    <xf numFmtId="0" fontId="86" fillId="3" borderId="0" xfId="2" applyFont="1" applyFill="1" applyBorder="1" applyAlignment="1">
      <alignment horizontal="center" vertical="center" wrapText="1"/>
    </xf>
    <xf numFmtId="0" fontId="86" fillId="3" borderId="9" xfId="2" applyFont="1" applyFill="1" applyBorder="1" applyAlignment="1">
      <alignment horizontal="center" vertical="center" wrapText="1"/>
    </xf>
    <xf numFmtId="0" fontId="32" fillId="3" borderId="9" xfId="2" applyFont="1" applyFill="1" applyBorder="1" applyAlignment="1">
      <alignment horizontal="center" wrapText="1"/>
    </xf>
    <xf numFmtId="1" fontId="32" fillId="3" borderId="0" xfId="2" applyNumberFormat="1" applyFont="1" applyFill="1" applyBorder="1" applyAlignment="1">
      <alignment horizontal="center" vertical="top" wrapText="1"/>
    </xf>
    <xf numFmtId="0" fontId="32" fillId="3" borderId="0" xfId="2" applyFont="1" applyFill="1" applyBorder="1" applyAlignment="1">
      <alignment horizontal="center" vertical="top" wrapText="1"/>
    </xf>
    <xf numFmtId="0" fontId="32" fillId="3" borderId="9" xfId="2" applyFont="1" applyFill="1" applyBorder="1" applyAlignment="1">
      <alignment horizontal="center" vertical="top" wrapText="1"/>
    </xf>
    <xf numFmtId="0" fontId="85" fillId="3" borderId="0" xfId="2" applyFont="1" applyFill="1" applyBorder="1" applyAlignment="1">
      <alignment horizontal="center" vertical="center" wrapText="1"/>
    </xf>
    <xf numFmtId="0" fontId="85" fillId="3" borderId="9" xfId="2" applyFont="1" applyFill="1" applyBorder="1" applyAlignment="1">
      <alignment horizontal="center" vertical="center" wrapText="1"/>
    </xf>
    <xf numFmtId="1" fontId="78" fillId="2" borderId="0" xfId="2" applyNumberFormat="1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71" fillId="2" borderId="0" xfId="2" applyFont="1" applyFill="1" applyAlignment="1">
      <alignment horizontal="center"/>
    </xf>
    <xf numFmtId="0" fontId="30" fillId="2" borderId="0" xfId="2" applyFont="1" applyFill="1" applyBorder="1" applyAlignment="1">
      <alignment horizontal="left"/>
    </xf>
    <xf numFmtId="0" fontId="78" fillId="3" borderId="82" xfId="2" applyFont="1" applyFill="1" applyBorder="1" applyAlignment="1">
      <alignment horizontal="left" vertical="center" wrapText="1"/>
    </xf>
    <xf numFmtId="3" fontId="30" fillId="25" borderId="0" xfId="2" applyNumberFormat="1" applyFont="1" applyFill="1" applyBorder="1" applyAlignment="1">
      <alignment horizontal="center" vertical="center" wrapText="1"/>
    </xf>
    <xf numFmtId="3" fontId="30" fillId="24" borderId="0" xfId="2" applyNumberFormat="1" applyFont="1" applyFill="1" applyBorder="1" applyAlignment="1">
      <alignment horizontal="center" vertical="center" wrapText="1"/>
    </xf>
    <xf numFmtId="0" fontId="63" fillId="3" borderId="0" xfId="2" applyFont="1" applyFill="1" applyBorder="1" applyAlignment="1">
      <alignment horizontal="center"/>
    </xf>
    <xf numFmtId="0" fontId="71" fillId="3" borderId="0" xfId="2" applyFont="1" applyFill="1" applyBorder="1" applyAlignment="1">
      <alignment horizontal="center"/>
    </xf>
    <xf numFmtId="3" fontId="54" fillId="28" borderId="0" xfId="2" applyNumberFormat="1" applyFont="1" applyFill="1" applyBorder="1" applyAlignment="1">
      <alignment horizontal="center" vertical="center" wrapText="1"/>
    </xf>
    <xf numFmtId="0" fontId="80" fillId="3" borderId="72" xfId="2" applyFont="1" applyFill="1" applyBorder="1" applyAlignment="1">
      <alignment horizontal="center" vertical="center" wrapText="1"/>
    </xf>
    <xf numFmtId="0" fontId="80" fillId="3" borderId="73" xfId="2" applyFont="1" applyFill="1" applyBorder="1" applyAlignment="1">
      <alignment horizontal="center" vertical="center" wrapText="1"/>
    </xf>
    <xf numFmtId="0" fontId="80" fillId="3" borderId="74" xfId="2" applyFont="1" applyFill="1" applyBorder="1" applyAlignment="1">
      <alignment horizontal="center" vertical="center" wrapText="1"/>
    </xf>
    <xf numFmtId="165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Alignment="1">
      <alignment horizontal="left" vertical="center" wrapText="1"/>
    </xf>
    <xf numFmtId="0" fontId="53" fillId="2" borderId="0" xfId="2" applyFont="1" applyFill="1" applyAlignment="1">
      <alignment horizontal="left" vertical="center"/>
    </xf>
    <xf numFmtId="0" fontId="80" fillId="9" borderId="75" xfId="2" applyFont="1" applyFill="1" applyBorder="1" applyAlignment="1">
      <alignment horizontal="center" vertical="center" wrapText="1"/>
    </xf>
    <xf numFmtId="0" fontId="80" fillId="9" borderId="76" xfId="2" applyFont="1" applyFill="1" applyBorder="1" applyAlignment="1">
      <alignment horizontal="center" vertical="center" wrapText="1"/>
    </xf>
    <xf numFmtId="0" fontId="80" fillId="9" borderId="77" xfId="2" applyFont="1" applyFill="1" applyBorder="1" applyAlignment="1">
      <alignment horizontal="center" vertical="center" wrapText="1"/>
    </xf>
    <xf numFmtId="3" fontId="54" fillId="28" borderId="78" xfId="2" applyNumberFormat="1" applyFont="1" applyFill="1" applyBorder="1" applyAlignment="1">
      <alignment horizontal="center" vertical="center" wrapText="1"/>
    </xf>
    <xf numFmtId="3" fontId="54" fillId="28" borderId="79" xfId="2" applyNumberFormat="1" applyFont="1" applyFill="1" applyBorder="1" applyAlignment="1">
      <alignment horizontal="center" vertical="center" wrapText="1"/>
    </xf>
    <xf numFmtId="3" fontId="54" fillId="28" borderId="80" xfId="2" applyNumberFormat="1" applyFont="1" applyFill="1" applyBorder="1" applyAlignment="1">
      <alignment horizontal="center" vertical="center" wrapText="1"/>
    </xf>
    <xf numFmtId="3" fontId="54" fillId="28" borderId="71" xfId="2" applyNumberFormat="1" applyFont="1" applyFill="1" applyBorder="1" applyAlignment="1">
      <alignment horizontal="center" vertical="center" wrapText="1"/>
    </xf>
    <xf numFmtId="3" fontId="54" fillId="28" borderId="81" xfId="2" applyNumberFormat="1" applyFont="1" applyFill="1" applyBorder="1" applyAlignment="1">
      <alignment horizontal="center" vertical="center" wrapText="1"/>
    </xf>
    <xf numFmtId="165" fontId="30" fillId="25" borderId="38" xfId="2" applyNumberFormat="1" applyFont="1" applyFill="1" applyBorder="1" applyAlignment="1">
      <alignment horizontal="center" vertical="center" wrapText="1"/>
    </xf>
    <xf numFmtId="165" fontId="30" fillId="25" borderId="29" xfId="2" applyNumberFormat="1" applyFont="1" applyFill="1" applyBorder="1" applyAlignment="1">
      <alignment horizontal="center" vertical="center" wrapText="1"/>
    </xf>
    <xf numFmtId="165" fontId="30" fillId="25" borderId="89" xfId="2" applyNumberFormat="1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left" textRotation="180"/>
    </xf>
    <xf numFmtId="3" fontId="54" fillId="28" borderId="24" xfId="2" applyNumberFormat="1" applyFont="1" applyFill="1" applyBorder="1" applyAlignment="1">
      <alignment horizontal="center" vertical="center" wrapText="1"/>
    </xf>
    <xf numFmtId="3" fontId="54" fillId="28" borderId="30" xfId="2" applyNumberFormat="1" applyFont="1" applyFill="1" applyBorder="1" applyAlignment="1">
      <alignment horizontal="center" vertical="center" wrapText="1"/>
    </xf>
    <xf numFmtId="3" fontId="54" fillId="31" borderId="0" xfId="2" applyNumberFormat="1" applyFont="1" applyFill="1" applyBorder="1" applyAlignment="1">
      <alignment horizontal="center" vertical="center" wrapText="1"/>
    </xf>
    <xf numFmtId="0" fontId="89" fillId="9" borderId="62" xfId="2" applyFont="1" applyFill="1" applyBorder="1" applyAlignment="1">
      <alignment horizontal="center" vertical="center" wrapText="1"/>
    </xf>
    <xf numFmtId="0" fontId="89" fillId="9" borderId="63" xfId="2" applyFont="1" applyFill="1" applyBorder="1" applyAlignment="1">
      <alignment horizontal="center" vertical="center" wrapText="1"/>
    </xf>
    <xf numFmtId="0" fontId="89" fillId="9" borderId="64" xfId="2" applyFont="1" applyFill="1" applyBorder="1" applyAlignment="1">
      <alignment horizontal="center" vertical="center" wrapText="1"/>
    </xf>
    <xf numFmtId="165" fontId="30" fillId="32" borderId="24" xfId="2" applyNumberFormat="1" applyFont="1" applyFill="1" applyBorder="1" applyAlignment="1">
      <alignment horizontal="center" vertical="center" wrapText="1"/>
    </xf>
    <xf numFmtId="165" fontId="30" fillId="32" borderId="0" xfId="2" applyNumberFormat="1" applyFont="1" applyFill="1" applyBorder="1" applyAlignment="1">
      <alignment horizontal="center" vertical="center" wrapText="1"/>
    </xf>
    <xf numFmtId="165" fontId="30" fillId="32" borderId="30" xfId="2" applyNumberFormat="1" applyFont="1" applyFill="1" applyBorder="1" applyAlignment="1">
      <alignment horizontal="center" vertical="center" wrapText="1"/>
    </xf>
    <xf numFmtId="3" fontId="54" fillId="31" borderId="65" xfId="2" applyNumberFormat="1" applyFont="1" applyFill="1" applyBorder="1" applyAlignment="1">
      <alignment horizontal="center" vertical="center" wrapText="1"/>
    </xf>
    <xf numFmtId="3" fontId="54" fillId="31" borderId="66" xfId="2" applyNumberFormat="1" applyFont="1" applyFill="1" applyBorder="1" applyAlignment="1">
      <alignment horizontal="center" vertical="center" wrapText="1"/>
    </xf>
    <xf numFmtId="3" fontId="54" fillId="31" borderId="67" xfId="2" applyNumberFormat="1" applyFont="1" applyFill="1" applyBorder="1" applyAlignment="1">
      <alignment horizontal="center" vertical="center" wrapText="1"/>
    </xf>
    <xf numFmtId="3" fontId="54" fillId="31" borderId="68" xfId="2" applyNumberFormat="1" applyFont="1" applyFill="1" applyBorder="1" applyAlignment="1">
      <alignment horizontal="center" vertical="center" wrapText="1"/>
    </xf>
    <xf numFmtId="3" fontId="54" fillId="31" borderId="69" xfId="2" applyNumberFormat="1" applyFont="1" applyFill="1" applyBorder="1" applyAlignment="1">
      <alignment horizontal="center" vertical="center" wrapText="1"/>
    </xf>
    <xf numFmtId="0" fontId="89" fillId="2" borderId="86" xfId="2" applyFont="1" applyFill="1" applyBorder="1" applyAlignment="1">
      <alignment horizontal="center" vertical="center" wrapText="1"/>
    </xf>
    <xf numFmtId="0" fontId="89" fillId="2" borderId="87" xfId="2" applyFont="1" applyFill="1" applyBorder="1" applyAlignment="1">
      <alignment horizontal="center" vertical="center" wrapText="1"/>
    </xf>
    <xf numFmtId="0" fontId="89" fillId="2" borderId="88" xfId="2" applyFont="1" applyFill="1" applyBorder="1" applyAlignment="1">
      <alignment horizontal="center" vertical="center" wrapText="1"/>
    </xf>
    <xf numFmtId="3" fontId="54" fillId="31" borderId="24" xfId="2" applyNumberFormat="1" applyFont="1" applyFill="1" applyBorder="1" applyAlignment="1">
      <alignment horizontal="center" vertical="center" wrapText="1"/>
    </xf>
    <xf numFmtId="3" fontId="54" fillId="31" borderId="30" xfId="2" applyNumberFormat="1" applyFont="1" applyFill="1" applyBorder="1" applyAlignment="1">
      <alignment horizontal="center" vertical="center" wrapText="1"/>
    </xf>
    <xf numFmtId="3" fontId="30" fillId="30" borderId="24" xfId="2" applyNumberFormat="1" applyFont="1" applyFill="1" applyBorder="1" applyAlignment="1">
      <alignment horizontal="center" vertical="center" wrapText="1"/>
    </xf>
    <xf numFmtId="3" fontId="30" fillId="30" borderId="0" xfId="2" applyNumberFormat="1" applyFont="1" applyFill="1" applyBorder="1" applyAlignment="1">
      <alignment horizontal="center" vertical="center" wrapText="1"/>
    </xf>
    <xf numFmtId="3" fontId="30" fillId="30" borderId="30" xfId="2" applyNumberFormat="1" applyFont="1" applyFill="1" applyBorder="1" applyAlignment="1">
      <alignment horizontal="center" vertical="center" wrapText="1"/>
    </xf>
    <xf numFmtId="3" fontId="30" fillId="23" borderId="0" xfId="2" applyNumberFormat="1" applyFont="1" applyFill="1" applyBorder="1" applyAlignment="1">
      <alignment horizontal="center" vertical="center" wrapText="1"/>
    </xf>
    <xf numFmtId="3" fontId="30" fillId="23" borderId="24" xfId="2" applyNumberFormat="1" applyFont="1" applyFill="1" applyBorder="1" applyAlignment="1">
      <alignment horizontal="center" vertical="center" wrapText="1"/>
    </xf>
    <xf numFmtId="3" fontId="30" fillId="23" borderId="30" xfId="2" applyNumberFormat="1" applyFont="1" applyFill="1" applyBorder="1" applyAlignment="1">
      <alignment horizontal="center" vertical="center" wrapText="1"/>
    </xf>
    <xf numFmtId="3" fontId="30" fillId="23" borderId="28" xfId="2" applyNumberFormat="1" applyFont="1" applyFill="1" applyBorder="1" applyAlignment="1">
      <alignment horizontal="center" vertical="center" wrapText="1"/>
    </xf>
    <xf numFmtId="3" fontId="30" fillId="23" borderId="26" xfId="2" applyNumberFormat="1" applyFont="1" applyFill="1" applyBorder="1" applyAlignment="1">
      <alignment horizontal="center" vertical="center" wrapText="1"/>
    </xf>
    <xf numFmtId="3" fontId="30" fillId="23" borderId="40" xfId="2" applyNumberFormat="1" applyFont="1" applyFill="1" applyBorder="1" applyAlignment="1">
      <alignment horizontal="center" vertical="center" wrapText="1"/>
    </xf>
    <xf numFmtId="165" fontId="30" fillId="30" borderId="0" xfId="2" applyNumberFormat="1" applyFont="1" applyFill="1" applyBorder="1" applyAlignment="1">
      <alignment horizontal="center" vertical="center" wrapText="1"/>
    </xf>
  </cellXfs>
  <cellStyles count="88">
    <cellStyle name="Celkem 2" xfId="58"/>
    <cellStyle name="Datum" xfId="59"/>
    <cellStyle name="F2" xfId="60"/>
    <cellStyle name="F3" xfId="61"/>
    <cellStyle name="F4" xfId="62"/>
    <cellStyle name="F5" xfId="63"/>
    <cellStyle name="F6" xfId="64"/>
    <cellStyle name="F7" xfId="65"/>
    <cellStyle name="F8" xfId="66"/>
    <cellStyle name="Finanční0" xfId="67"/>
    <cellStyle name="Fixed" xfId="13"/>
    <cellStyle name="HEADING1" xfId="68"/>
    <cellStyle name="HEADING2" xfId="69"/>
    <cellStyle name="Hypertextový odkaz 2" xfId="4"/>
    <cellStyle name="Měna0" xfId="70"/>
    <cellStyle name="normal" xfId="71"/>
    <cellStyle name="Normální" xfId="0" builtinId="0"/>
    <cellStyle name="Normální 10" xfId="72"/>
    <cellStyle name="Normální 11" xfId="73"/>
    <cellStyle name="Normální 12" xfId="74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4 2" xfId="75"/>
    <cellStyle name="Normální 5" xfId="16"/>
    <cellStyle name="Normální 5 2" xfId="17"/>
    <cellStyle name="Normální 5 2 2" xfId="76"/>
    <cellStyle name="Normální 5 3" xfId="19"/>
    <cellStyle name="Normální 5 4" xfId="77"/>
    <cellStyle name="Normální 6" xfId="18"/>
    <cellStyle name="Normální 6 2" xfId="78"/>
    <cellStyle name="Normální 7" xfId="21"/>
    <cellStyle name="Normální 7 2" xfId="57"/>
    <cellStyle name="Normální 7 3" xfId="79"/>
    <cellStyle name="Normální 8" xfId="22"/>
    <cellStyle name="Normální 8 2" xfId="80"/>
    <cellStyle name="Normální 9" xfId="23"/>
    <cellStyle name="Normální 9 2" xfId="81"/>
    <cellStyle name="Pevný" xfId="82"/>
    <cellStyle name="Procenta" xfId="1" builtinId="5"/>
    <cellStyle name="Procenta 2" xfId="7"/>
    <cellStyle name="Procenta 2 2" xfId="3"/>
    <cellStyle name="Procenta 2 3" xfId="83"/>
    <cellStyle name="Procenta 3" xfId="84"/>
    <cellStyle name="Procenta 3 2" xfId="85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  <cellStyle name="Záhlaví 1" xfId="86"/>
    <cellStyle name="Záhlaví 2" xfId="87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1666</c:v>
                </c:pt>
                <c:pt idx="1">
                  <c:v>6645</c:v>
                </c:pt>
                <c:pt idx="2">
                  <c:v>203526</c:v>
                </c:pt>
                <c:pt idx="3">
                  <c:v>2630180</c:v>
                </c:pt>
                <c:pt idx="4">
                  <c:v>204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'10'!$I$45:$J$45</c:f>
              <c:numCache>
                <c:formatCode>0.0%</c:formatCode>
                <c:ptCount val="2"/>
                <c:pt idx="0">
                  <c:v>0.21716874393297469</c:v>
                </c:pt>
                <c:pt idx="1">
                  <c:v>0.21299137042852728</c:v>
                </c:pt>
              </c:numCache>
            </c:numRef>
          </c:val>
        </c:ser>
        <c:ser>
          <c:idx val="1"/>
          <c:order val="1"/>
          <c:tx>
            <c:strRef>
              <c:f>'10'!$H$46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0.3498712579151731</c:v>
                </c:pt>
                <c:pt idx="1">
                  <c:v>0.34899448289245222</c:v>
                </c:pt>
              </c:numCache>
            </c:numRef>
          </c:val>
        </c:ser>
        <c:ser>
          <c:idx val="2"/>
          <c:order val="2"/>
          <c:tx>
            <c:strRef>
              <c:f>'10'!$H$47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0.43295999815185227</c:v>
                </c:pt>
                <c:pt idx="1">
                  <c:v>0.43801414667902033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403712"/>
        <c:axId val="106422272"/>
      </c:barChart>
      <c:catAx>
        <c:axId val="10640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422272"/>
        <c:crosses val="autoZero"/>
        <c:auto val="1"/>
        <c:lblAlgn val="ctr"/>
        <c:lblOffset val="100"/>
        <c:noMultiLvlLbl val="0"/>
      </c:catAx>
      <c:valAx>
        <c:axId val="1064222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6403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'11'!$C$45:$D$45</c:f>
              <c:numCache>
                <c:formatCode>#,##0</c:formatCode>
                <c:ptCount val="2"/>
                <c:pt idx="0">
                  <c:v>508301.55030833959</c:v>
                </c:pt>
                <c:pt idx="1">
                  <c:v>541640.68493208103</c:v>
                </c:pt>
              </c:numCache>
            </c:numRef>
          </c:val>
        </c:ser>
        <c:ser>
          <c:idx val="1"/>
          <c:order val="1"/>
          <c:tx>
            <c:strRef>
              <c:f>'11'!$B$46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721212.54691577319</c:v>
                </c:pt>
                <c:pt idx="1">
                  <c:v>759958.70937069959</c:v>
                </c:pt>
              </c:numCache>
            </c:numRef>
          </c:val>
        </c:ser>
        <c:ser>
          <c:idx val="2"/>
          <c:order val="2"/>
          <c:tx>
            <c:strRef>
              <c:f>'11'!$B$47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878461.17599573766</c:v>
                </c:pt>
                <c:pt idx="1">
                  <c:v>877845.00440742704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160704"/>
        <c:axId val="107162624"/>
      </c:barChart>
      <c:catAx>
        <c:axId val="10716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7162624"/>
        <c:crosses val="autoZero"/>
        <c:auto val="1"/>
        <c:lblAlgn val="ctr"/>
        <c:lblOffset val="100"/>
        <c:noMultiLvlLbl val="0"/>
      </c:catAx>
      <c:valAx>
        <c:axId val="107162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716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'11'!$I$45:$J$45</c:f>
              <c:numCache>
                <c:formatCode>0.0%</c:formatCode>
                <c:ptCount val="2"/>
                <c:pt idx="0">
                  <c:v>0.24113259617696023</c:v>
                </c:pt>
                <c:pt idx="1">
                  <c:v>0.24852236893614879</c:v>
                </c:pt>
              </c:numCache>
            </c:numRef>
          </c:val>
        </c:ser>
        <c:ser>
          <c:idx val="1"/>
          <c:order val="1"/>
          <c:tx>
            <c:strRef>
              <c:f>'11'!$H$46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0.34213520247519269</c:v>
                </c:pt>
                <c:pt idx="1">
                  <c:v>0.3486937816906191</c:v>
                </c:pt>
              </c:numCache>
            </c:numRef>
          </c:val>
        </c:ser>
        <c:ser>
          <c:idx val="2"/>
          <c:order val="2"/>
          <c:tx>
            <c:strRef>
              <c:f>'11'!$H$47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0.41673220134784711</c:v>
                </c:pt>
                <c:pt idx="1">
                  <c:v>0.40278384937323236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202816"/>
        <c:axId val="117600640"/>
      </c:barChart>
      <c:catAx>
        <c:axId val="10720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7600640"/>
        <c:crosses val="autoZero"/>
        <c:auto val="1"/>
        <c:lblAlgn val="ctr"/>
        <c:lblOffset val="100"/>
        <c:noMultiLvlLbl val="0"/>
      </c:catAx>
      <c:valAx>
        <c:axId val="1176006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7202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'12'!$C$45:$D$45</c:f>
              <c:numCache>
                <c:formatCode>#,##0</c:formatCode>
                <c:ptCount val="2"/>
                <c:pt idx="0">
                  <c:v>25124.692020000002</c:v>
                </c:pt>
                <c:pt idx="1">
                  <c:v>24839.344000000001</c:v>
                </c:pt>
              </c:numCache>
            </c:numRef>
          </c:val>
        </c:ser>
        <c:ser>
          <c:idx val="1"/>
          <c:order val="1"/>
          <c:tx>
            <c:strRef>
              <c:f>'12'!$B$46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36386.627989999994</c:v>
                </c:pt>
                <c:pt idx="1">
                  <c:v>37433.11299999999</c:v>
                </c:pt>
              </c:numCache>
            </c:numRef>
          </c:val>
        </c:ser>
        <c:ser>
          <c:idx val="2"/>
          <c:order val="2"/>
          <c:tx>
            <c:strRef>
              <c:f>'12'!$B$47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41982.774010000001</c:v>
                </c:pt>
                <c:pt idx="1">
                  <c:v>43717.746000000006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288064"/>
        <c:axId val="107289984"/>
      </c:barChart>
      <c:catAx>
        <c:axId val="10728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7289984"/>
        <c:crosses val="autoZero"/>
        <c:auto val="1"/>
        <c:lblAlgn val="ctr"/>
        <c:lblOffset val="100"/>
        <c:noMultiLvlLbl val="0"/>
      </c:catAx>
      <c:valAx>
        <c:axId val="107289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728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'12'!$I$45:$J$45</c:f>
              <c:numCache>
                <c:formatCode>0.0%</c:formatCode>
                <c:ptCount val="2"/>
                <c:pt idx="0">
                  <c:v>0.2427645003119184</c:v>
                </c:pt>
                <c:pt idx="1">
                  <c:v>0.23435509412129343</c:v>
                </c:pt>
              </c:numCache>
            </c:numRef>
          </c:val>
        </c:ser>
        <c:ser>
          <c:idx val="1"/>
          <c:order val="1"/>
          <c:tx>
            <c:strRef>
              <c:f>'12'!$H$46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0.3515816852599179</c:v>
                </c:pt>
                <c:pt idx="1">
                  <c:v>0.35317521752458564</c:v>
                </c:pt>
              </c:numCache>
            </c:numRef>
          </c:val>
        </c:ser>
        <c:ser>
          <c:idx val="2"/>
          <c:order val="2"/>
          <c:tx>
            <c:strRef>
              <c:f>'12'!$H$47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0.40565381442816362</c:v>
                </c:pt>
                <c:pt idx="1">
                  <c:v>0.41246968835412084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330176"/>
        <c:axId val="117711616"/>
      </c:barChart>
      <c:catAx>
        <c:axId val="10733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7711616"/>
        <c:crosses val="autoZero"/>
        <c:auto val="1"/>
        <c:lblAlgn val="ctr"/>
        <c:lblOffset val="100"/>
        <c:noMultiLvlLbl val="0"/>
      </c:catAx>
      <c:valAx>
        <c:axId val="1177116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733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'13'!$C$45:$D$45</c:f>
              <c:numCache>
                <c:formatCode>#,##0</c:formatCode>
                <c:ptCount val="2"/>
                <c:pt idx="0">
                  <c:v>46148.328499999996</c:v>
                </c:pt>
                <c:pt idx="1">
                  <c:v>25325.794999999995</c:v>
                </c:pt>
              </c:numCache>
            </c:numRef>
          </c:val>
        </c:ser>
        <c:ser>
          <c:idx val="1"/>
          <c:order val="1"/>
          <c:tx>
            <c:strRef>
              <c:f>'13'!$B$46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51751.663000000008</c:v>
                </c:pt>
                <c:pt idx="1">
                  <c:v>42271.76200000001</c:v>
                </c:pt>
              </c:numCache>
            </c:numRef>
          </c:val>
        </c:ser>
        <c:ser>
          <c:idx val="2"/>
          <c:order val="2"/>
          <c:tx>
            <c:strRef>
              <c:f>'13'!$B$47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44776.344999999987</c:v>
                </c:pt>
                <c:pt idx="1">
                  <c:v>23583.345000000001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116416"/>
        <c:axId val="107126784"/>
      </c:barChart>
      <c:catAx>
        <c:axId val="10711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7126784"/>
        <c:crosses val="autoZero"/>
        <c:auto val="1"/>
        <c:lblAlgn val="ctr"/>
        <c:lblOffset val="100"/>
        <c:noMultiLvlLbl val="0"/>
      </c:catAx>
      <c:valAx>
        <c:axId val="107126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7116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'13'!$I$45:$J$45</c:f>
              <c:numCache>
                <c:formatCode>0.0%</c:formatCode>
                <c:ptCount val="2"/>
                <c:pt idx="0">
                  <c:v>0.32344766926364132</c:v>
                </c:pt>
                <c:pt idx="1">
                  <c:v>0.27775328434456587</c:v>
                </c:pt>
              </c:numCache>
            </c:numRef>
          </c:val>
        </c:ser>
        <c:ser>
          <c:idx val="1"/>
          <c:order val="1"/>
          <c:tx>
            <c:strRef>
              <c:f>'13'!$H$46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0.36272071647984883</c:v>
                </c:pt>
                <c:pt idx="1">
                  <c:v>0.46360324446011741</c:v>
                </c:pt>
              </c:numCache>
            </c:numRef>
          </c:val>
        </c:ser>
        <c:ser>
          <c:idx val="2"/>
          <c:order val="2"/>
          <c:tx>
            <c:strRef>
              <c:f>'13'!$H$47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0.31383161425650979</c:v>
                </c:pt>
                <c:pt idx="1">
                  <c:v>0.25864347119531678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729920"/>
        <c:axId val="117744384"/>
      </c:barChart>
      <c:catAx>
        <c:axId val="11772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744384"/>
        <c:crosses val="autoZero"/>
        <c:auto val="1"/>
        <c:lblAlgn val="ctr"/>
        <c:lblOffset val="100"/>
        <c:noMultiLvlLbl val="0"/>
      </c:catAx>
      <c:valAx>
        <c:axId val="117744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7729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'14'!$D$9:$D$13</c:f>
              <c:numCache>
                <c:formatCode>#,##0</c:formatCode>
                <c:ptCount val="5"/>
                <c:pt idx="0">
                  <c:v>65032.334603128751</c:v>
                </c:pt>
                <c:pt idx="1">
                  <c:v>508301.55030833959</c:v>
                </c:pt>
                <c:pt idx="2">
                  <c:v>25124.692020000002</c:v>
                </c:pt>
                <c:pt idx="3">
                  <c:v>46148.328499999996</c:v>
                </c:pt>
                <c:pt idx="4">
                  <c:v>644606.90543146827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449472"/>
        <c:axId val="117451008"/>
      </c:barChart>
      <c:catAx>
        <c:axId val="117449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7451008"/>
        <c:crosses val="autoZero"/>
        <c:auto val="1"/>
        <c:lblAlgn val="ctr"/>
        <c:lblOffset val="100"/>
        <c:noMultiLvlLbl val="0"/>
      </c:catAx>
      <c:valAx>
        <c:axId val="1174510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44947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'14'!$H$9:$H$13</c:f>
              <c:numCache>
                <c:formatCode>#,##0.0</c:formatCode>
                <c:ptCount val="5"/>
                <c:pt idx="0">
                  <c:v>11.1</c:v>
                </c:pt>
                <c:pt idx="1">
                  <c:v>10.144623655913978</c:v>
                </c:pt>
                <c:pt idx="2">
                  <c:v>9.6258064516129025</c:v>
                </c:pt>
                <c:pt idx="3">
                  <c:v>10.145161290322582</c:v>
                </c:pt>
                <c:pt idx="4">
                  <c:v>10.145161290322582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487488"/>
        <c:axId val="117489024"/>
      </c:barChart>
      <c:catAx>
        <c:axId val="117487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7489024"/>
        <c:crosses val="autoZero"/>
        <c:auto val="1"/>
        <c:lblAlgn val="ctr"/>
        <c:lblOffset val="100"/>
        <c:noMultiLvlLbl val="0"/>
      </c:catAx>
      <c:valAx>
        <c:axId val="1174890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48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'14'!$F$9:$F$12</c:f>
              <c:numCache>
                <c:formatCode>0.0%</c:formatCode>
                <c:ptCount val="4"/>
                <c:pt idx="0">
                  <c:v>0.10080898023986218</c:v>
                </c:pt>
                <c:pt idx="1">
                  <c:v>0.78865204323958393</c:v>
                </c:pt>
                <c:pt idx="2">
                  <c:v>3.8978615851774014E-2</c:v>
                </c:pt>
                <c:pt idx="3">
                  <c:v>7.1560360668779813E-2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1199.185852955331</c:v>
                </c:pt>
                <c:pt idx="1">
                  <c:v>724.28535336546349</c:v>
                </c:pt>
                <c:pt idx="2">
                  <c:v>763.75817026713185</c:v>
                </c:pt>
                <c:pt idx="3">
                  <c:v>1128.2315201185856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333.82022740751739</c:v>
                </c:pt>
                <c:pt idx="1">
                  <c:v>94.615704697000851</c:v>
                </c:pt>
                <c:pt idx="2">
                  <c:v>83.432423392550774</c:v>
                </c:pt>
                <c:pt idx="3">
                  <c:v>257.64577625035963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592.97678442126482</c:v>
                </c:pt>
                <c:pt idx="1">
                  <c:v>88.884092314088775</c:v>
                </c:pt>
                <c:pt idx="2">
                  <c:v>48.285516022240472</c:v>
                </c:pt>
                <c:pt idx="3">
                  <c:v>387.30714866768972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1137.5214984341096</c:v>
                </c:pt>
                <c:pt idx="1">
                  <c:v>184.80767430697398</c:v>
                </c:pt>
                <c:pt idx="2">
                  <c:v>115.24017608150884</c:v>
                </c:pt>
                <c:pt idx="3">
                  <c:v>838.07821718084438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17.072128483801833</c:v>
                </c:pt>
                <c:pt idx="1">
                  <c:v>17.595478731151459</c:v>
                </c:pt>
                <c:pt idx="2">
                  <c:v>17.998447939942011</c:v>
                </c:pt>
                <c:pt idx="3">
                  <c:v>19.98373415904134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68224"/>
        <c:axId val="107669760"/>
      </c:barChart>
      <c:catAx>
        <c:axId val="107668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7669760"/>
        <c:crosses val="autoZero"/>
        <c:auto val="1"/>
        <c:lblAlgn val="ctr"/>
        <c:lblOffset val="100"/>
        <c:noMultiLvlLbl val="0"/>
      </c:catAx>
      <c:valAx>
        <c:axId val="107669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7668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'14'!$I$9:$I$13</c:f>
              <c:numCache>
                <c:formatCode>#,##0.0</c:formatCode>
                <c:ptCount val="5"/>
                <c:pt idx="0">
                  <c:v>16.5</c:v>
                </c:pt>
                <c:pt idx="1">
                  <c:v>15.066666666666668</c:v>
                </c:pt>
                <c:pt idx="2">
                  <c:v>14.8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'14'!$J$9:$J$13</c:f>
              <c:numCache>
                <c:formatCode>#,##0.0</c:formatCode>
                <c:ptCount val="5"/>
                <c:pt idx="0">
                  <c:v>3.5</c:v>
                </c:pt>
                <c:pt idx="1">
                  <c:v>3.8666666666666671</c:v>
                </c:pt>
                <c:pt idx="2">
                  <c:v>3.2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7886976"/>
        <c:axId val="117888512"/>
      </c:barChart>
      <c:catAx>
        <c:axId val="117886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7888512"/>
        <c:crosses val="autoZero"/>
        <c:auto val="1"/>
        <c:lblAlgn val="ctr"/>
        <c:lblOffset val="100"/>
        <c:noMultiLvlLbl val="0"/>
      </c:catAx>
      <c:valAx>
        <c:axId val="11788851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886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'15'!$D$9:$D$13</c:f>
              <c:numCache>
                <c:formatCode>#,##0</c:formatCode>
                <c:ptCount val="5"/>
                <c:pt idx="0">
                  <c:v>104770.80771705984</c:v>
                </c:pt>
                <c:pt idx="1">
                  <c:v>721212.54691577319</c:v>
                </c:pt>
                <c:pt idx="2">
                  <c:v>36386.627989999994</c:v>
                </c:pt>
                <c:pt idx="3">
                  <c:v>51751.663000000008</c:v>
                </c:pt>
                <c:pt idx="4">
                  <c:v>914121.64562283305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6236160"/>
        <c:axId val="106258432"/>
      </c:barChart>
      <c:catAx>
        <c:axId val="1062361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06258432"/>
        <c:crosses val="autoZero"/>
        <c:auto val="1"/>
        <c:lblAlgn val="ctr"/>
        <c:lblOffset val="100"/>
        <c:noMultiLvlLbl val="0"/>
      </c:catAx>
      <c:valAx>
        <c:axId val="10625843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62361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'15'!$H$9:$H$13</c:f>
              <c:numCache>
                <c:formatCode>#,##0.0</c:formatCode>
                <c:ptCount val="5"/>
                <c:pt idx="0">
                  <c:v>5.17</c:v>
                </c:pt>
                <c:pt idx="1">
                  <c:v>4.4599999999999991</c:v>
                </c:pt>
                <c:pt idx="2">
                  <c:v>3.796666666666666</c:v>
                </c:pt>
                <c:pt idx="3">
                  <c:v>4.4300000000000006</c:v>
                </c:pt>
                <c:pt idx="4">
                  <c:v>4.4300000000000006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6265984"/>
        <c:axId val="106288256"/>
      </c:barChart>
      <c:catAx>
        <c:axId val="106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6288256"/>
        <c:crosses val="autoZero"/>
        <c:auto val="1"/>
        <c:lblAlgn val="ctr"/>
        <c:lblOffset val="100"/>
        <c:noMultiLvlLbl val="0"/>
      </c:catAx>
      <c:valAx>
        <c:axId val="1062882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6265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'15'!$F$9:$F$12</c:f>
              <c:numCache>
                <c:formatCode>0.0%</c:formatCode>
                <c:ptCount val="4"/>
                <c:pt idx="0">
                  <c:v>0.11454723088935043</c:v>
                </c:pt>
                <c:pt idx="1">
                  <c:v>0.78907978876795015</c:v>
                </c:pt>
                <c:pt idx="2">
                  <c:v>3.9778066158888813E-2</c:v>
                </c:pt>
                <c:pt idx="3">
                  <c:v>5.659491418381072E-2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'15'!$I$9:$I$13</c:f>
              <c:numCache>
                <c:formatCode>#,##0.0</c:formatCode>
                <c:ptCount val="5"/>
                <c:pt idx="0">
                  <c:v>11.7</c:v>
                </c:pt>
                <c:pt idx="1">
                  <c:v>11.133333333333333</c:v>
                </c:pt>
                <c:pt idx="2">
                  <c:v>10.3</c:v>
                </c:pt>
                <c:pt idx="3">
                  <c:v>11.1</c:v>
                </c:pt>
                <c:pt idx="4">
                  <c:v>11.1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'15'!$J$9:$J$13</c:f>
              <c:numCache>
                <c:formatCode>#,##0.0</c:formatCode>
                <c:ptCount val="5"/>
                <c:pt idx="0">
                  <c:v>-3.2</c:v>
                </c:pt>
                <c:pt idx="1">
                  <c:v>-4.0333333333333332</c:v>
                </c:pt>
                <c:pt idx="2">
                  <c:v>-4.5</c:v>
                </c:pt>
                <c:pt idx="3">
                  <c:v>-3.9</c:v>
                </c:pt>
                <c:pt idx="4">
                  <c:v>-3.9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0665600"/>
        <c:axId val="120667136"/>
      </c:barChart>
      <c:catAx>
        <c:axId val="120665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0667136"/>
        <c:crosses val="autoZero"/>
        <c:auto val="1"/>
        <c:lblAlgn val="ctr"/>
        <c:lblOffset val="100"/>
        <c:noMultiLvlLbl val="0"/>
      </c:catAx>
      <c:valAx>
        <c:axId val="12066713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665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'16'!$D$9:$D$13</c:f>
              <c:numCache>
                <c:formatCode>#,##0</c:formatCode>
                <c:ptCount val="5"/>
                <c:pt idx="0">
                  <c:v>129652.17259013682</c:v>
                </c:pt>
                <c:pt idx="1">
                  <c:v>878461.17599573766</c:v>
                </c:pt>
                <c:pt idx="2">
                  <c:v>41982.774010000001</c:v>
                </c:pt>
                <c:pt idx="3">
                  <c:v>44776.344999999987</c:v>
                </c:pt>
                <c:pt idx="4">
                  <c:v>1094872.4675958746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434688"/>
        <c:axId val="120436224"/>
      </c:barChart>
      <c:catAx>
        <c:axId val="120434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20436224"/>
        <c:crosses val="autoZero"/>
        <c:auto val="1"/>
        <c:lblAlgn val="ctr"/>
        <c:lblOffset val="100"/>
        <c:noMultiLvlLbl val="0"/>
      </c:catAx>
      <c:valAx>
        <c:axId val="1204362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4346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'16'!$H$9:$H$13</c:f>
              <c:numCache>
                <c:formatCode>#,##0.0</c:formatCode>
                <c:ptCount val="5"/>
                <c:pt idx="0">
                  <c:v>3.2774193548387092</c:v>
                </c:pt>
                <c:pt idx="1">
                  <c:v>1.4569892473118282</c:v>
                </c:pt>
                <c:pt idx="2">
                  <c:v>1.4709677419354836</c:v>
                </c:pt>
                <c:pt idx="3">
                  <c:v>1.4161290322580646</c:v>
                </c:pt>
                <c:pt idx="4">
                  <c:v>1.4161290322580646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460416"/>
        <c:axId val="120461952"/>
      </c:barChart>
      <c:catAx>
        <c:axId val="1204604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0461952"/>
        <c:crosses val="autoZero"/>
        <c:auto val="1"/>
        <c:lblAlgn val="ctr"/>
        <c:lblOffset val="100"/>
        <c:noMultiLvlLbl val="0"/>
      </c:catAx>
      <c:valAx>
        <c:axId val="1204619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46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'16'!$F$9:$F$12</c:f>
              <c:numCache>
                <c:formatCode>0.0%</c:formatCode>
                <c:ptCount val="4"/>
                <c:pt idx="0">
                  <c:v>0.11829709232643139</c:v>
                </c:pt>
                <c:pt idx="1">
                  <c:v>0.8025121099576068</c:v>
                </c:pt>
                <c:pt idx="2">
                  <c:v>3.8311552207332143E-2</c:v>
                </c:pt>
                <c:pt idx="3">
                  <c:v>4.0879245508629598E-2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'16'!$I$9:$I$13</c:f>
              <c:numCache>
                <c:formatCode>#,##0.0</c:formatCode>
                <c:ptCount val="5"/>
                <c:pt idx="0">
                  <c:v>10.3</c:v>
                </c:pt>
                <c:pt idx="1">
                  <c:v>6.0666666666666664</c:v>
                </c:pt>
                <c:pt idx="2">
                  <c:v>8.1999999999999993</c:v>
                </c:pt>
                <c:pt idx="3">
                  <c:v>6.1</c:v>
                </c:pt>
                <c:pt idx="4">
                  <c:v>6.1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'16'!$J$9:$J$13</c:f>
              <c:numCache>
                <c:formatCode>#,##0.0</c:formatCode>
                <c:ptCount val="5"/>
                <c:pt idx="0">
                  <c:v>-2.2000000000000002</c:v>
                </c:pt>
                <c:pt idx="1">
                  <c:v>-3.1833333333333336</c:v>
                </c:pt>
                <c:pt idx="2">
                  <c:v>-3.8</c:v>
                </c:pt>
                <c:pt idx="3">
                  <c:v>-3.3</c:v>
                </c:pt>
                <c:pt idx="4">
                  <c:v>-3.3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0515584"/>
        <c:axId val="120525568"/>
      </c:barChart>
      <c:catAx>
        <c:axId val="12051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0525568"/>
        <c:crosses val="autoZero"/>
        <c:auto val="1"/>
        <c:lblAlgn val="ctr"/>
        <c:lblOffset val="100"/>
        <c:noMultiLvlLbl val="0"/>
      </c:catAx>
      <c:valAx>
        <c:axId val="1205255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51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'17'!$D$9:$D$13</c:f>
              <c:numCache>
                <c:formatCode>#,##0</c:formatCode>
                <c:ptCount val="5"/>
                <c:pt idx="0">
                  <c:v>299455.3149103254</c:v>
                </c:pt>
                <c:pt idx="1">
                  <c:v>2107975.2732198504</c:v>
                </c:pt>
                <c:pt idx="2">
                  <c:v>103494.09402</c:v>
                </c:pt>
                <c:pt idx="3">
                  <c:v>142676.3365</c:v>
                </c:pt>
                <c:pt idx="4">
                  <c:v>2653601.018650176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636928"/>
        <c:axId val="120638464"/>
      </c:barChart>
      <c:catAx>
        <c:axId val="1206369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20638464"/>
        <c:crosses val="autoZero"/>
        <c:auto val="1"/>
        <c:lblAlgn val="ctr"/>
        <c:lblOffset val="100"/>
        <c:noMultiLvlLbl val="0"/>
      </c:catAx>
      <c:valAx>
        <c:axId val="12063846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636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12788.357471437901</c:v>
                </c:pt>
                <c:pt idx="1">
                  <c:v>7724.850787722</c:v>
                </c:pt>
                <c:pt idx="2">
                  <c:v>8158.3827137399985</c:v>
                </c:pt>
                <c:pt idx="3">
                  <c:v>12040.2446932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3559.2115254300002</c:v>
                </c:pt>
                <c:pt idx="1">
                  <c:v>1008.9665497100004</c:v>
                </c:pt>
                <c:pt idx="2">
                  <c:v>891.37996813999996</c:v>
                </c:pt>
                <c:pt idx="3">
                  <c:v>2749.5487290300002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6323.2946561088647</c:v>
                </c:pt>
                <c:pt idx="1">
                  <c:v>947.78979743515902</c:v>
                </c:pt>
                <c:pt idx="2">
                  <c:v>515.85709949663055</c:v>
                </c:pt>
                <c:pt idx="3">
                  <c:v>4133.6552099404335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12131.491189134069</c:v>
                </c:pt>
                <c:pt idx="1">
                  <c:v>1970.7874884488992</c:v>
                </c:pt>
                <c:pt idx="2">
                  <c:v>1231.2986532373814</c:v>
                </c:pt>
                <c:pt idx="3">
                  <c:v>8945.2491518134138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182.04700742</c:v>
                </c:pt>
                <c:pt idx="1">
                  <c:v>187.64568139000002</c:v>
                </c:pt>
                <c:pt idx="2">
                  <c:v>192.27445997999999</c:v>
                </c:pt>
                <c:pt idx="3">
                  <c:v>213.24607343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213184"/>
        <c:axId val="109214720"/>
      </c:barChart>
      <c:catAx>
        <c:axId val="10921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214720"/>
        <c:crosses val="autoZero"/>
        <c:auto val="1"/>
        <c:lblAlgn val="ctr"/>
        <c:lblOffset val="100"/>
        <c:noMultiLvlLbl val="0"/>
      </c:catAx>
      <c:valAx>
        <c:axId val="109214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9213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'17'!$H$9:$H$13</c:f>
              <c:numCache>
                <c:formatCode>#,##0.0</c:formatCode>
                <c:ptCount val="5"/>
                <c:pt idx="0">
                  <c:v>6.5158064516129031</c:v>
                </c:pt>
                <c:pt idx="1">
                  <c:v>5.353870967741936</c:v>
                </c:pt>
                <c:pt idx="2">
                  <c:v>4.9644802867383513</c:v>
                </c:pt>
                <c:pt idx="3">
                  <c:v>5.3304301075268823</c:v>
                </c:pt>
                <c:pt idx="4">
                  <c:v>5.3304301075268823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1059968"/>
        <c:axId val="121069952"/>
      </c:barChart>
      <c:catAx>
        <c:axId val="121059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1069952"/>
        <c:crosses val="autoZero"/>
        <c:auto val="1"/>
        <c:lblAlgn val="ctr"/>
        <c:lblOffset val="100"/>
        <c:noMultiLvlLbl val="0"/>
      </c:catAx>
      <c:valAx>
        <c:axId val="1210699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1059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'17'!$F$9:$F$12</c:f>
              <c:numCache>
                <c:formatCode>0.0%</c:formatCode>
                <c:ptCount val="4"/>
                <c:pt idx="0">
                  <c:v>0.11275827248501163</c:v>
                </c:pt>
                <c:pt idx="1">
                  <c:v>0.79452091174319617</c:v>
                </c:pt>
                <c:pt idx="2">
                  <c:v>3.8978489902108372E-2</c:v>
                </c:pt>
                <c:pt idx="3">
                  <c:v>5.374232586968393E-2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'17'!$I$9:$I$13</c:f>
              <c:numCache>
                <c:formatCode>#,##0.0</c:formatCode>
                <c:ptCount val="5"/>
                <c:pt idx="0">
                  <c:v>16.5</c:v>
                </c:pt>
                <c:pt idx="1">
                  <c:v>15.066666666666668</c:v>
                </c:pt>
                <c:pt idx="2">
                  <c:v>14.8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'17'!$J$9:$J$13</c:f>
              <c:numCache>
                <c:formatCode>#,##0.0</c:formatCode>
                <c:ptCount val="5"/>
                <c:pt idx="0">
                  <c:v>-3.2</c:v>
                </c:pt>
                <c:pt idx="1">
                  <c:v>-4.0333333333333332</c:v>
                </c:pt>
                <c:pt idx="2">
                  <c:v>-4.5</c:v>
                </c:pt>
                <c:pt idx="3">
                  <c:v>-3.9</c:v>
                </c:pt>
                <c:pt idx="4">
                  <c:v>-3.9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1185024"/>
        <c:axId val="121186560"/>
      </c:barChart>
      <c:catAx>
        <c:axId val="121185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1186560"/>
        <c:crosses val="autoZero"/>
        <c:auto val="1"/>
        <c:lblAlgn val="ctr"/>
        <c:lblOffset val="100"/>
        <c:noMultiLvlLbl val="0"/>
      </c:catAx>
      <c:valAx>
        <c:axId val="12118656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1185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410133.92873551557</c:v>
                </c:pt>
                <c:pt idx="1">
                  <c:v>2716784.8657002277</c:v>
                </c:pt>
                <c:pt idx="2">
                  <c:v>133469.315</c:v>
                </c:pt>
                <c:pt idx="3">
                  <c:v>77541.657999999996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95195.135754410265</c:v>
                </c:pt>
                <c:pt idx="1">
                  <c:v>974528.43257896183</c:v>
                </c:pt>
                <c:pt idx="2">
                  <c:v>43738.129000000001</c:v>
                </c:pt>
                <c:pt idx="3">
                  <c:v>22263.634000000005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67972.771252559076</c:v>
                </c:pt>
                <c:pt idx="1">
                  <c:v>807724.6747801404</c:v>
                </c:pt>
                <c:pt idx="2">
                  <c:v>35611.2979041</c:v>
                </c:pt>
                <c:pt idx="3">
                  <c:v>144162.772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299455.3149103254</c:v>
                </c:pt>
                <c:pt idx="1">
                  <c:v>2107975.2732198504</c:v>
                </c:pt>
                <c:pt idx="2">
                  <c:v>103494.09401999999</c:v>
                </c:pt>
                <c:pt idx="3">
                  <c:v>142676.3365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1267328"/>
        <c:axId val="121268864"/>
      </c:barChart>
      <c:catAx>
        <c:axId val="12126732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21268864"/>
        <c:crosses val="autoZero"/>
        <c:auto val="1"/>
        <c:lblAlgn val="ctr"/>
        <c:lblOffset val="100"/>
        <c:noMultiLvlLbl val="0"/>
      </c:catAx>
      <c:valAx>
        <c:axId val="121268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126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'26'!$E$9:$E$22</c:f>
              <c:numCache>
                <c:formatCode>#,##0</c:formatCode>
                <c:ptCount val="14"/>
                <c:pt idx="0">
                  <c:v>232388.49958</c:v>
                </c:pt>
                <c:pt idx="1">
                  <c:v>845028.34675999987</c:v>
                </c:pt>
                <c:pt idx="2">
                  <c:v>174249.06919000004</c:v>
                </c:pt>
                <c:pt idx="3">
                  <c:v>285148.68335000006</c:v>
                </c:pt>
                <c:pt idx="4">
                  <c:v>251970.39443999997</c:v>
                </c:pt>
                <c:pt idx="5">
                  <c:v>729744.47956999997</c:v>
                </c:pt>
                <c:pt idx="6">
                  <c:v>380662.46330000006</c:v>
                </c:pt>
                <c:pt idx="7">
                  <c:v>288498.84243000002</c:v>
                </c:pt>
                <c:pt idx="8">
                  <c:v>299134.32155999995</c:v>
                </c:pt>
                <c:pt idx="9">
                  <c:v>676257.48661996343</c:v>
                </c:pt>
                <c:pt idx="10">
                  <c:v>852074.35046999995</c:v>
                </c:pt>
                <c:pt idx="11">
                  <c:v>1138381.9884900001</c:v>
                </c:pt>
                <c:pt idx="12">
                  <c:v>264838.97512000002</c:v>
                </c:pt>
                <c:pt idx="13">
                  <c:v>328402.01208000007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1661312"/>
        <c:axId val="121662848"/>
      </c:barChart>
      <c:catAx>
        <c:axId val="121661312"/>
        <c:scaling>
          <c:orientation val="maxMin"/>
        </c:scaling>
        <c:delete val="0"/>
        <c:axPos val="l"/>
        <c:majorTickMark val="out"/>
        <c:minorTickMark val="none"/>
        <c:tickLblPos val="nextTo"/>
        <c:crossAx val="121662848"/>
        <c:crosses val="autoZero"/>
        <c:auto val="1"/>
        <c:lblAlgn val="ctr"/>
        <c:lblOffset val="100"/>
        <c:noMultiLvlLbl val="0"/>
      </c:catAx>
      <c:valAx>
        <c:axId val="12166284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1661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'26'!$H$9:$H$22</c:f>
              <c:numCache>
                <c:formatCode>#,##0.0</c:formatCode>
                <c:ptCount val="14"/>
                <c:pt idx="0">
                  <c:v>9.4548387096774178</c:v>
                </c:pt>
                <c:pt idx="1">
                  <c:v>11.780645161290327</c:v>
                </c:pt>
                <c:pt idx="2">
                  <c:v>8.4516129032258061</c:v>
                </c:pt>
                <c:pt idx="3">
                  <c:v>10.025806451612903</c:v>
                </c:pt>
                <c:pt idx="4">
                  <c:v>10.174193548387096</c:v>
                </c:pt>
                <c:pt idx="5">
                  <c:v>10.493548387096775</c:v>
                </c:pt>
                <c:pt idx="6">
                  <c:v>10.229032258064516</c:v>
                </c:pt>
                <c:pt idx="7">
                  <c:v>10.341935483870966</c:v>
                </c:pt>
                <c:pt idx="8">
                  <c:v>9.5032258064516135</c:v>
                </c:pt>
                <c:pt idx="9">
                  <c:v>11.493548387096773</c:v>
                </c:pt>
                <c:pt idx="10">
                  <c:v>10.535483870967743</c:v>
                </c:pt>
                <c:pt idx="11">
                  <c:v>10.138709677419355</c:v>
                </c:pt>
                <c:pt idx="12">
                  <c:v>10.016129032258064</c:v>
                </c:pt>
                <c:pt idx="13">
                  <c:v>10.290322580645162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789632"/>
        <c:axId val="120791424"/>
      </c:barChart>
      <c:catAx>
        <c:axId val="120789632"/>
        <c:scaling>
          <c:orientation val="maxMin"/>
        </c:scaling>
        <c:delete val="0"/>
        <c:axPos val="l"/>
        <c:majorTickMark val="out"/>
        <c:minorTickMark val="none"/>
        <c:tickLblPos val="low"/>
        <c:crossAx val="120791424"/>
        <c:crosses val="autoZero"/>
        <c:auto val="1"/>
        <c:lblAlgn val="ctr"/>
        <c:lblOffset val="100"/>
        <c:noMultiLvlLbl val="0"/>
      </c:catAx>
      <c:valAx>
        <c:axId val="1207914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7896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'27'!$E$9:$E$22</c:f>
              <c:numCache>
                <c:formatCode>#,##0</c:formatCode>
                <c:ptCount val="14"/>
                <c:pt idx="0">
                  <c:v>337296.04051999998</c:v>
                </c:pt>
                <c:pt idx="1">
                  <c:v>1328325.2916899999</c:v>
                </c:pt>
                <c:pt idx="2">
                  <c:v>238892.39405999993</c:v>
                </c:pt>
                <c:pt idx="3">
                  <c:v>411355.1823000001</c:v>
                </c:pt>
                <c:pt idx="4">
                  <c:v>384100.34763999988</c:v>
                </c:pt>
                <c:pt idx="5">
                  <c:v>980083.22965999995</c:v>
                </c:pt>
                <c:pt idx="6">
                  <c:v>549653.95074999996</c:v>
                </c:pt>
                <c:pt idx="7">
                  <c:v>421495.54808000004</c:v>
                </c:pt>
                <c:pt idx="8">
                  <c:v>427638.41149999993</c:v>
                </c:pt>
                <c:pt idx="9">
                  <c:v>1094896.48980986</c:v>
                </c:pt>
                <c:pt idx="10">
                  <c:v>1182366.48902</c:v>
                </c:pt>
                <c:pt idx="11">
                  <c:v>1351681.1675100003</c:v>
                </c:pt>
                <c:pt idx="12">
                  <c:v>390385.68381000002</c:v>
                </c:pt>
                <c:pt idx="13">
                  <c:v>483877.96355000004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2253312"/>
        <c:axId val="122254848"/>
      </c:barChart>
      <c:catAx>
        <c:axId val="122253312"/>
        <c:scaling>
          <c:orientation val="maxMin"/>
        </c:scaling>
        <c:delete val="0"/>
        <c:axPos val="l"/>
        <c:majorTickMark val="out"/>
        <c:minorTickMark val="none"/>
        <c:tickLblPos val="nextTo"/>
        <c:crossAx val="122254848"/>
        <c:crosses val="autoZero"/>
        <c:auto val="1"/>
        <c:lblAlgn val="ctr"/>
        <c:lblOffset val="100"/>
        <c:noMultiLvlLbl val="0"/>
      </c:catAx>
      <c:valAx>
        <c:axId val="12225484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2253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'27'!$H$9:$H$22</c:f>
              <c:numCache>
                <c:formatCode>#,##0.0</c:formatCode>
                <c:ptCount val="14"/>
                <c:pt idx="0">
                  <c:v>3.6433333333333326</c:v>
                </c:pt>
                <c:pt idx="1">
                  <c:v>5.703333333333334</c:v>
                </c:pt>
                <c:pt idx="2">
                  <c:v>3.086666666666666</c:v>
                </c:pt>
                <c:pt idx="3">
                  <c:v>4.8766666666666678</c:v>
                </c:pt>
                <c:pt idx="4">
                  <c:v>4.793333333333333</c:v>
                </c:pt>
                <c:pt idx="5">
                  <c:v>5.0233333333333343</c:v>
                </c:pt>
                <c:pt idx="6">
                  <c:v>4.7233333333333327</c:v>
                </c:pt>
                <c:pt idx="7">
                  <c:v>4.7133333333333338</c:v>
                </c:pt>
                <c:pt idx="8">
                  <c:v>3.83</c:v>
                </c:pt>
                <c:pt idx="9">
                  <c:v>5.5433333333333339</c:v>
                </c:pt>
                <c:pt idx="10">
                  <c:v>4.6466666666666656</c:v>
                </c:pt>
                <c:pt idx="11">
                  <c:v>4.3233333333333341</c:v>
                </c:pt>
                <c:pt idx="12">
                  <c:v>4.08</c:v>
                </c:pt>
                <c:pt idx="13">
                  <c:v>5.1433333333333335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2282752"/>
        <c:axId val="122284288"/>
      </c:barChart>
      <c:catAx>
        <c:axId val="122282752"/>
        <c:scaling>
          <c:orientation val="maxMin"/>
        </c:scaling>
        <c:delete val="0"/>
        <c:axPos val="l"/>
        <c:majorTickMark val="out"/>
        <c:minorTickMark val="none"/>
        <c:tickLblPos val="low"/>
        <c:crossAx val="122284288"/>
        <c:crosses val="autoZero"/>
        <c:auto val="1"/>
        <c:lblAlgn val="ctr"/>
        <c:lblOffset val="100"/>
        <c:noMultiLvlLbl val="0"/>
      </c:catAx>
      <c:valAx>
        <c:axId val="1222842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2282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'28'!$E$9:$E$22</c:f>
              <c:numCache>
                <c:formatCode>#,##0</c:formatCode>
                <c:ptCount val="14"/>
                <c:pt idx="0">
                  <c:v>387974.46970000002</c:v>
                </c:pt>
                <c:pt idx="1">
                  <c:v>1766573.4995200003</c:v>
                </c:pt>
                <c:pt idx="2">
                  <c:v>294249.82277999999</c:v>
                </c:pt>
                <c:pt idx="3">
                  <c:v>519814.90856000001</c:v>
                </c:pt>
                <c:pt idx="4">
                  <c:v>492584.36570999993</c:v>
                </c:pt>
                <c:pt idx="5">
                  <c:v>1162364.6216500001</c:v>
                </c:pt>
                <c:pt idx="6">
                  <c:v>704616.89500999986</c:v>
                </c:pt>
                <c:pt idx="7">
                  <c:v>559594.52362000011</c:v>
                </c:pt>
                <c:pt idx="8">
                  <c:v>519816.37450999999</c:v>
                </c:pt>
                <c:pt idx="9">
                  <c:v>1357550.5145540256</c:v>
                </c:pt>
                <c:pt idx="10">
                  <c:v>1439260.34118</c:v>
                </c:pt>
                <c:pt idx="11">
                  <c:v>1397652.1171600004</c:v>
                </c:pt>
                <c:pt idx="12">
                  <c:v>506090.80505000002</c:v>
                </c:pt>
                <c:pt idx="13">
                  <c:v>644972.49554999988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829824"/>
        <c:axId val="120831360"/>
      </c:barChart>
      <c:catAx>
        <c:axId val="120829824"/>
        <c:scaling>
          <c:orientation val="maxMin"/>
        </c:scaling>
        <c:delete val="0"/>
        <c:axPos val="l"/>
        <c:majorTickMark val="out"/>
        <c:minorTickMark val="none"/>
        <c:tickLblPos val="nextTo"/>
        <c:crossAx val="120831360"/>
        <c:crosses val="autoZero"/>
        <c:auto val="1"/>
        <c:lblAlgn val="ctr"/>
        <c:lblOffset val="100"/>
        <c:noMultiLvlLbl val="0"/>
      </c:catAx>
      <c:valAx>
        <c:axId val="12083136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82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'28'!$H$9:$H$22</c:f>
              <c:numCache>
                <c:formatCode>#,##0.0</c:formatCode>
                <c:ptCount val="14"/>
                <c:pt idx="0">
                  <c:v>1.5096774193548388</c:v>
                </c:pt>
                <c:pt idx="1">
                  <c:v>1.6322580645161289</c:v>
                </c:pt>
                <c:pt idx="2">
                  <c:v>1.3290322580645157</c:v>
                </c:pt>
                <c:pt idx="3">
                  <c:v>1.0709677419354837</c:v>
                </c:pt>
                <c:pt idx="4">
                  <c:v>1.5258064516129031</c:v>
                </c:pt>
                <c:pt idx="5">
                  <c:v>1.4129032258064518</c:v>
                </c:pt>
                <c:pt idx="6">
                  <c:v>0.78387096774193554</c:v>
                </c:pt>
                <c:pt idx="7">
                  <c:v>1.1290322580645162</c:v>
                </c:pt>
                <c:pt idx="8">
                  <c:v>2.3516129032258073</c:v>
                </c:pt>
                <c:pt idx="9">
                  <c:v>3.6064516129032258</c:v>
                </c:pt>
                <c:pt idx="10">
                  <c:v>2.4645161290322584</c:v>
                </c:pt>
                <c:pt idx="11">
                  <c:v>2.3709677419354844</c:v>
                </c:pt>
                <c:pt idx="12">
                  <c:v>0.45161290322580649</c:v>
                </c:pt>
                <c:pt idx="13">
                  <c:v>0.20322580645161298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842880"/>
        <c:axId val="122036608"/>
      </c:barChart>
      <c:catAx>
        <c:axId val="120842880"/>
        <c:scaling>
          <c:orientation val="maxMin"/>
        </c:scaling>
        <c:delete val="0"/>
        <c:axPos val="l"/>
        <c:majorTickMark val="out"/>
        <c:minorTickMark val="none"/>
        <c:tickLblPos val="low"/>
        <c:crossAx val="122036608"/>
        <c:crosses val="autoZero"/>
        <c:auto val="1"/>
        <c:lblAlgn val="ctr"/>
        <c:lblOffset val="100"/>
        <c:noMultiLvlLbl val="0"/>
      </c:catAx>
      <c:valAx>
        <c:axId val="1220366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842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26382.193269771673</c:v>
                </c:pt>
                <c:pt idx="1">
                  <c:v>12931.555956481241</c:v>
                </c:pt>
                <c:pt idx="2">
                  <c:v>20793.780624877338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286144"/>
        <c:axId val="109287680"/>
      </c:barChart>
      <c:catAx>
        <c:axId val="109286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287680"/>
        <c:crosses val="autoZero"/>
        <c:auto val="1"/>
        <c:lblAlgn val="ctr"/>
        <c:lblOffset val="100"/>
        <c:noMultiLvlLbl val="0"/>
      </c:catAx>
      <c:valAx>
        <c:axId val="109287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9286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'29'!$E$9:$E$22</c:f>
              <c:numCache>
                <c:formatCode>#,##0</c:formatCode>
                <c:ptCount val="14"/>
                <c:pt idx="0">
                  <c:v>957659.0098</c:v>
                </c:pt>
                <c:pt idx="1">
                  <c:v>3939927.13797</c:v>
                </c:pt>
                <c:pt idx="2">
                  <c:v>707391.28603000008</c:v>
                </c:pt>
                <c:pt idx="3">
                  <c:v>1216318.7742100002</c:v>
                </c:pt>
                <c:pt idx="4">
                  <c:v>1128655.1077899998</c:v>
                </c:pt>
                <c:pt idx="5">
                  <c:v>2872192.3308800003</c:v>
                </c:pt>
                <c:pt idx="6">
                  <c:v>1634933.3090599999</c:v>
                </c:pt>
                <c:pt idx="7">
                  <c:v>1269588.9141299999</c:v>
                </c:pt>
                <c:pt idx="8">
                  <c:v>1246589.1075699998</c:v>
                </c:pt>
                <c:pt idx="9">
                  <c:v>3128704.4909838489</c:v>
                </c:pt>
                <c:pt idx="10">
                  <c:v>3473701.1806700001</c:v>
                </c:pt>
                <c:pt idx="11">
                  <c:v>3887715.2731600003</c:v>
                </c:pt>
                <c:pt idx="12">
                  <c:v>1161315.4639799998</c:v>
                </c:pt>
                <c:pt idx="13">
                  <c:v>1457252.4711799999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2126336"/>
        <c:axId val="122127872"/>
      </c:barChart>
      <c:catAx>
        <c:axId val="122126336"/>
        <c:scaling>
          <c:orientation val="maxMin"/>
        </c:scaling>
        <c:delete val="0"/>
        <c:axPos val="l"/>
        <c:majorTickMark val="out"/>
        <c:minorTickMark val="none"/>
        <c:tickLblPos val="nextTo"/>
        <c:crossAx val="122127872"/>
        <c:crosses val="autoZero"/>
        <c:auto val="1"/>
        <c:lblAlgn val="ctr"/>
        <c:lblOffset val="100"/>
        <c:noMultiLvlLbl val="0"/>
      </c:catAx>
      <c:valAx>
        <c:axId val="1221278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2126336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'29'!$H$9:$H$22</c:f>
              <c:numCache>
                <c:formatCode>#,##0.0</c:formatCode>
                <c:ptCount val="14"/>
                <c:pt idx="0">
                  <c:v>4.8692831541218631</c:v>
                </c:pt>
                <c:pt idx="1">
                  <c:v>6.3720788530465962</c:v>
                </c:pt>
                <c:pt idx="2">
                  <c:v>4.2891039426523294</c:v>
                </c:pt>
                <c:pt idx="3">
                  <c:v>5.3244802867383507</c:v>
                </c:pt>
                <c:pt idx="4">
                  <c:v>5.4977777777777774</c:v>
                </c:pt>
                <c:pt idx="5">
                  <c:v>5.6432616487455212</c:v>
                </c:pt>
                <c:pt idx="6">
                  <c:v>5.2454121863799275</c:v>
                </c:pt>
                <c:pt idx="7">
                  <c:v>5.3947670250896058</c:v>
                </c:pt>
                <c:pt idx="8">
                  <c:v>5.2282795698924742</c:v>
                </c:pt>
                <c:pt idx="9">
                  <c:v>6.8811111111111103</c:v>
                </c:pt>
                <c:pt idx="10">
                  <c:v>5.8822222222222225</c:v>
                </c:pt>
                <c:pt idx="11">
                  <c:v>5.6110035842293913</c:v>
                </c:pt>
                <c:pt idx="12">
                  <c:v>4.8492473118279564</c:v>
                </c:pt>
                <c:pt idx="13">
                  <c:v>5.2122939068100358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2155776"/>
        <c:axId val="122157312"/>
      </c:barChart>
      <c:catAx>
        <c:axId val="122155776"/>
        <c:scaling>
          <c:orientation val="maxMin"/>
        </c:scaling>
        <c:delete val="0"/>
        <c:axPos val="l"/>
        <c:majorTickMark val="out"/>
        <c:minorTickMark val="none"/>
        <c:tickLblPos val="low"/>
        <c:crossAx val="122157312"/>
        <c:crosses val="autoZero"/>
        <c:auto val="1"/>
        <c:lblAlgn val="ctr"/>
        <c:lblOffset val="100"/>
        <c:noMultiLvlLbl val="0"/>
      </c:catAx>
      <c:valAx>
        <c:axId val="12215731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2155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44150.867429717866</c:v>
                </c:pt>
                <c:pt idx="1">
                  <c:v>19541.600971788448</c:v>
                </c:pt>
                <c:pt idx="2">
                  <c:v>30470.744652847181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310336"/>
        <c:axId val="109311872"/>
      </c:barChart>
      <c:catAx>
        <c:axId val="109310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311872"/>
        <c:crosses val="autoZero"/>
        <c:auto val="1"/>
        <c:lblAlgn val="ctr"/>
        <c:lblOffset val="100"/>
        <c:noMultiLvlLbl val="0"/>
      </c:catAx>
      <c:valAx>
        <c:axId val="109311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9310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43076.287976607418</c:v>
                </c:pt>
                <c:pt idx="1">
                  <c:v>27101.967389684443</c:v>
                </c:pt>
                <c:pt idx="2">
                  <c:v>35318.466922304309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937600"/>
        <c:axId val="112943488"/>
      </c:barChart>
      <c:catAx>
        <c:axId val="112937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943488"/>
        <c:crosses val="autoZero"/>
        <c:auto val="1"/>
        <c:lblAlgn val="ctr"/>
        <c:lblOffset val="100"/>
        <c:noMultiLvlLbl val="0"/>
      </c:catAx>
      <c:valAx>
        <c:axId val="112943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937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'9'!$C$45:$D$45</c:f>
              <c:numCache>
                <c:formatCode>#,##0</c:formatCode>
                <c:ptCount val="2"/>
                <c:pt idx="0">
                  <c:v>644606.90543146839</c:v>
                </c:pt>
                <c:pt idx="1">
                  <c:v>657344.19648936053</c:v>
                </c:pt>
              </c:numCache>
            </c:numRef>
          </c:val>
        </c:ser>
        <c:ser>
          <c:idx val="1"/>
          <c:order val="1"/>
          <c:tx>
            <c:strRef>
              <c:f>'9'!$B$46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914121.64562283317</c:v>
                </c:pt>
                <c:pt idx="1">
                  <c:v>947050.70711760898</c:v>
                </c:pt>
              </c:numCache>
            </c:numRef>
          </c:val>
        </c:ser>
        <c:ser>
          <c:idx val="2"/>
          <c:order val="2"/>
          <c:tx>
            <c:strRef>
              <c:f>'9'!$B$47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1094872.4675958743</c:v>
                </c:pt>
                <c:pt idx="1">
                  <c:v>1079924.9565070677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043328"/>
        <c:axId val="115933184"/>
      </c:barChart>
      <c:catAx>
        <c:axId val="11304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933184"/>
        <c:crosses val="autoZero"/>
        <c:auto val="1"/>
        <c:lblAlgn val="ctr"/>
        <c:lblOffset val="100"/>
        <c:noMultiLvlLbl val="0"/>
      </c:catAx>
      <c:valAx>
        <c:axId val="11593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3043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'9'!$I$45:$J$45</c:f>
              <c:numCache>
                <c:formatCode>0.0%</c:formatCode>
                <c:ptCount val="2"/>
                <c:pt idx="0">
                  <c:v>0.24291779393398213</c:v>
                </c:pt>
                <c:pt idx="1">
                  <c:v>0.24488296132541926</c:v>
                </c:pt>
              </c:numCache>
            </c:numRef>
          </c:val>
        </c:ser>
        <c:ser>
          <c:idx val="1"/>
          <c:order val="1"/>
          <c:tx>
            <c:strRef>
              <c:f>'9'!$H$46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0.34448345444479267</c:v>
                </c:pt>
                <c:pt idx="1">
                  <c:v>0.35280844179179738</c:v>
                </c:pt>
              </c:numCache>
            </c:numRef>
          </c:val>
        </c:ser>
        <c:ser>
          <c:idx val="2"/>
          <c:order val="2"/>
          <c:tx>
            <c:strRef>
              <c:f>'9'!$H$47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0.41259875162122533</c:v>
                </c:pt>
                <c:pt idx="1">
                  <c:v>0.40230859688278342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995776"/>
        <c:axId val="115997696"/>
      </c:barChart>
      <c:catAx>
        <c:axId val="11599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997696"/>
        <c:crosses val="autoZero"/>
        <c:auto val="1"/>
        <c:lblAlgn val="ctr"/>
        <c:lblOffset val="100"/>
        <c:noMultiLvlLbl val="0"/>
      </c:catAx>
      <c:valAx>
        <c:axId val="1159976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5995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'10'!$C$45:$D$45</c:f>
              <c:numCache>
                <c:formatCode>#,##0</c:formatCode>
                <c:ptCount val="2"/>
                <c:pt idx="0">
                  <c:v>65032.334603128751</c:v>
                </c:pt>
                <c:pt idx="1">
                  <c:v>65538.372557279727</c:v>
                </c:pt>
              </c:numCache>
            </c:numRef>
          </c:val>
        </c:ser>
        <c:ser>
          <c:idx val="1"/>
          <c:order val="1"/>
          <c:tx>
            <c:strRef>
              <c:f>'10'!$B$46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104770.80771705984</c:v>
                </c:pt>
                <c:pt idx="1">
                  <c:v>107387.12274690944</c:v>
                </c:pt>
              </c:numCache>
            </c:numRef>
          </c:val>
        </c:ser>
        <c:ser>
          <c:idx val="2"/>
          <c:order val="2"/>
          <c:tx>
            <c:strRef>
              <c:f>'10'!$B$47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129652.17259013682</c:v>
                </c:pt>
                <c:pt idx="1">
                  <c:v>134778.86109964072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369408"/>
        <c:axId val="106371328"/>
      </c:barChart>
      <c:catAx>
        <c:axId val="10636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371328"/>
        <c:crosses val="autoZero"/>
        <c:auto val="1"/>
        <c:lblAlgn val="ctr"/>
        <c:lblOffset val="100"/>
        <c:noMultiLvlLbl val="0"/>
      </c:catAx>
      <c:valAx>
        <c:axId val="106371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636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5.wdp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2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6.wdp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3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7.wdp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4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4.wdp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image" Target="../media/image15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4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0.xml"/><Relationship Id="rId9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4.xml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7.xml"/><Relationship Id="rId7" Type="http://schemas.openxmlformats.org/officeDocument/2006/relationships/image" Target="../media/image3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8.xml"/><Relationship Id="rId9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32.xml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chart" Target="../charts/chart33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4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7" Type="http://schemas.openxmlformats.org/officeDocument/2006/relationships/image" Target="../media/image9.png"/><Relationship Id="rId2" Type="http://schemas.microsoft.com/office/2007/relationships/hdphoto" Target="../media/hdphoto8.wdp"/><Relationship Id="rId1" Type="http://schemas.openxmlformats.org/officeDocument/2006/relationships/image" Target="../media/image1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9.png"/><Relationship Id="rId2" Type="http://schemas.microsoft.com/office/2007/relationships/hdphoto" Target="../media/hdphoto10.wdp"/><Relationship Id="rId1" Type="http://schemas.openxmlformats.org/officeDocument/2006/relationships/image" Target="../media/image1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9.png"/><Relationship Id="rId2" Type="http://schemas.microsoft.com/office/2007/relationships/hdphoto" Target="../media/hdphoto12.wdp"/><Relationship Id="rId1" Type="http://schemas.openxmlformats.org/officeDocument/2006/relationships/image" Target="../media/image2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9.png"/><Relationship Id="rId2" Type="http://schemas.microsoft.com/office/2007/relationships/hdphoto" Target="../media/hdphoto14.wdp"/><Relationship Id="rId1" Type="http://schemas.openxmlformats.org/officeDocument/2006/relationships/image" Target="../media/image22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9.png"/><Relationship Id="rId2" Type="http://schemas.microsoft.com/office/2007/relationships/hdphoto" Target="../media/hdphoto16.wdp"/><Relationship Id="rId1" Type="http://schemas.openxmlformats.org/officeDocument/2006/relationships/image" Target="../media/image24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9.png"/><Relationship Id="rId2" Type="http://schemas.microsoft.com/office/2007/relationships/hdphoto" Target="../media/hdphoto18.wdp"/><Relationship Id="rId1" Type="http://schemas.openxmlformats.org/officeDocument/2006/relationships/image" Target="../media/image2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9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9.png"/><Relationship Id="rId2" Type="http://schemas.microsoft.com/office/2007/relationships/hdphoto" Target="../media/hdphoto20.wdp"/><Relationship Id="rId1" Type="http://schemas.openxmlformats.org/officeDocument/2006/relationships/image" Target="../media/image2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1.wdp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34.xml"/><Relationship Id="rId7" Type="http://schemas.openxmlformats.org/officeDocument/2006/relationships/image" Target="../media/image9.png"/><Relationship Id="rId2" Type="http://schemas.microsoft.com/office/2007/relationships/hdphoto" Target="../media/hdphoto22.wdp"/><Relationship Id="rId1" Type="http://schemas.openxmlformats.org/officeDocument/2006/relationships/image" Target="../media/image3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3.wdp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4" Type="http://schemas.microsoft.com/office/2007/relationships/hdphoto" Target="../media/hdphoto22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microsoft.com/office/2007/relationships/hdphoto" Target="../media/hdphoto2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image" Target="../media/image9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10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microsoft.com/office/2007/relationships/hdphoto" Target="../media/hdphoto2.wdp"/><Relationship Id="rId5" Type="http://schemas.openxmlformats.org/officeDocument/2006/relationships/image" Target="../media/image9.png"/><Relationship Id="rId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9</xdr:row>
      <xdr:rowOff>201566</xdr:rowOff>
    </xdr:from>
    <xdr:to>
      <xdr:col>9</xdr:col>
      <xdr:colOff>323851</xdr:colOff>
      <xdr:row>15</xdr:row>
      <xdr:rowOff>69683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4316366"/>
          <a:ext cx="4552950" cy="2611317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200025</xdr:colOff>
      <xdr:row>0</xdr:row>
      <xdr:rowOff>265419</xdr:rowOff>
    </xdr:from>
    <xdr:to>
      <xdr:col>10</xdr:col>
      <xdr:colOff>114300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214443</xdr:rowOff>
    </xdr:from>
    <xdr:to>
      <xdr:col>0</xdr:col>
      <xdr:colOff>518025</xdr:colOff>
      <xdr:row>1</xdr:row>
      <xdr:rowOff>304800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214443"/>
          <a:ext cx="289425" cy="5475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342900</xdr:colOff>
      <xdr:row>3</xdr:row>
      <xdr:rowOff>142875</xdr:rowOff>
    </xdr:from>
    <xdr:to>
      <xdr:col>3</xdr:col>
      <xdr:colOff>191044</xdr:colOff>
      <xdr:row>6</xdr:row>
      <xdr:rowOff>238125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733425"/>
          <a:ext cx="1324519" cy="885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314325</xdr:colOff>
      <xdr:row>4</xdr:row>
      <xdr:rowOff>19050</xdr:rowOff>
    </xdr:from>
    <xdr:to>
      <xdr:col>3</xdr:col>
      <xdr:colOff>119742</xdr:colOff>
      <xdr:row>6</xdr:row>
      <xdr:rowOff>247650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5" y="685800"/>
          <a:ext cx="1281792" cy="857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400050</xdr:colOff>
      <xdr:row>4</xdr:row>
      <xdr:rowOff>57150</xdr:rowOff>
    </xdr:from>
    <xdr:to>
      <xdr:col>3</xdr:col>
      <xdr:colOff>134070</xdr:colOff>
      <xdr:row>6</xdr:row>
      <xdr:rowOff>238000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23900"/>
          <a:ext cx="1210395" cy="809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52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66676</xdr:rowOff>
    </xdr:from>
    <xdr:to>
      <xdr:col>10</xdr:col>
      <xdr:colOff>228600</xdr:colOff>
      <xdr:row>52</xdr:row>
      <xdr:rowOff>161926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361950</xdr:colOff>
      <xdr:row>4</xdr:row>
      <xdr:rowOff>9525</xdr:rowOff>
    </xdr:from>
    <xdr:to>
      <xdr:col>3</xdr:col>
      <xdr:colOff>152400</xdr:colOff>
      <xdr:row>6</xdr:row>
      <xdr:rowOff>228114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676275"/>
          <a:ext cx="1266825" cy="8472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104775</xdr:colOff>
      <xdr:row>3</xdr:row>
      <xdr:rowOff>66675</xdr:rowOff>
    </xdr:from>
    <xdr:to>
      <xdr:col>2</xdr:col>
      <xdr:colOff>352426</xdr:colOff>
      <xdr:row>6</xdr:row>
      <xdr:rowOff>91732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52550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76200</xdr:rowOff>
    </xdr:from>
    <xdr:to>
      <xdr:col>2</xdr:col>
      <xdr:colOff>342901</xdr:colOff>
      <xdr:row>6</xdr:row>
      <xdr:rowOff>101257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26</xdr:row>
      <xdr:rowOff>80962</xdr:rowOff>
    </xdr:from>
    <xdr:to>
      <xdr:col>11</xdr:col>
      <xdr:colOff>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142875</xdr:rowOff>
    </xdr:from>
    <xdr:to>
      <xdr:col>3</xdr:col>
      <xdr:colOff>352969</xdr:colOff>
      <xdr:row>4</xdr:row>
      <xdr:rowOff>414207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05025" y="1019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4</xdr:row>
      <xdr:rowOff>123825</xdr:rowOff>
    </xdr:from>
    <xdr:to>
      <xdr:col>8</xdr:col>
      <xdr:colOff>352969</xdr:colOff>
      <xdr:row>4</xdr:row>
      <xdr:rowOff>414207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57775" y="100012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</xdr:row>
      <xdr:rowOff>95250</xdr:rowOff>
    </xdr:from>
    <xdr:to>
      <xdr:col>2</xdr:col>
      <xdr:colOff>323851</xdr:colOff>
      <xdr:row>4</xdr:row>
      <xdr:rowOff>520357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504825"/>
          <a:ext cx="1333501" cy="8918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165011</xdr:colOff>
      <xdr:row>6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35</xdr:row>
      <xdr:rowOff>0</xdr:rowOff>
    </xdr:from>
    <xdr:to>
      <xdr:col>3</xdr:col>
      <xdr:colOff>174500</xdr:colOff>
      <xdr:row>37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05125" y="1465792"/>
          <a:ext cx="143419" cy="288265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73600" y="14795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37</xdr:row>
      <xdr:rowOff>47625</xdr:rowOff>
    </xdr:from>
    <xdr:ext cx="143419" cy="271332"/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oneCellAnchor>
  <xdr:oneCellAnchor>
    <xdr:from>
      <xdr:col>5</xdr:col>
      <xdr:colOff>238125</xdr:colOff>
      <xdr:row>37</xdr:row>
      <xdr:rowOff>31750</xdr:rowOff>
    </xdr:from>
    <xdr:ext cx="143419" cy="290382"/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19050</xdr:rowOff>
    </xdr:from>
    <xdr:to>
      <xdr:col>3</xdr:col>
      <xdr:colOff>647700</xdr:colOff>
      <xdr:row>24</xdr:row>
      <xdr:rowOff>114300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23925"/>
          <a:ext cx="5762625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123825</xdr:rowOff>
    </xdr:from>
    <xdr:to>
      <xdr:col>2</xdr:col>
      <xdr:colOff>552449</xdr:colOff>
      <xdr:row>6</xdr:row>
      <xdr:rowOff>101762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3345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35</xdr:row>
      <xdr:rowOff>66675</xdr:rowOff>
    </xdr:from>
    <xdr:to>
      <xdr:col>3</xdr:col>
      <xdr:colOff>57150</xdr:colOff>
      <xdr:row>37</xdr:row>
      <xdr:rowOff>215572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6578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152400</xdr:rowOff>
    </xdr:from>
    <xdr:to>
      <xdr:col>3</xdr:col>
      <xdr:colOff>57150</xdr:colOff>
      <xdr:row>6</xdr:row>
      <xdr:rowOff>142209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6202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35</xdr:row>
      <xdr:rowOff>0</xdr:rowOff>
    </xdr:from>
    <xdr:to>
      <xdr:col>3</xdr:col>
      <xdr:colOff>76199</xdr:colOff>
      <xdr:row>37</xdr:row>
      <xdr:rowOff>304913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91175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83370</xdr:colOff>
      <xdr:row>4</xdr:row>
      <xdr:rowOff>19050</xdr:rowOff>
    </xdr:from>
    <xdr:to>
      <xdr:col>2</xdr:col>
      <xdr:colOff>522925</xdr:colOff>
      <xdr:row>7</xdr:row>
      <xdr:rowOff>28575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20" y="82867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35</xdr:row>
      <xdr:rowOff>123825</xdr:rowOff>
    </xdr:from>
    <xdr:to>
      <xdr:col>3</xdr:col>
      <xdr:colOff>19050</xdr:colOff>
      <xdr:row>37</xdr:row>
      <xdr:rowOff>144313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36</xdr:row>
      <xdr:rowOff>38100</xdr:rowOff>
    </xdr:from>
    <xdr:to>
      <xdr:col>2</xdr:col>
      <xdr:colOff>371475</xdr:colOff>
      <xdr:row>37</xdr:row>
      <xdr:rowOff>40141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943600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4</xdr:row>
      <xdr:rowOff>19050</xdr:rowOff>
    </xdr:from>
    <xdr:to>
      <xdr:col>2</xdr:col>
      <xdr:colOff>504825</xdr:colOff>
      <xdr:row>7</xdr:row>
      <xdr:rowOff>55472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28675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</xdr:row>
      <xdr:rowOff>57149</xdr:rowOff>
    </xdr:from>
    <xdr:to>
      <xdr:col>3</xdr:col>
      <xdr:colOff>123826</xdr:colOff>
      <xdr:row>6</xdr:row>
      <xdr:rowOff>314324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8667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34</xdr:row>
      <xdr:rowOff>114300</xdr:rowOff>
    </xdr:from>
    <xdr:to>
      <xdr:col>3</xdr:col>
      <xdr:colOff>142875</xdr:colOff>
      <xdr:row>37</xdr:row>
      <xdr:rowOff>249865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</xdr:row>
      <xdr:rowOff>9525</xdr:rowOff>
    </xdr:from>
    <xdr:to>
      <xdr:col>3</xdr:col>
      <xdr:colOff>8290</xdr:colOff>
      <xdr:row>6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35</xdr:row>
      <xdr:rowOff>28575</xdr:rowOff>
    </xdr:from>
    <xdr:to>
      <xdr:col>3</xdr:col>
      <xdr:colOff>3499</xdr:colOff>
      <xdr:row>37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3</xdr:row>
      <xdr:rowOff>45884</xdr:rowOff>
    </xdr:from>
    <xdr:to>
      <xdr:col>2</xdr:col>
      <xdr:colOff>485773</xdr:colOff>
      <xdr:row>6</xdr:row>
      <xdr:rowOff>128693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4" y="807884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200026</xdr:colOff>
      <xdr:row>32</xdr:row>
      <xdr:rowOff>19050</xdr:rowOff>
    </xdr:from>
    <xdr:to>
      <xdr:col>5</xdr:col>
      <xdr:colOff>85726</xdr:colOff>
      <xdr:row>50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361950</xdr:colOff>
      <xdr:row>28</xdr:row>
      <xdr:rowOff>142875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609600</xdr:colOff>
      <xdr:row>28</xdr:row>
      <xdr:rowOff>171450</xdr:rowOff>
    </xdr:from>
    <xdr:to>
      <xdr:col>3</xdr:col>
      <xdr:colOff>76744</xdr:colOff>
      <xdr:row>30</xdr:row>
      <xdr:rowOff>42732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097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38100</xdr:rowOff>
    </xdr:from>
    <xdr:to>
      <xdr:col>2</xdr:col>
      <xdr:colOff>485774</xdr:colOff>
      <xdr:row>6</xdr:row>
      <xdr:rowOff>120909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01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390525</xdr:colOff>
      <xdr:row>28</xdr:row>
      <xdr:rowOff>142875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619125</xdr:colOff>
      <xdr:row>28</xdr:row>
      <xdr:rowOff>180975</xdr:rowOff>
    </xdr:from>
    <xdr:to>
      <xdr:col>3</xdr:col>
      <xdr:colOff>86269</xdr:colOff>
      <xdr:row>30</xdr:row>
      <xdr:rowOff>52257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19275" y="5791200"/>
          <a:ext cx="143419" cy="2903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219076</xdr:colOff>
      <xdr:row>32</xdr:row>
      <xdr:rowOff>19050</xdr:rowOff>
    </xdr:from>
    <xdr:to>
      <xdr:col>5</xdr:col>
      <xdr:colOff>104776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47625</xdr:rowOff>
    </xdr:from>
    <xdr:to>
      <xdr:col>2</xdr:col>
      <xdr:colOff>485774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342900</xdr:colOff>
      <xdr:row>28</xdr:row>
      <xdr:rowOff>133350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590550</xdr:colOff>
      <xdr:row>28</xdr:row>
      <xdr:rowOff>161925</xdr:rowOff>
    </xdr:from>
    <xdr:to>
      <xdr:col>3</xdr:col>
      <xdr:colOff>57694</xdr:colOff>
      <xdr:row>30</xdr:row>
      <xdr:rowOff>33207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90700" y="5772150"/>
          <a:ext cx="143419" cy="2903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3</xdr:row>
      <xdr:rowOff>47625</xdr:rowOff>
    </xdr:from>
    <xdr:to>
      <xdr:col>2</xdr:col>
      <xdr:colOff>476249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0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333375</xdr:colOff>
      <xdr:row>28</xdr:row>
      <xdr:rowOff>133350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571500</xdr:colOff>
      <xdr:row>28</xdr:row>
      <xdr:rowOff>171450</xdr:rowOff>
    </xdr:from>
    <xdr:to>
      <xdr:col>3</xdr:col>
      <xdr:colOff>38644</xdr:colOff>
      <xdr:row>30</xdr:row>
      <xdr:rowOff>42732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16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4</xdr:row>
      <xdr:rowOff>66675</xdr:rowOff>
    </xdr:from>
    <xdr:to>
      <xdr:col>5</xdr:col>
      <xdr:colOff>57694</xdr:colOff>
      <xdr:row>4</xdr:row>
      <xdr:rowOff>338007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00400" y="9144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</xdr:row>
      <xdr:rowOff>76200</xdr:rowOff>
    </xdr:from>
    <xdr:to>
      <xdr:col>9</xdr:col>
      <xdr:colOff>67219</xdr:colOff>
      <xdr:row>4</xdr:row>
      <xdr:rowOff>347532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9725" y="92392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3</xdr:row>
      <xdr:rowOff>179903</xdr:rowOff>
    </xdr:from>
    <xdr:to>
      <xdr:col>2</xdr:col>
      <xdr:colOff>285751</xdr:colOff>
      <xdr:row>5</xdr:row>
      <xdr:rowOff>96717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70453"/>
          <a:ext cx="1200150" cy="688339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3</xdr:row>
      <xdr:rowOff>200025</xdr:rowOff>
    </xdr:from>
    <xdr:to>
      <xdr:col>9</xdr:col>
      <xdr:colOff>286294</xdr:colOff>
      <xdr:row>4</xdr:row>
      <xdr:rowOff>252282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72025" y="8667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171450</xdr:rowOff>
    </xdr:from>
    <xdr:to>
      <xdr:col>2</xdr:col>
      <xdr:colOff>504824</xdr:colOff>
      <xdr:row>4</xdr:row>
      <xdr:rowOff>606684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9055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3</xdr:row>
      <xdr:rowOff>161925</xdr:rowOff>
    </xdr:from>
    <xdr:to>
      <xdr:col>9</xdr:col>
      <xdr:colOff>305344</xdr:colOff>
      <xdr:row>4</xdr:row>
      <xdr:rowOff>233232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91075" y="82867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152400</xdr:rowOff>
    </xdr:from>
    <xdr:to>
      <xdr:col>2</xdr:col>
      <xdr:colOff>495299</xdr:colOff>
      <xdr:row>4</xdr:row>
      <xdr:rowOff>587634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5715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23</xdr:row>
      <xdr:rowOff>9525</xdr:rowOff>
    </xdr:from>
    <xdr:to>
      <xdr:col>10</xdr:col>
      <xdr:colOff>214</xdr:colOff>
      <xdr:row>24</xdr:row>
      <xdr:rowOff>158749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31482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76201</xdr:colOff>
      <xdr:row>22</xdr:row>
      <xdr:rowOff>38999</xdr:rowOff>
    </xdr:from>
    <xdr:to>
      <xdr:col>14</xdr:col>
      <xdr:colOff>285751</xdr:colOff>
      <xdr:row>24</xdr:row>
      <xdr:rowOff>134211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1" y="4182374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21</xdr:row>
      <xdr:rowOff>126999</xdr:rowOff>
    </xdr:from>
    <xdr:to>
      <xdr:col>5</xdr:col>
      <xdr:colOff>293502</xdr:colOff>
      <xdr:row>24</xdr:row>
      <xdr:rowOff>155574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29" y="4108449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20</xdr:row>
      <xdr:rowOff>158750</xdr:rowOff>
    </xdr:from>
    <xdr:to>
      <xdr:col>0</xdr:col>
      <xdr:colOff>292100</xdr:colOff>
      <xdr:row>24</xdr:row>
      <xdr:rowOff>147637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9700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</xdr:row>
      <xdr:rowOff>95250</xdr:rowOff>
    </xdr:from>
    <xdr:to>
      <xdr:col>18</xdr:col>
      <xdr:colOff>253334</xdr:colOff>
      <xdr:row>21</xdr:row>
      <xdr:rowOff>22130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838200"/>
          <a:ext cx="5584159" cy="316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38</xdr:row>
      <xdr:rowOff>163915</xdr:rowOff>
    </xdr:from>
    <xdr:to>
      <xdr:col>9</xdr:col>
      <xdr:colOff>293077</xdr:colOff>
      <xdr:row>43</xdr:row>
      <xdr:rowOff>190500</xdr:rowOff>
    </xdr:to>
    <xdr:cxnSp macro="">
      <xdr:nvCxnSpPr>
        <xdr:cNvPr id="7" name="Přímá spojnice se šipkou 6"/>
        <xdr:cNvCxnSpPr/>
      </xdr:nvCxnSpPr>
      <xdr:spPr>
        <a:xfrm>
          <a:off x="3121269" y="7269565"/>
          <a:ext cx="733" cy="979085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30</xdr:row>
      <xdr:rowOff>100853</xdr:rowOff>
    </xdr:from>
    <xdr:to>
      <xdr:col>15</xdr:col>
      <xdr:colOff>61633</xdr:colOff>
      <xdr:row>30</xdr:row>
      <xdr:rowOff>100853</xdr:rowOff>
    </xdr:to>
    <xdr:cxnSp macro="">
      <xdr:nvCxnSpPr>
        <xdr:cNvPr id="8" name="Přímá spojnice se šipkou 7"/>
        <xdr:cNvCxnSpPr/>
      </xdr:nvCxnSpPr>
      <xdr:spPr>
        <a:xfrm flipH="1">
          <a:off x="3771339" y="5682503"/>
          <a:ext cx="1005169" cy="0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30</xdr:row>
      <xdr:rowOff>100853</xdr:rowOff>
    </xdr:from>
    <xdr:to>
      <xdr:col>8</xdr:col>
      <xdr:colOff>0</xdr:colOff>
      <xdr:row>30</xdr:row>
      <xdr:rowOff>100853</xdr:rowOff>
    </xdr:to>
    <xdr:cxnSp macro="">
      <xdr:nvCxnSpPr>
        <xdr:cNvPr id="9" name="Přímá spojnice se šipkou 8"/>
        <xdr:cNvCxnSpPr/>
      </xdr:nvCxnSpPr>
      <xdr:spPr>
        <a:xfrm flipH="1">
          <a:off x="1526241" y="5682503"/>
          <a:ext cx="988359" cy="0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30</xdr:row>
      <xdr:rowOff>190500</xdr:rowOff>
    </xdr:from>
    <xdr:to>
      <xdr:col>10</xdr:col>
      <xdr:colOff>74993</xdr:colOff>
      <xdr:row>35</xdr:row>
      <xdr:rowOff>861</xdr:rowOff>
    </xdr:to>
    <xdr:cxnSp macro="">
      <xdr:nvCxnSpPr>
        <xdr:cNvPr id="10" name="Přímá spojnice se šipkou 9"/>
        <xdr:cNvCxnSpPr/>
      </xdr:nvCxnSpPr>
      <xdr:spPr>
        <a:xfrm>
          <a:off x="3216088" y="5772150"/>
          <a:ext cx="2155" cy="762861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31</xdr:row>
      <xdr:rowOff>5603</xdr:rowOff>
    </xdr:from>
    <xdr:to>
      <xdr:col>9</xdr:col>
      <xdr:colOff>235324</xdr:colOff>
      <xdr:row>34</xdr:row>
      <xdr:rowOff>173692</xdr:rowOff>
    </xdr:to>
    <xdr:cxnSp macro="">
      <xdr:nvCxnSpPr>
        <xdr:cNvPr id="11" name="Přímá spojnice se šipkou 10"/>
        <xdr:cNvCxnSpPr/>
      </xdr:nvCxnSpPr>
      <xdr:spPr>
        <a:xfrm flipV="1">
          <a:off x="3064249" y="5777753"/>
          <a:ext cx="0" cy="739589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37</xdr:row>
      <xdr:rowOff>112059</xdr:rowOff>
    </xdr:from>
    <xdr:to>
      <xdr:col>7</xdr:col>
      <xdr:colOff>291353</xdr:colOff>
      <xdr:row>39</xdr:row>
      <xdr:rowOff>112059</xdr:rowOff>
    </xdr:to>
    <xdr:cxnSp macro="">
      <xdr:nvCxnSpPr>
        <xdr:cNvPr id="12" name="Přímá spojnice se šipkou 11"/>
        <xdr:cNvCxnSpPr/>
      </xdr:nvCxnSpPr>
      <xdr:spPr>
        <a:xfrm flipH="1">
          <a:off x="1577227" y="7027209"/>
          <a:ext cx="914401" cy="381000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35</xdr:row>
      <xdr:rowOff>89647</xdr:rowOff>
    </xdr:from>
    <xdr:to>
      <xdr:col>7</xdr:col>
      <xdr:colOff>296956</xdr:colOff>
      <xdr:row>37</xdr:row>
      <xdr:rowOff>61633</xdr:rowOff>
    </xdr:to>
    <xdr:cxnSp macro="">
      <xdr:nvCxnSpPr>
        <xdr:cNvPr id="13" name="Přímá spojnice se šipkou 12"/>
        <xdr:cNvCxnSpPr/>
      </xdr:nvCxnSpPr>
      <xdr:spPr>
        <a:xfrm>
          <a:off x="1543050" y="6623797"/>
          <a:ext cx="954181" cy="352986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37</xdr:row>
      <xdr:rowOff>173691</xdr:rowOff>
    </xdr:from>
    <xdr:to>
      <xdr:col>14</xdr:col>
      <xdr:colOff>308162</xdr:colOff>
      <xdr:row>37</xdr:row>
      <xdr:rowOff>173691</xdr:rowOff>
    </xdr:to>
    <xdr:cxnSp macro="">
      <xdr:nvCxnSpPr>
        <xdr:cNvPr id="14" name="Přímá spojnice se šipkou 13"/>
        <xdr:cNvCxnSpPr/>
      </xdr:nvCxnSpPr>
      <xdr:spPr>
        <a:xfrm>
          <a:off x="3748928" y="7088841"/>
          <a:ext cx="959784" cy="0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44</xdr:row>
      <xdr:rowOff>171450</xdr:rowOff>
    </xdr:from>
    <xdr:to>
      <xdr:col>4</xdr:col>
      <xdr:colOff>47625</xdr:colOff>
      <xdr:row>46</xdr:row>
      <xdr:rowOff>0</xdr:rowOff>
    </xdr:to>
    <xdr:cxnSp macro="">
      <xdr:nvCxnSpPr>
        <xdr:cNvPr id="15" name="Přímá spojnice se šipkou 14"/>
        <xdr:cNvCxnSpPr/>
      </xdr:nvCxnSpPr>
      <xdr:spPr>
        <a:xfrm>
          <a:off x="895350" y="8420100"/>
          <a:ext cx="409575" cy="20955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46</xdr:row>
      <xdr:rowOff>128868</xdr:rowOff>
    </xdr:from>
    <xdr:to>
      <xdr:col>8</xdr:col>
      <xdr:colOff>5603</xdr:colOff>
      <xdr:row>46</xdr:row>
      <xdr:rowOff>134471</xdr:rowOff>
    </xdr:to>
    <xdr:cxnSp macro="">
      <xdr:nvCxnSpPr>
        <xdr:cNvPr id="16" name="Přímá spojnice se šipkou 15"/>
        <xdr:cNvCxnSpPr/>
      </xdr:nvCxnSpPr>
      <xdr:spPr>
        <a:xfrm flipH="1" flipV="1">
          <a:off x="1891554" y="8758518"/>
          <a:ext cx="628649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46</xdr:row>
      <xdr:rowOff>68356</xdr:rowOff>
    </xdr:from>
    <xdr:to>
      <xdr:col>14</xdr:col>
      <xdr:colOff>303679</xdr:colOff>
      <xdr:row>48</xdr:row>
      <xdr:rowOff>40342</xdr:rowOff>
    </xdr:to>
    <xdr:cxnSp macro="">
      <xdr:nvCxnSpPr>
        <xdr:cNvPr id="17" name="Přímá spojnice se šipkou 16"/>
        <xdr:cNvCxnSpPr/>
      </xdr:nvCxnSpPr>
      <xdr:spPr>
        <a:xfrm>
          <a:off x="3750048" y="8698006"/>
          <a:ext cx="954181" cy="352986"/>
        </a:xfrm>
        <a:prstGeom prst="straightConnector1">
          <a:avLst/>
        </a:prstGeom>
        <a:ln w="4445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45</xdr:row>
      <xdr:rowOff>11206</xdr:rowOff>
    </xdr:from>
    <xdr:to>
      <xdr:col>14</xdr:col>
      <xdr:colOff>302559</xdr:colOff>
      <xdr:row>46</xdr:row>
      <xdr:rowOff>58270</xdr:rowOff>
    </xdr:to>
    <xdr:cxnSp macro="">
      <xdr:nvCxnSpPr>
        <xdr:cNvPr id="18" name="Přímá spojnice se šipkou 17"/>
        <xdr:cNvCxnSpPr/>
      </xdr:nvCxnSpPr>
      <xdr:spPr>
        <a:xfrm flipV="1">
          <a:off x="3717552" y="8450356"/>
          <a:ext cx="985557" cy="237564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47</xdr:row>
      <xdr:rowOff>184897</xdr:rowOff>
    </xdr:from>
    <xdr:to>
      <xdr:col>9</xdr:col>
      <xdr:colOff>308163</xdr:colOff>
      <xdr:row>49</xdr:row>
      <xdr:rowOff>184897</xdr:rowOff>
    </xdr:to>
    <xdr:cxnSp macro="">
      <xdr:nvCxnSpPr>
        <xdr:cNvPr id="19" name="Přímá spojnice se šipkou 18"/>
        <xdr:cNvCxnSpPr/>
      </xdr:nvCxnSpPr>
      <xdr:spPr>
        <a:xfrm>
          <a:off x="3137087" y="9005047"/>
          <a:ext cx="1" cy="381000"/>
        </a:xfrm>
        <a:prstGeom prst="straightConnector1">
          <a:avLst/>
        </a:prstGeom>
        <a:ln w="254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46</xdr:row>
      <xdr:rowOff>162487</xdr:rowOff>
    </xdr:from>
    <xdr:to>
      <xdr:col>7</xdr:col>
      <xdr:colOff>296956</xdr:colOff>
      <xdr:row>53</xdr:row>
      <xdr:rowOff>28015</xdr:rowOff>
    </xdr:to>
    <xdr:cxnSp macro="">
      <xdr:nvCxnSpPr>
        <xdr:cNvPr id="20" name="Přímá spojnice se šipkou 19"/>
        <xdr:cNvCxnSpPr/>
      </xdr:nvCxnSpPr>
      <xdr:spPr>
        <a:xfrm flipV="1">
          <a:off x="1531844" y="8792137"/>
          <a:ext cx="965387" cy="1199028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51</xdr:row>
      <xdr:rowOff>5605</xdr:rowOff>
    </xdr:from>
    <xdr:to>
      <xdr:col>7</xdr:col>
      <xdr:colOff>308162</xdr:colOff>
      <xdr:row>53</xdr:row>
      <xdr:rowOff>22412</xdr:rowOff>
    </xdr:to>
    <xdr:cxnSp macro="">
      <xdr:nvCxnSpPr>
        <xdr:cNvPr id="21" name="Přímá spojnice se šipkou 20"/>
        <xdr:cNvCxnSpPr/>
      </xdr:nvCxnSpPr>
      <xdr:spPr>
        <a:xfrm flipV="1">
          <a:off x="1515035" y="9587755"/>
          <a:ext cx="993402" cy="397807"/>
        </a:xfrm>
        <a:prstGeom prst="straightConnector1">
          <a:avLst/>
        </a:prstGeom>
        <a:ln w="1270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53</xdr:row>
      <xdr:rowOff>5603</xdr:rowOff>
    </xdr:from>
    <xdr:to>
      <xdr:col>14</xdr:col>
      <xdr:colOff>291353</xdr:colOff>
      <xdr:row>53</xdr:row>
      <xdr:rowOff>11206</xdr:rowOff>
    </xdr:to>
    <xdr:cxnSp macro="">
      <xdr:nvCxnSpPr>
        <xdr:cNvPr id="22" name="Přímá spojnice se šipkou 21"/>
        <xdr:cNvCxnSpPr/>
      </xdr:nvCxnSpPr>
      <xdr:spPr>
        <a:xfrm>
          <a:off x="1503829" y="9968753"/>
          <a:ext cx="3188074" cy="5603"/>
        </a:xfrm>
        <a:prstGeom prst="straightConnector1">
          <a:avLst/>
        </a:prstGeom>
        <a:ln w="9525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51</xdr:row>
      <xdr:rowOff>5603</xdr:rowOff>
    </xdr:from>
    <xdr:to>
      <xdr:col>14</xdr:col>
      <xdr:colOff>302559</xdr:colOff>
      <xdr:row>51</xdr:row>
      <xdr:rowOff>5604</xdr:rowOff>
    </xdr:to>
    <xdr:cxnSp macro="">
      <xdr:nvCxnSpPr>
        <xdr:cNvPr id="23" name="Přímá spojnice se šipkou 22"/>
        <xdr:cNvCxnSpPr/>
      </xdr:nvCxnSpPr>
      <xdr:spPr>
        <a:xfrm>
          <a:off x="3732119" y="9587753"/>
          <a:ext cx="970990" cy="1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38</xdr:row>
      <xdr:rowOff>156883</xdr:rowOff>
    </xdr:from>
    <xdr:to>
      <xdr:col>14</xdr:col>
      <xdr:colOff>309282</xdr:colOff>
      <xdr:row>43</xdr:row>
      <xdr:rowOff>17929</xdr:rowOff>
    </xdr:to>
    <xdr:cxnSp macro="">
      <xdr:nvCxnSpPr>
        <xdr:cNvPr id="24" name="Přímá spojnice se šipkou 23"/>
        <xdr:cNvCxnSpPr/>
      </xdr:nvCxnSpPr>
      <xdr:spPr>
        <a:xfrm>
          <a:off x="3732119" y="7262533"/>
          <a:ext cx="977713" cy="813546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38</xdr:row>
      <xdr:rowOff>184897</xdr:rowOff>
    </xdr:from>
    <xdr:to>
      <xdr:col>16</xdr:col>
      <xdr:colOff>313764</xdr:colOff>
      <xdr:row>40</xdr:row>
      <xdr:rowOff>179294</xdr:rowOff>
    </xdr:to>
    <xdr:cxnSp macro="">
      <xdr:nvCxnSpPr>
        <xdr:cNvPr id="25" name="Přímá spojnice se šipkou 24"/>
        <xdr:cNvCxnSpPr/>
      </xdr:nvCxnSpPr>
      <xdr:spPr>
        <a:xfrm>
          <a:off x="5342964" y="7290547"/>
          <a:ext cx="0" cy="375397"/>
        </a:xfrm>
        <a:prstGeom prst="straightConnector1">
          <a:avLst/>
        </a:prstGeom>
        <a:ln w="12700">
          <a:solidFill>
            <a:schemeClr val="tx2">
              <a:lumMod val="20000"/>
              <a:lumOff val="8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26</xdr:row>
      <xdr:rowOff>156883</xdr:rowOff>
    </xdr:from>
    <xdr:to>
      <xdr:col>17</xdr:col>
      <xdr:colOff>3275</xdr:colOff>
      <xdr:row>29</xdr:row>
      <xdr:rowOff>1981</xdr:rowOff>
    </xdr:to>
    <xdr:cxnSp macro="">
      <xdr:nvCxnSpPr>
        <xdr:cNvPr id="26" name="Přímá spojnice se šipkou 25"/>
        <xdr:cNvCxnSpPr/>
      </xdr:nvCxnSpPr>
      <xdr:spPr>
        <a:xfrm>
          <a:off x="5343525" y="4976533"/>
          <a:ext cx="3275" cy="416598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26</xdr:row>
      <xdr:rowOff>152401</xdr:rowOff>
    </xdr:from>
    <xdr:to>
      <xdr:col>2</xdr:col>
      <xdr:colOff>303680</xdr:colOff>
      <xdr:row>29</xdr:row>
      <xdr:rowOff>5603</xdr:rowOff>
    </xdr:to>
    <xdr:cxnSp macro="">
      <xdr:nvCxnSpPr>
        <xdr:cNvPr id="27" name="Přímá spojnice se šipkou 26"/>
        <xdr:cNvCxnSpPr/>
      </xdr:nvCxnSpPr>
      <xdr:spPr>
        <a:xfrm flipV="1">
          <a:off x="931209" y="4972051"/>
          <a:ext cx="1121" cy="424702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46</xdr:row>
      <xdr:rowOff>61633</xdr:rowOff>
    </xdr:from>
    <xdr:to>
      <xdr:col>8</xdr:col>
      <xdr:colOff>0</xdr:colOff>
      <xdr:row>46</xdr:row>
      <xdr:rowOff>67236</xdr:rowOff>
    </xdr:to>
    <xdr:cxnSp macro="">
      <xdr:nvCxnSpPr>
        <xdr:cNvPr id="28" name="Přímá spojnice se šipkou 27"/>
        <xdr:cNvCxnSpPr/>
      </xdr:nvCxnSpPr>
      <xdr:spPr>
        <a:xfrm>
          <a:off x="1891553" y="8691283"/>
          <a:ext cx="623047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47</xdr:row>
      <xdr:rowOff>0</xdr:rowOff>
    </xdr:from>
    <xdr:to>
      <xdr:col>4</xdr:col>
      <xdr:colOff>19050</xdr:colOff>
      <xdr:row>48</xdr:row>
      <xdr:rowOff>6723</xdr:rowOff>
    </xdr:to>
    <xdr:cxnSp macro="">
      <xdr:nvCxnSpPr>
        <xdr:cNvPr id="29" name="Přímá spojnice se šipkou 28"/>
        <xdr:cNvCxnSpPr/>
      </xdr:nvCxnSpPr>
      <xdr:spPr>
        <a:xfrm flipH="1">
          <a:off x="909919" y="8820150"/>
          <a:ext cx="366431" cy="19722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268381</xdr:colOff>
      <xdr:row>51</xdr:row>
      <xdr:rowOff>10085</xdr:rowOff>
    </xdr:from>
    <xdr:to>
      <xdr:col>14</xdr:col>
      <xdr:colOff>296396</xdr:colOff>
      <xdr:row>51</xdr:row>
      <xdr:rowOff>10086</xdr:rowOff>
    </xdr:to>
    <xdr:cxnSp macro="">
      <xdr:nvCxnSpPr>
        <xdr:cNvPr id="30" name="Přímá spojnice se šipkou 29"/>
        <xdr:cNvCxnSpPr/>
      </xdr:nvCxnSpPr>
      <xdr:spPr>
        <a:xfrm>
          <a:off x="3725956" y="9592235"/>
          <a:ext cx="970990" cy="1"/>
        </a:xfrm>
        <a:prstGeom prst="straightConnector1">
          <a:avLst/>
        </a:prstGeom>
        <a:ln w="1270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48</xdr:row>
      <xdr:rowOff>95811</xdr:rowOff>
    </xdr:from>
    <xdr:to>
      <xdr:col>14</xdr:col>
      <xdr:colOff>305921</xdr:colOff>
      <xdr:row>51</xdr:row>
      <xdr:rowOff>9525</xdr:rowOff>
    </xdr:to>
    <xdr:cxnSp macro="">
      <xdr:nvCxnSpPr>
        <xdr:cNvPr id="31" name="Přímá spojnice se šipkou 30"/>
        <xdr:cNvCxnSpPr/>
      </xdr:nvCxnSpPr>
      <xdr:spPr>
        <a:xfrm flipV="1">
          <a:off x="3762375" y="9106461"/>
          <a:ext cx="944096" cy="485214"/>
        </a:xfrm>
        <a:prstGeom prst="straightConnector1">
          <a:avLst/>
        </a:prstGeom>
        <a:ln w="1905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4</xdr:row>
      <xdr:rowOff>190500</xdr:rowOff>
    </xdr:from>
    <xdr:to>
      <xdr:col>5</xdr:col>
      <xdr:colOff>314869</xdr:colOff>
      <xdr:row>4</xdr:row>
      <xdr:rowOff>461832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66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4</xdr:row>
      <xdr:rowOff>180975</xdr:rowOff>
    </xdr:from>
    <xdr:to>
      <xdr:col>14</xdr:col>
      <xdr:colOff>314869</xdr:colOff>
      <xdr:row>4</xdr:row>
      <xdr:rowOff>452307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57275"/>
          <a:ext cx="143419" cy="2713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297316</xdr:colOff>
      <xdr:row>4</xdr:row>
      <xdr:rowOff>71870</xdr:rowOff>
    </xdr:from>
    <xdr:to>
      <xdr:col>19</xdr:col>
      <xdr:colOff>152400</xdr:colOff>
      <xdr:row>4</xdr:row>
      <xdr:rowOff>457200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916" y="948170"/>
          <a:ext cx="302759" cy="38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95250</xdr:colOff>
      <xdr:row>4</xdr:row>
      <xdr:rowOff>76200</xdr:rowOff>
    </xdr:from>
    <xdr:to>
      <xdr:col>15</xdr:col>
      <xdr:colOff>351800</xdr:colOff>
      <xdr:row>4</xdr:row>
      <xdr:rowOff>466726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952500"/>
          <a:ext cx="25655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</xdr:row>
      <xdr:rowOff>180975</xdr:rowOff>
    </xdr:from>
    <xdr:to>
      <xdr:col>4</xdr:col>
      <xdr:colOff>343444</xdr:colOff>
      <xdr:row>4</xdr:row>
      <xdr:rowOff>452307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52650" y="10572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</xdr:row>
      <xdr:rowOff>190500</xdr:rowOff>
    </xdr:from>
    <xdr:to>
      <xdr:col>10</xdr:col>
      <xdr:colOff>324394</xdr:colOff>
      <xdr:row>4</xdr:row>
      <xdr:rowOff>461832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53025" y="1066800"/>
          <a:ext cx="143419" cy="271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93992</xdr:colOff>
      <xdr:row>4</xdr:row>
      <xdr:rowOff>209550</xdr:rowOff>
    </xdr:from>
    <xdr:to>
      <xdr:col>5</xdr:col>
      <xdr:colOff>66675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717" y="923925"/>
          <a:ext cx="868033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161925</xdr:colOff>
      <xdr:row>4</xdr:row>
      <xdr:rowOff>314325</xdr:rowOff>
    </xdr:from>
    <xdr:to>
      <xdr:col>10</xdr:col>
      <xdr:colOff>305344</xdr:colOff>
      <xdr:row>5</xdr:row>
      <xdr:rowOff>176082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00550" y="10287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4</xdr:row>
      <xdr:rowOff>333375</xdr:rowOff>
    </xdr:from>
    <xdr:to>
      <xdr:col>17</xdr:col>
      <xdr:colOff>295819</xdr:colOff>
      <xdr:row>5</xdr:row>
      <xdr:rowOff>195132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2875" y="1047750"/>
          <a:ext cx="143419" cy="271332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209550</xdr:colOff>
      <xdr:row>6</xdr:row>
      <xdr:rowOff>38100</xdr:rowOff>
    </xdr:from>
    <xdr:to>
      <xdr:col>1</xdr:col>
      <xdr:colOff>352969</xdr:colOff>
      <xdr:row>7</xdr:row>
      <xdr:rowOff>14157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6</xdr:row>
      <xdr:rowOff>19369</xdr:rowOff>
    </xdr:from>
    <xdr:to>
      <xdr:col>3</xdr:col>
      <xdr:colOff>381000</xdr:colOff>
      <xdr:row>7</xdr:row>
      <xdr:rowOff>28576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6</xdr:row>
      <xdr:rowOff>38100</xdr:rowOff>
    </xdr:from>
    <xdr:to>
      <xdr:col>2</xdr:col>
      <xdr:colOff>372019</xdr:colOff>
      <xdr:row>7</xdr:row>
      <xdr:rowOff>14157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twoCellAnchor>
  <xdr:oneCellAnchor>
    <xdr:from>
      <xdr:col>4</xdr:col>
      <xdr:colOff>209550</xdr:colOff>
      <xdr:row>6</xdr:row>
      <xdr:rowOff>38100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6</xdr:row>
      <xdr:rowOff>19369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228600</xdr:colOff>
      <xdr:row>6</xdr:row>
      <xdr:rowOff>38100</xdr:rowOff>
    </xdr:from>
    <xdr:ext cx="143419" cy="271332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6</xdr:row>
      <xdr:rowOff>38100</xdr:rowOff>
    </xdr:from>
    <xdr:ext cx="143419" cy="271332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180975</xdr:colOff>
      <xdr:row>6</xdr:row>
      <xdr:rowOff>19369</xdr:rowOff>
    </xdr:from>
    <xdr:ext cx="200025" cy="304482"/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228600</xdr:colOff>
      <xdr:row>6</xdr:row>
      <xdr:rowOff>38100</xdr:rowOff>
    </xdr:from>
    <xdr:ext cx="143419" cy="271332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352424</xdr:colOff>
      <xdr:row>4</xdr:row>
      <xdr:rowOff>3211</xdr:rowOff>
    </xdr:from>
    <xdr:to>
      <xdr:col>3</xdr:col>
      <xdr:colOff>209550</xdr:colOff>
      <xdr:row>6</xdr:row>
      <xdr:rowOff>266393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4" y="669961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5525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3.8554687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690"/>
      <c r="B1" s="27"/>
      <c r="C1" s="27"/>
      <c r="D1" s="27"/>
      <c r="E1" s="27"/>
      <c r="F1" s="27"/>
      <c r="G1" s="685"/>
      <c r="H1" s="688"/>
      <c r="I1" s="686"/>
      <c r="J1" s="22"/>
    </row>
    <row r="2" spans="1:20" ht="36" customHeight="1" x14ac:dyDescent="0.2">
      <c r="A2" s="691"/>
      <c r="B2" s="685"/>
      <c r="C2" s="688"/>
      <c r="D2" s="685"/>
      <c r="E2" s="27"/>
      <c r="F2" s="27"/>
      <c r="G2" s="27"/>
      <c r="H2" s="689"/>
      <c r="I2" s="22"/>
      <c r="J2" s="22"/>
    </row>
    <row r="3" spans="1:20" ht="36" customHeight="1" x14ac:dyDescent="0.2">
      <c r="A3" s="692"/>
      <c r="B3" s="27"/>
      <c r="C3" s="689"/>
      <c r="D3" s="27"/>
      <c r="E3" s="27"/>
      <c r="F3" s="27"/>
      <c r="G3" s="27"/>
      <c r="H3" s="688"/>
      <c r="I3" s="686"/>
      <c r="J3" s="686"/>
      <c r="K3" s="687"/>
    </row>
    <row r="4" spans="1:20" ht="36" customHeight="1" x14ac:dyDescent="0.2">
      <c r="A4" s="692"/>
      <c r="B4" s="27"/>
      <c r="C4" s="27"/>
      <c r="D4" s="485"/>
      <c r="E4" s="27"/>
      <c r="F4" s="27"/>
      <c r="G4" s="27"/>
      <c r="H4" s="689"/>
      <c r="I4" s="22"/>
      <c r="J4" s="22"/>
      <c r="T4" s="28"/>
    </row>
    <row r="5" spans="1:20" ht="36" customHeight="1" x14ac:dyDescent="0.2">
      <c r="A5" s="484"/>
      <c r="B5" s="27"/>
      <c r="C5" s="27"/>
      <c r="D5" s="27"/>
      <c r="E5" s="27"/>
      <c r="F5" s="27"/>
      <c r="G5" s="27"/>
      <c r="H5" s="689"/>
      <c r="I5" s="22"/>
      <c r="J5" s="22"/>
    </row>
    <row r="6" spans="1:20" ht="36" customHeight="1" x14ac:dyDescent="0.2">
      <c r="A6" s="484"/>
      <c r="B6" s="27"/>
      <c r="C6" s="27"/>
      <c r="D6" s="27"/>
      <c r="E6" s="27"/>
      <c r="F6" s="27"/>
      <c r="G6" s="27"/>
      <c r="H6" s="27"/>
      <c r="I6" s="22"/>
      <c r="J6" s="22"/>
    </row>
    <row r="7" spans="1:20" ht="36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0" ht="36" customHeight="1" x14ac:dyDescent="0.2">
      <c r="A8" s="847" t="s">
        <v>337</v>
      </c>
      <c r="B8" s="847"/>
      <c r="C8" s="847"/>
      <c r="D8" s="847"/>
      <c r="E8" s="847"/>
      <c r="F8" s="847"/>
      <c r="G8" s="847"/>
      <c r="H8" s="847"/>
      <c r="I8" s="847"/>
      <c r="J8" s="847"/>
      <c r="K8" s="847"/>
    </row>
    <row r="9" spans="1:20" ht="36" customHeight="1" x14ac:dyDescent="0.2">
      <c r="A9" s="847"/>
      <c r="B9" s="847"/>
      <c r="C9" s="847"/>
      <c r="D9" s="847"/>
      <c r="E9" s="847"/>
      <c r="F9" s="847"/>
      <c r="G9" s="847"/>
      <c r="H9" s="847"/>
      <c r="I9" s="847"/>
      <c r="J9" s="847"/>
      <c r="K9" s="847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694"/>
      <c r="G16" s="22"/>
      <c r="H16" s="22"/>
      <c r="I16" s="22"/>
      <c r="J16" s="22"/>
    </row>
    <row r="17" spans="1:11" ht="36" customHeight="1" x14ac:dyDescent="0.2">
      <c r="A17" s="25"/>
      <c r="B17" s="682"/>
      <c r="C17" s="683"/>
      <c r="D17" s="699"/>
      <c r="E17" s="845" t="s">
        <v>155</v>
      </c>
      <c r="F17" s="846"/>
      <c r="G17" s="751">
        <v>2018</v>
      </c>
      <c r="H17" s="683"/>
      <c r="I17" s="25"/>
      <c r="J17" s="25"/>
    </row>
    <row r="18" spans="1:11" ht="23.25" customHeight="1" x14ac:dyDescent="0.2">
      <c r="A18" s="25"/>
      <c r="B18" s="25"/>
      <c r="C18" s="24"/>
      <c r="D18" s="700"/>
      <c r="E18" s="29"/>
      <c r="F18" s="701"/>
      <c r="G18" s="704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6"/>
      <c r="F19" s="702"/>
      <c r="G19" s="694"/>
      <c r="H19" s="22"/>
      <c r="I19" s="695"/>
      <c r="J19" s="679"/>
    </row>
    <row r="20" spans="1:11" ht="15" customHeight="1" x14ac:dyDescent="0.2">
      <c r="A20" s="479"/>
      <c r="B20" s="479"/>
      <c r="C20" s="479"/>
      <c r="D20" s="26"/>
      <c r="E20" s="26"/>
      <c r="F20" s="702"/>
      <c r="G20" s="702"/>
      <c r="H20" s="479"/>
      <c r="I20" s="705">
        <v>10</v>
      </c>
      <c r="J20" s="680" t="s">
        <v>344</v>
      </c>
    </row>
    <row r="21" spans="1:11" ht="15" customHeight="1" x14ac:dyDescent="0.2">
      <c r="A21" s="479"/>
      <c r="B21" s="479"/>
      <c r="C21" s="479"/>
      <c r="D21" s="26"/>
      <c r="E21" s="26"/>
      <c r="F21" s="702"/>
      <c r="G21" s="26"/>
      <c r="H21" s="479"/>
      <c r="I21" s="705">
        <v>11</v>
      </c>
      <c r="J21" s="680" t="s">
        <v>345</v>
      </c>
    </row>
    <row r="22" spans="1:11" ht="15" customHeight="1" x14ac:dyDescent="0.2">
      <c r="A22" s="479"/>
      <c r="B22" s="479"/>
      <c r="C22" s="479"/>
      <c r="D22" s="26"/>
      <c r="E22" s="26"/>
      <c r="F22" s="702"/>
      <c r="G22" s="26"/>
      <c r="H22" s="479"/>
      <c r="I22" s="706">
        <v>12</v>
      </c>
      <c r="J22" s="707" t="s">
        <v>346</v>
      </c>
      <c r="K22" s="687"/>
    </row>
    <row r="23" spans="1:11" ht="15" customHeight="1" x14ac:dyDescent="0.2">
      <c r="A23" s="479"/>
      <c r="B23" s="479"/>
      <c r="C23" s="479"/>
      <c r="D23" s="26"/>
      <c r="E23" s="26"/>
      <c r="F23" s="702"/>
      <c r="G23" s="26"/>
      <c r="H23" s="479"/>
      <c r="I23" s="695"/>
      <c r="J23" s="695"/>
      <c r="K23" s="4"/>
    </row>
    <row r="24" spans="1:11" ht="15" customHeight="1" x14ac:dyDescent="0.2">
      <c r="A24" s="23"/>
      <c r="B24" s="23"/>
      <c r="C24" s="22"/>
      <c r="D24" s="22"/>
      <c r="E24" s="480"/>
      <c r="F24" s="703"/>
      <c r="G24" s="22"/>
      <c r="H24" s="22"/>
      <c r="I24" s="695"/>
      <c r="J24" s="479"/>
      <c r="K24" s="483"/>
    </row>
    <row r="25" spans="1:11" ht="15" customHeight="1" x14ac:dyDescent="0.2">
      <c r="A25" s="694"/>
      <c r="B25" s="22"/>
      <c r="C25" s="22"/>
      <c r="D25" s="22"/>
      <c r="E25" s="480"/>
      <c r="F25" s="480"/>
      <c r="G25" s="481"/>
      <c r="H25" s="482"/>
      <c r="I25" s="695"/>
      <c r="J25" s="22"/>
      <c r="K25" s="483"/>
    </row>
    <row r="26" spans="1:11" ht="15" customHeight="1" x14ac:dyDescent="0.2">
      <c r="A26" s="694"/>
      <c r="B26" s="22"/>
      <c r="C26" s="22"/>
      <c r="D26" s="22"/>
      <c r="E26" s="480"/>
      <c r="F26" s="26"/>
      <c r="G26" s="22"/>
      <c r="H26" s="22"/>
      <c r="I26" s="695"/>
      <c r="J26" s="479"/>
      <c r="K26" s="483"/>
    </row>
    <row r="27" spans="1:11" ht="15" customHeight="1" x14ac:dyDescent="0.2">
      <c r="A27" s="695"/>
      <c r="B27" s="22"/>
      <c r="C27" s="22"/>
      <c r="D27" s="22"/>
      <c r="E27" s="22"/>
      <c r="F27" s="22"/>
      <c r="G27" s="479"/>
      <c r="H27" s="479"/>
      <c r="I27" s="695"/>
      <c r="J27" s="482"/>
      <c r="K27" s="483"/>
    </row>
    <row r="28" spans="1:11" ht="15" customHeight="1" x14ac:dyDescent="0.2">
      <c r="A28" s="695"/>
      <c r="B28" s="22"/>
      <c r="C28" s="22"/>
      <c r="D28" s="22"/>
      <c r="E28" s="22"/>
      <c r="F28" s="22"/>
      <c r="G28" s="479"/>
      <c r="H28" s="479"/>
      <c r="I28" s="695"/>
      <c r="J28" s="479"/>
      <c r="K28" s="483"/>
    </row>
    <row r="29" spans="1:11" ht="15" customHeight="1" x14ac:dyDescent="0.2">
      <c r="A29" s="696" t="s">
        <v>128</v>
      </c>
      <c r="B29" s="693"/>
      <c r="C29" s="698"/>
      <c r="D29" s="684"/>
      <c r="E29" s="479"/>
      <c r="F29" s="479"/>
      <c r="G29" s="479"/>
      <c r="H29" s="479"/>
      <c r="I29" s="695"/>
      <c r="J29" s="4"/>
    </row>
    <row r="30" spans="1:11" ht="15" customHeight="1" x14ac:dyDescent="0.2">
      <c r="A30" s="697"/>
      <c r="B30" s="479"/>
      <c r="C30" s="695"/>
      <c r="D30" s="479"/>
      <c r="E30" s="479"/>
      <c r="F30" s="479"/>
      <c r="G30" s="479"/>
      <c r="H30" s="479"/>
      <c r="I30" s="695"/>
      <c r="J30" s="479"/>
    </row>
    <row r="31" spans="1:11" x14ac:dyDescent="0.2">
      <c r="A31" s="695"/>
      <c r="B31" s="479"/>
      <c r="C31" s="479"/>
      <c r="D31" s="479"/>
      <c r="E31" s="479"/>
      <c r="F31" s="479"/>
      <c r="G31" s="479"/>
      <c r="H31" s="479"/>
      <c r="I31" s="695"/>
      <c r="J31" s="479"/>
    </row>
  </sheetData>
  <mergeCells count="2">
    <mergeCell ref="E17:F17"/>
    <mergeCell ref="A8:K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O26" sqref="O26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3" t="s">
        <v>229</v>
      </c>
      <c r="L1" s="953"/>
    </row>
    <row r="2" spans="1:22" s="507" customFormat="1" ht="15.75" customHeight="1" x14ac:dyDescent="0.2">
      <c r="A2" s="963" t="s">
        <v>170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</row>
    <row r="3" spans="1:22" ht="18.75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22" ht="12.95" customHeight="1" x14ac:dyDescent="0.2">
      <c r="A4" s="954" t="s">
        <v>4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22" ht="24.95" customHeight="1" x14ac:dyDescent="0.25">
      <c r="A6" s="74"/>
      <c r="B6" s="75"/>
      <c r="C6" s="76"/>
      <c r="D6" s="76"/>
      <c r="E6" s="966" t="s">
        <v>39</v>
      </c>
      <c r="F6" s="967"/>
      <c r="G6" s="432"/>
      <c r="H6" s="933" t="s">
        <v>108</v>
      </c>
      <c r="I6" s="964" t="s">
        <v>39</v>
      </c>
      <c r="J6" s="965"/>
      <c r="K6" s="411"/>
      <c r="L6" s="87"/>
    </row>
    <row r="7" spans="1:22" ht="24.95" customHeight="1" x14ac:dyDescent="0.25">
      <c r="A7" s="74"/>
      <c r="B7" s="94"/>
      <c r="C7" s="94"/>
      <c r="D7" s="961" t="s">
        <v>0</v>
      </c>
      <c r="E7" s="932"/>
      <c r="F7" s="933"/>
      <c r="G7" s="429" t="s">
        <v>107</v>
      </c>
      <c r="H7" s="933"/>
      <c r="I7" s="932"/>
      <c r="J7" s="933"/>
      <c r="K7" s="114" t="s">
        <v>107</v>
      </c>
      <c r="L7" s="87"/>
    </row>
    <row r="8" spans="1:22" ht="15" customHeight="1" x14ac:dyDescent="0.25">
      <c r="A8" s="960" t="s">
        <v>140</v>
      </c>
      <c r="B8" s="960"/>
      <c r="C8" s="96" t="s">
        <v>45</v>
      </c>
      <c r="D8" s="962"/>
      <c r="E8" s="672" t="s">
        <v>341</v>
      </c>
      <c r="F8" s="666" t="s">
        <v>1</v>
      </c>
      <c r="G8" s="430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39" t="str">
        <f>T!J20</f>
        <v>Říjen</v>
      </c>
      <c r="B9" s="940"/>
      <c r="C9" s="92" t="s">
        <v>6</v>
      </c>
      <c r="D9" s="77">
        <v>1651</v>
      </c>
      <c r="E9" s="90">
        <v>339365.51318490598</v>
      </c>
      <c r="F9" s="78">
        <v>3621372.58091</v>
      </c>
      <c r="G9" s="433">
        <f t="shared" ref="G9:G14" si="0">E9/$E$15</f>
        <v>0.52646893839548814</v>
      </c>
      <c r="H9" s="141">
        <f>(E9-I9)/I9</f>
        <v>6.2485252597978221E-2</v>
      </c>
      <c r="I9" s="413">
        <v>319407.2692821786</v>
      </c>
      <c r="J9" s="113">
        <v>3403307.8426570995</v>
      </c>
      <c r="K9" s="116">
        <f>I9/$I$15</f>
        <v>0.48590566553719988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41"/>
      <c r="B10" s="942"/>
      <c r="C10" s="93" t="s">
        <v>7</v>
      </c>
      <c r="D10" s="77">
        <v>6632</v>
      </c>
      <c r="E10" s="90">
        <v>61222.497909593949</v>
      </c>
      <c r="F10" s="78">
        <v>653312.05819000013</v>
      </c>
      <c r="G10" s="434">
        <f t="shared" si="0"/>
        <v>9.4976484728494487E-2</v>
      </c>
      <c r="H10" s="141">
        <f t="shared" ref="H10:H13" si="1">(E10-I10)/I10</f>
        <v>-0.13793035984587115</v>
      </c>
      <c r="I10" s="414">
        <v>71018.041997915643</v>
      </c>
      <c r="J10" s="112">
        <v>756737.28616999998</v>
      </c>
      <c r="K10" s="117">
        <f t="shared" ref="K10:K14" si="2">I10/$I$15</f>
        <v>0.10803783219993045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41"/>
      <c r="B11" s="942"/>
      <c r="C11" s="93" t="s">
        <v>8</v>
      </c>
      <c r="D11" s="77">
        <v>204659</v>
      </c>
      <c r="E11" s="90">
        <v>75804.708828373317</v>
      </c>
      <c r="F11" s="78">
        <v>808940.36184787902</v>
      </c>
      <c r="G11" s="434">
        <f t="shared" si="0"/>
        <v>0.11759835054455917</v>
      </c>
      <c r="H11" s="141">
        <f t="shared" si="1"/>
        <v>-0.10229459766007205</v>
      </c>
      <c r="I11" s="414">
        <v>84442.745505132727</v>
      </c>
      <c r="J11" s="112">
        <v>899809.59050631698</v>
      </c>
      <c r="K11" s="117">
        <f t="shared" si="2"/>
        <v>0.12846047163131755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41"/>
      <c r="B12" s="942"/>
      <c r="C12" s="93" t="s">
        <v>9</v>
      </c>
      <c r="D12" s="77">
        <v>2624839</v>
      </c>
      <c r="E12" s="90">
        <v>149098.21977809112</v>
      </c>
      <c r="F12" s="78">
        <v>1591148.8233520845</v>
      </c>
      <c r="G12" s="434">
        <f t="shared" si="0"/>
        <v>0.23130099681183536</v>
      </c>
      <c r="H12" s="141">
        <f t="shared" si="1"/>
        <v>-8.6306205911946599E-2</v>
      </c>
      <c r="I12" s="414">
        <v>163181.82387011201</v>
      </c>
      <c r="J12" s="112">
        <v>1738894.0811487027</v>
      </c>
      <c r="K12" s="117">
        <f t="shared" si="2"/>
        <v>0.24824410824893195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41"/>
      <c r="B13" s="942"/>
      <c r="C13" s="290" t="s">
        <v>305</v>
      </c>
      <c r="D13" s="85">
        <v>216</v>
      </c>
      <c r="E13" s="102">
        <v>6748.0258032072006</v>
      </c>
      <c r="F13" s="86">
        <v>72006.088659999994</v>
      </c>
      <c r="G13" s="103">
        <f t="shared" si="0"/>
        <v>1.0468435485794868E-2</v>
      </c>
      <c r="H13" s="141">
        <f t="shared" si="1"/>
        <v>0.20477252977964888</v>
      </c>
      <c r="I13" s="417">
        <v>5601.0787401015896</v>
      </c>
      <c r="J13" s="118">
        <v>59685.969697400003</v>
      </c>
      <c r="K13" s="117">
        <f t="shared" si="2"/>
        <v>8.5207700471304701E-3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41"/>
      <c r="B14" s="942"/>
      <c r="C14" s="93" t="s">
        <v>313</v>
      </c>
      <c r="D14" s="419"/>
      <c r="E14" s="90">
        <v>12367.939927296839</v>
      </c>
      <c r="F14" s="78">
        <v>132292.86478199999</v>
      </c>
      <c r="G14" s="434">
        <f t="shared" si="0"/>
        <v>1.9186794033828017E-2</v>
      </c>
      <c r="H14" s="141">
        <f>(E14-I14)/I14</f>
        <v>-9.6784796577548501E-2</v>
      </c>
      <c r="I14" s="414">
        <v>13693.23709392003</v>
      </c>
      <c r="J14" s="112">
        <v>145959.78654280002</v>
      </c>
      <c r="K14" s="117">
        <f t="shared" si="2"/>
        <v>2.0831152335489832E-2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43"/>
      <c r="B15" s="944"/>
      <c r="C15" s="535" t="s">
        <v>2</v>
      </c>
      <c r="D15" s="536">
        <v>2837997</v>
      </c>
      <c r="E15" s="537">
        <v>644606.90543146839</v>
      </c>
      <c r="F15" s="538">
        <v>6879072.777741964</v>
      </c>
      <c r="G15" s="539">
        <f>SUM(G9:G14)</f>
        <v>1</v>
      </c>
      <c r="H15" s="540">
        <f>(E15-I15)/I15</f>
        <v>-1.9376897409176874E-2</v>
      </c>
      <c r="I15" s="541">
        <v>657344.19648936053</v>
      </c>
      <c r="J15" s="542">
        <v>7004394.5567223197</v>
      </c>
      <c r="K15" s="550">
        <f>SUM(K9:K14)</f>
        <v>1.0000000000000002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45" t="str">
        <f>T!J21</f>
        <v>Listopad</v>
      </c>
      <c r="B16" s="946"/>
      <c r="C16" s="92" t="s">
        <v>6</v>
      </c>
      <c r="D16" s="77">
        <v>1651</v>
      </c>
      <c r="E16" s="90">
        <v>394141.19111195346</v>
      </c>
      <c r="F16" s="78">
        <v>4204034.4717800003</v>
      </c>
      <c r="G16" s="433">
        <f>E16/$E$22</f>
        <v>0.43116930115291924</v>
      </c>
      <c r="H16" s="141">
        <f>(E16-I16)/I16</f>
        <v>1.6723230368538559E-2</v>
      </c>
      <c r="I16" s="413">
        <v>387658.29218742886</v>
      </c>
      <c r="J16" s="113">
        <v>4132188.8522100002</v>
      </c>
      <c r="K16" s="116">
        <f>I16/$I$22</f>
        <v>0.40933213952955499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45"/>
      <c r="B17" s="946"/>
      <c r="C17" s="93" t="s">
        <v>7</v>
      </c>
      <c r="D17" s="77">
        <v>6642</v>
      </c>
      <c r="E17" s="90">
        <v>89172.017833588514</v>
      </c>
      <c r="F17" s="78">
        <v>951127.63147999963</v>
      </c>
      <c r="G17" s="434">
        <f t="shared" ref="G17:G21" si="3">E17/$E$22</f>
        <v>9.7549399755030977E-2</v>
      </c>
      <c r="H17" s="141">
        <f t="shared" ref="H17:H19" si="4">(E17-I17)/I17</f>
        <v>-0.11276198523274628</v>
      </c>
      <c r="I17" s="414">
        <v>100505.18164168239</v>
      </c>
      <c r="J17" s="112">
        <v>1071233.66842</v>
      </c>
      <c r="K17" s="117">
        <f t="shared" ref="K17:K21" si="5">I17/$I$22</f>
        <v>0.10612439322026841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45"/>
      <c r="B18" s="946"/>
      <c r="C18" s="93" t="s">
        <v>8</v>
      </c>
      <c r="D18" s="77">
        <v>205294</v>
      </c>
      <c r="E18" s="90">
        <v>129626.4625373117</v>
      </c>
      <c r="F18" s="78">
        <v>1382667.0155322391</v>
      </c>
      <c r="G18" s="434">
        <f t="shared" si="3"/>
        <v>0.1418043902121924</v>
      </c>
      <c r="H18" s="141">
        <f t="shared" si="4"/>
        <v>-0.14776689324461012</v>
      </c>
      <c r="I18" s="414">
        <v>152102.1203116877</v>
      </c>
      <c r="J18" s="112">
        <v>1621275.7790885607</v>
      </c>
      <c r="K18" s="117">
        <f>I18/$I$22</f>
        <v>0.16060609972470985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45"/>
      <c r="B19" s="946"/>
      <c r="C19" s="93" t="s">
        <v>9</v>
      </c>
      <c r="D19" s="77">
        <v>2625801</v>
      </c>
      <c r="E19" s="90">
        <v>278538.94238545262</v>
      </c>
      <c r="F19" s="78">
        <v>2971182.2406376209</v>
      </c>
      <c r="G19" s="434">
        <f t="shared" si="3"/>
        <v>0.30470664787252821</v>
      </c>
      <c r="H19" s="141">
        <f t="shared" si="4"/>
        <v>-2.168397199186697E-2</v>
      </c>
      <c r="I19" s="414">
        <v>284712.64337001852</v>
      </c>
      <c r="J19" s="112">
        <v>3034982.8029816598</v>
      </c>
      <c r="K19" s="117">
        <f>I19/$I$22</f>
        <v>0.30063083341815366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45"/>
      <c r="B20" s="946"/>
      <c r="C20" s="290" t="s">
        <v>305</v>
      </c>
      <c r="D20" s="85">
        <v>218</v>
      </c>
      <c r="E20" s="102">
        <v>6847.8036753871711</v>
      </c>
      <c r="F20" s="86">
        <v>73036.830470000001</v>
      </c>
      <c r="G20" s="103">
        <f t="shared" si="3"/>
        <v>7.491129553902476E-3</v>
      </c>
      <c r="H20" s="141">
        <f>(E20-I20)/I20</f>
        <v>0.22712857700532932</v>
      </c>
      <c r="I20" s="417">
        <v>5580.3473276602144</v>
      </c>
      <c r="J20" s="118">
        <v>59484.885869999998</v>
      </c>
      <c r="K20" s="117">
        <f>I20/$I$22</f>
        <v>5.8923427074398689E-3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45"/>
      <c r="B21" s="946"/>
      <c r="C21" s="93" t="s">
        <v>313</v>
      </c>
      <c r="D21" s="419"/>
      <c r="E21" s="90">
        <v>15795.228079139575</v>
      </c>
      <c r="F21" s="78">
        <v>168778.1335997</v>
      </c>
      <c r="G21" s="434">
        <f t="shared" si="3"/>
        <v>1.7279131453426595E-2</v>
      </c>
      <c r="H21" s="141">
        <f t="shared" ref="H21" si="6">(E21-I21)/I21</f>
        <v>-4.2256186814326038E-2</v>
      </c>
      <c r="I21" s="414">
        <v>16492.122279131254</v>
      </c>
      <c r="J21" s="112">
        <v>175985.84779</v>
      </c>
      <c r="K21" s="117">
        <f t="shared" si="5"/>
        <v>1.7414191399873151E-2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45"/>
      <c r="B22" s="946"/>
      <c r="C22" s="535" t="s">
        <v>2</v>
      </c>
      <c r="D22" s="536">
        <v>2839606</v>
      </c>
      <c r="E22" s="537">
        <v>914121.64562283317</v>
      </c>
      <c r="F22" s="538">
        <v>9750826.3234995604</v>
      </c>
      <c r="G22" s="539">
        <f>SUM(G16:G21)</f>
        <v>1</v>
      </c>
      <c r="H22" s="540">
        <f>(E22-I22)/I22</f>
        <v>-3.4770114469368681E-2</v>
      </c>
      <c r="I22" s="541">
        <v>947050.70711760898</v>
      </c>
      <c r="J22" s="542">
        <v>10095151.83636022</v>
      </c>
      <c r="K22" s="550">
        <f>SUM(K16:K21)</f>
        <v>0.99999999999999989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45" t="str">
        <f>T!J22</f>
        <v>Prosinec</v>
      </c>
      <c r="B23" s="946"/>
      <c r="C23" s="92" t="s">
        <v>6</v>
      </c>
      <c r="D23" s="77">
        <v>1647</v>
      </c>
      <c r="E23" s="90">
        <v>394724.81582172605</v>
      </c>
      <c r="F23" s="78">
        <v>4214837.6405100003</v>
      </c>
      <c r="G23" s="433">
        <f>E23/$E$29</f>
        <v>0.36052127302868842</v>
      </c>
      <c r="H23" s="141">
        <f>(E23-I23)/I23</f>
        <v>4.9815522554891613E-2</v>
      </c>
      <c r="I23" s="413">
        <v>375994.45554119925</v>
      </c>
      <c r="J23" s="113">
        <v>4007709.2658300009</v>
      </c>
      <c r="K23" s="116">
        <f>I23/$I$29</f>
        <v>0.34816720668936457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45"/>
      <c r="B24" s="946"/>
      <c r="C24" s="93" t="s">
        <v>7</v>
      </c>
      <c r="D24" s="77">
        <v>6676</v>
      </c>
      <c r="E24" s="90">
        <v>107251.26050717718</v>
      </c>
      <c r="F24" s="78">
        <v>1145109.0393600003</v>
      </c>
      <c r="G24" s="434">
        <f t="shared" ref="G24:G28" si="7">E24/$E$29</f>
        <v>9.7957765567600733E-2</v>
      </c>
      <c r="H24" s="141">
        <f t="shared" ref="H24:H27" si="8">(E24-I24)/I24</f>
        <v>-3.8195514456649461E-2</v>
      </c>
      <c r="I24" s="414">
        <v>111510.45988997225</v>
      </c>
      <c r="J24" s="112">
        <v>1188534.1837300002</v>
      </c>
      <c r="K24" s="117">
        <f t="shared" ref="K24:K28" si="9">I24/$I$29</f>
        <v>0.10325760064907108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45"/>
      <c r="B25" s="946"/>
      <c r="C25" s="93" t="s">
        <v>8</v>
      </c>
      <c r="D25" s="77">
        <v>205652</v>
      </c>
      <c r="E25" s="90">
        <v>181875.9773020047</v>
      </c>
      <c r="F25" s="78">
        <v>1942047.8325603153</v>
      </c>
      <c r="G25" s="434">
        <f t="shared" si="7"/>
        <v>0.16611613012917273</v>
      </c>
      <c r="H25" s="141">
        <f t="shared" si="8"/>
        <v>-0.11915287257145672</v>
      </c>
      <c r="I25" s="414">
        <v>206478.48149650573</v>
      </c>
      <c r="J25" s="112">
        <v>2201214.2002743748</v>
      </c>
      <c r="K25" s="117">
        <f t="shared" si="9"/>
        <v>0.19119706443709214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45"/>
      <c r="B26" s="946"/>
      <c r="C26" s="93" t="s">
        <v>9</v>
      </c>
      <c r="D26" s="77">
        <v>2626416</v>
      </c>
      <c r="E26" s="90">
        <v>410441.05501730065</v>
      </c>
      <c r="F26" s="78">
        <v>4382918.0878237095</v>
      </c>
      <c r="G26" s="434">
        <f t="shared" si="7"/>
        <v>0.37487567471538386</v>
      </c>
      <c r="H26" s="141">
        <f t="shared" si="8"/>
        <v>9.4526395221201966E-3</v>
      </c>
      <c r="I26" s="414">
        <v>406597.63415112317</v>
      </c>
      <c r="J26" s="112">
        <v>4334661.1897055088</v>
      </c>
      <c r="K26" s="117">
        <f t="shared" si="9"/>
        <v>0.37650545225497078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45"/>
      <c r="B27" s="946"/>
      <c r="C27" s="290" t="s">
        <v>305</v>
      </c>
      <c r="D27" s="85">
        <v>222</v>
      </c>
      <c r="E27" s="102">
        <v>6387.904680446969</v>
      </c>
      <c r="F27" s="86">
        <v>68203.154299999995</v>
      </c>
      <c r="G27" s="103">
        <f t="shared" si="7"/>
        <v>5.8343824230721207E-3</v>
      </c>
      <c r="H27" s="141">
        <f t="shared" si="8"/>
        <v>0.1665508481263008</v>
      </c>
      <c r="I27" s="417">
        <v>5475.8904772193519</v>
      </c>
      <c r="J27" s="118">
        <v>58325.350579999991</v>
      </c>
      <c r="K27" s="117">
        <f t="shared" si="9"/>
        <v>5.0706212910670099E-3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45"/>
      <c r="B28" s="946"/>
      <c r="C28" s="93" t="s">
        <v>313</v>
      </c>
      <c r="D28" s="419"/>
      <c r="E28" s="90">
        <v>-5808.5457327811109</v>
      </c>
      <c r="F28" s="78">
        <v>-61775.333627999993</v>
      </c>
      <c r="G28" s="434">
        <f t="shared" si="7"/>
        <v>-5.3052258639177769E-3</v>
      </c>
      <c r="H28" s="141">
        <f t="shared" ref="H28" si="10">(E28-I28)/I28</f>
        <v>-0.77772258144765594</v>
      </c>
      <c r="I28" s="414">
        <v>-26131.965048951912</v>
      </c>
      <c r="J28" s="112">
        <v>-278666.17069999978</v>
      </c>
      <c r="K28" s="117">
        <f t="shared" si="9"/>
        <v>-2.4197945321565398E-2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47"/>
      <c r="B29" s="948"/>
      <c r="C29" s="543" t="s">
        <v>2</v>
      </c>
      <c r="D29" s="544">
        <v>2840613</v>
      </c>
      <c r="E29" s="545">
        <v>1094872.4675958743</v>
      </c>
      <c r="F29" s="546">
        <v>11691340.420926025</v>
      </c>
      <c r="G29" s="539">
        <f>SUM(G23:G28)</f>
        <v>1.0000000000000002</v>
      </c>
      <c r="H29" s="547">
        <f>(E29-I29)/I29</f>
        <v>1.3841249800498378E-2</v>
      </c>
      <c r="I29" s="548">
        <v>1079924.9565070677</v>
      </c>
      <c r="J29" s="549">
        <v>11511778.019419884</v>
      </c>
      <c r="K29" s="550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49" t="str">
        <f>T!E17</f>
        <v>IV. čtvrtletí</v>
      </c>
      <c r="B30" s="950"/>
      <c r="C30" s="108" t="s">
        <v>6</v>
      </c>
      <c r="D30" s="109">
        <f>D23</f>
        <v>1647</v>
      </c>
      <c r="E30" s="435">
        <f>E9+E16+E23</f>
        <v>1128231.5201185856</v>
      </c>
      <c r="F30" s="110">
        <f>F9+F16+F23</f>
        <v>12040244.6932</v>
      </c>
      <c r="G30" s="436">
        <f>E30/$E$36</f>
        <v>0.42516999058603405</v>
      </c>
      <c r="H30" s="431">
        <f>(E30-I30)/I30</f>
        <v>4.170729451581999E-2</v>
      </c>
      <c r="I30" s="415">
        <f>I9+I16+I23</f>
        <v>1083060.0170108068</v>
      </c>
      <c r="J30" s="125">
        <f>J9+J16+J23</f>
        <v>11543205.9606971</v>
      </c>
      <c r="K30" s="551">
        <f>I30/$I$36</f>
        <v>0.40347651302806947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951"/>
      <c r="B31" s="952"/>
      <c r="C31" s="93" t="s">
        <v>7</v>
      </c>
      <c r="D31" s="77">
        <f t="shared" ref="D31:D34" si="11">D24</f>
        <v>6676</v>
      </c>
      <c r="E31" s="90">
        <f>E10+E17+E24</f>
        <v>257645.77625035963</v>
      </c>
      <c r="F31" s="78">
        <f t="shared" ref="F31" si="12">F10+F17+F24</f>
        <v>2749548.72903</v>
      </c>
      <c r="G31" s="434">
        <f t="shared" ref="G31:G35" si="13">E31/$E$36</f>
        <v>9.7092884137276209E-2</v>
      </c>
      <c r="H31" s="141">
        <f t="shared" ref="H31:H33" si="14">(E31-I31)/I31</f>
        <v>-8.9699243434954015E-2</v>
      </c>
      <c r="I31" s="414">
        <f>I10+I17+I24</f>
        <v>283033.68352957029</v>
      </c>
      <c r="J31" s="112">
        <f t="shared" ref="J31" si="15">J10+J17+J24</f>
        <v>3016505.1383199999</v>
      </c>
      <c r="K31" s="117">
        <f t="shared" ref="K31:K35" si="16">I31/$I$36</f>
        <v>0.10543962652705116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951"/>
      <c r="B32" s="952"/>
      <c r="C32" s="93" t="s">
        <v>8</v>
      </c>
      <c r="D32" s="77">
        <f t="shared" si="11"/>
        <v>205652</v>
      </c>
      <c r="E32" s="90">
        <f t="shared" ref="E32:F32" si="17">E11+E18+E25</f>
        <v>387307.1486676897</v>
      </c>
      <c r="F32" s="78">
        <f t="shared" si="17"/>
        <v>4133655.2099404335</v>
      </c>
      <c r="G32" s="434">
        <f t="shared" si="13"/>
        <v>0.14595530599573847</v>
      </c>
      <c r="H32" s="141">
        <f t="shared" si="14"/>
        <v>-0.12576357201831945</v>
      </c>
      <c r="I32" s="414">
        <f t="shared" ref="I32:J32" si="18">I11+I18+I25</f>
        <v>443023.34731332614</v>
      </c>
      <c r="J32" s="112">
        <f t="shared" si="18"/>
        <v>4722299.5698692519</v>
      </c>
      <c r="K32" s="117">
        <f t="shared" si="16"/>
        <v>0.16504119121426361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951"/>
      <c r="B33" s="952"/>
      <c r="C33" s="93" t="s">
        <v>9</v>
      </c>
      <c r="D33" s="77">
        <f t="shared" si="11"/>
        <v>2626416</v>
      </c>
      <c r="E33" s="90">
        <f>E12+E19+E26</f>
        <v>838078.2171808444</v>
      </c>
      <c r="F33" s="78">
        <f t="shared" ref="F33:F35" si="19">F12+F19+F26</f>
        <v>8945249.1518134139</v>
      </c>
      <c r="G33" s="434">
        <f t="shared" si="13"/>
        <v>0.31582676193241555</v>
      </c>
      <c r="H33" s="141">
        <f t="shared" si="14"/>
        <v>-1.9208936143101686E-2</v>
      </c>
      <c r="I33" s="414">
        <f>I12+I19+I26</f>
        <v>854492.10139125376</v>
      </c>
      <c r="J33" s="112">
        <f t="shared" ref="J33" si="20">J12+J19+J26</f>
        <v>9108538.0738358721</v>
      </c>
      <c r="K33" s="117">
        <f t="shared" si="16"/>
        <v>0.31832722846782968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951"/>
      <c r="B34" s="952"/>
      <c r="C34" s="290" t="s">
        <v>305</v>
      </c>
      <c r="D34" s="77">
        <f t="shared" si="11"/>
        <v>222</v>
      </c>
      <c r="E34" s="90">
        <f>E13+E20+E27</f>
        <v>19983.734159041342</v>
      </c>
      <c r="F34" s="78">
        <f t="shared" si="19"/>
        <v>213246.07342999999</v>
      </c>
      <c r="G34" s="103">
        <f t="shared" si="13"/>
        <v>7.5307983448116844E-3</v>
      </c>
      <c r="H34" s="141">
        <f>(E34-I34)/I34</f>
        <v>0.19969708836820016</v>
      </c>
      <c r="I34" s="414">
        <f>I13+I20+I27</f>
        <v>16657.316544981157</v>
      </c>
      <c r="J34" s="112">
        <f t="shared" ref="J34" si="21">J13+J20+J27</f>
        <v>177496.20614739999</v>
      </c>
      <c r="K34" s="117">
        <f t="shared" si="16"/>
        <v>6.2054141879624991E-3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951"/>
      <c r="B35" s="952"/>
      <c r="C35" s="93" t="s">
        <v>313</v>
      </c>
      <c r="D35" s="77"/>
      <c r="E35" s="90">
        <f>E14+E21+E28</f>
        <v>22354.622273655303</v>
      </c>
      <c r="F35" s="78">
        <f t="shared" si="19"/>
        <v>239295.66475370002</v>
      </c>
      <c r="G35" s="434">
        <f t="shared" si="13"/>
        <v>8.4242590037241442E-3</v>
      </c>
      <c r="H35" s="141">
        <f>(E35-I35)/I35</f>
        <v>4.5150376415998705</v>
      </c>
      <c r="I35" s="414">
        <f>I14+I21+I28</f>
        <v>4053.3943240993722</v>
      </c>
      <c r="J35" s="112">
        <f t="shared" ref="J35" si="22">J14+J21+J28</f>
        <v>43279.463632800267</v>
      </c>
      <c r="K35" s="117">
        <f t="shared" si="16"/>
        <v>1.5100265748237518E-3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951"/>
      <c r="B36" s="952"/>
      <c r="C36" s="570" t="s">
        <v>2</v>
      </c>
      <c r="D36" s="565">
        <f>SUM(D30:D35)</f>
        <v>2840613</v>
      </c>
      <c r="E36" s="571">
        <f>SUM(E30:E35)</f>
        <v>2653601.0186501755</v>
      </c>
      <c r="F36" s="572">
        <f>SUM(F30:F35)</f>
        <v>28321239.522167549</v>
      </c>
      <c r="G36" s="573">
        <f>SUM(G30:G35)</f>
        <v>1.0000000000000002</v>
      </c>
      <c r="H36" s="574">
        <f>(E36-I36)/I36</f>
        <v>-1.1443808139375948E-2</v>
      </c>
      <c r="I36" s="584">
        <f>SUM(I30:I35)</f>
        <v>2684319.8601140371</v>
      </c>
      <c r="J36" s="585">
        <f>SUM(J30:J35)</f>
        <v>28611324.412502419</v>
      </c>
      <c r="K36" s="586">
        <f>SUM(K30:K35)</f>
        <v>1.0000000000000002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35" t="s">
        <v>163</v>
      </c>
      <c r="B39" s="935"/>
      <c r="C39" s="935"/>
      <c r="D39" s="935"/>
      <c r="E39" s="935"/>
      <c r="F39" s="83"/>
      <c r="G39" s="935" t="s">
        <v>164</v>
      </c>
      <c r="H39" s="935"/>
      <c r="I39" s="935"/>
      <c r="J39" s="935"/>
      <c r="K39" s="935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36" t="str">
        <f>A30</f>
        <v>IV. čtvrtletí</v>
      </c>
      <c r="B40" s="937"/>
      <c r="C40" s="937"/>
      <c r="D40" s="937"/>
      <c r="E40" s="937"/>
      <c r="F40" s="83"/>
      <c r="G40" s="938" t="str">
        <f>A30</f>
        <v>IV. čtvrtletí</v>
      </c>
      <c r="H40" s="938"/>
      <c r="I40" s="938"/>
      <c r="J40" s="938"/>
      <c r="K40" s="938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Říjen</v>
      </c>
      <c r="C45" s="260">
        <f>E15</f>
        <v>644606.90543146839</v>
      </c>
      <c r="D45" s="260">
        <f>I15</f>
        <v>657344.19648936053</v>
      </c>
      <c r="E45" s="71"/>
      <c r="F45" s="71"/>
      <c r="G45" s="71"/>
      <c r="H45" s="83" t="str">
        <f>A9</f>
        <v>Říjen</v>
      </c>
      <c r="I45" s="261">
        <f>E15/E36</f>
        <v>0.24291779393398213</v>
      </c>
      <c r="J45" s="261">
        <f>I15/I36</f>
        <v>0.24488296132541926</v>
      </c>
      <c r="K45" s="83"/>
      <c r="L45" s="71"/>
    </row>
    <row r="46" spans="1:21" ht="15" customHeight="1" x14ac:dyDescent="0.2">
      <c r="A46" s="83"/>
      <c r="B46" s="83" t="str">
        <f>A16</f>
        <v>Listopad</v>
      </c>
      <c r="C46" s="260">
        <f>E22</f>
        <v>914121.64562283317</v>
      </c>
      <c r="D46" s="260">
        <f>I22</f>
        <v>947050.70711760898</v>
      </c>
      <c r="E46" s="71"/>
      <c r="F46" s="71"/>
      <c r="G46" s="71"/>
      <c r="H46" s="83" t="str">
        <f>A16</f>
        <v>Listopad</v>
      </c>
      <c r="I46" s="261">
        <f>E22/E36</f>
        <v>0.34448345444479267</v>
      </c>
      <c r="J46" s="261">
        <f>I22/I36</f>
        <v>0.35280844179179738</v>
      </c>
      <c r="K46" s="83"/>
      <c r="L46" s="71"/>
    </row>
    <row r="47" spans="1:21" ht="15" customHeight="1" x14ac:dyDescent="0.2">
      <c r="A47" s="83"/>
      <c r="B47" s="83" t="str">
        <f>A23</f>
        <v>Prosinec</v>
      </c>
      <c r="C47" s="260">
        <f>E29</f>
        <v>1094872.4675958743</v>
      </c>
      <c r="D47" s="260">
        <f>I29</f>
        <v>1079924.9565070677</v>
      </c>
      <c r="E47" s="71"/>
      <c r="F47" s="71"/>
      <c r="G47" s="71"/>
      <c r="H47" s="83" t="str">
        <f>A23</f>
        <v>Prosinec</v>
      </c>
      <c r="I47" s="261">
        <f>E29/E36</f>
        <v>0.41259875162122533</v>
      </c>
      <c r="J47" s="261">
        <f>I29/I36</f>
        <v>0.40230859688278342</v>
      </c>
      <c r="K47" s="83"/>
      <c r="L47" s="71"/>
    </row>
    <row r="48" spans="1:21" ht="15" customHeight="1" x14ac:dyDescent="0.2">
      <c r="A48" s="83"/>
      <c r="B48" s="83"/>
      <c r="C48" s="260">
        <f>SUM(C45:C47)</f>
        <v>2653601.018650176</v>
      </c>
      <c r="D48" s="260">
        <f>SUM(D45:D47)</f>
        <v>2684319.8601140371</v>
      </c>
      <c r="E48" s="83"/>
      <c r="F48" s="83"/>
      <c r="G48" s="83"/>
      <c r="H48" s="83"/>
      <c r="I48" s="181">
        <f>SUM(I45:I47)</f>
        <v>1.0000000000000002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K1:L1"/>
    <mergeCell ref="A4:D4"/>
    <mergeCell ref="E5:G5"/>
    <mergeCell ref="I5:K5"/>
    <mergeCell ref="H6:H8"/>
    <mergeCell ref="D7:D8"/>
    <mergeCell ref="E7:F7"/>
    <mergeCell ref="I7:J7"/>
    <mergeCell ref="A8:B8"/>
    <mergeCell ref="A2:L2"/>
    <mergeCell ref="I6:J6"/>
    <mergeCell ref="E6:F6"/>
    <mergeCell ref="A3:C3"/>
    <mergeCell ref="A39:E39"/>
    <mergeCell ref="A40:E40"/>
    <mergeCell ref="G39:K39"/>
    <mergeCell ref="G40:K40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3" t="s">
        <v>230</v>
      </c>
      <c r="L1" s="953"/>
    </row>
    <row r="2" spans="1:22" s="507" customFormat="1" ht="22.5" customHeight="1" x14ac:dyDescent="0.25">
      <c r="A2" s="855" t="s">
        <v>199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</row>
    <row r="3" spans="1:22" ht="18.75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22" ht="12.95" customHeight="1" x14ac:dyDescent="0.2">
      <c r="A4" s="954" t="s">
        <v>10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22" ht="24.95" customHeight="1" x14ac:dyDescent="0.25">
      <c r="A6" s="74"/>
      <c r="B6" s="75"/>
      <c r="C6" s="76"/>
      <c r="D6" s="76"/>
      <c r="E6" s="966" t="s">
        <v>39</v>
      </c>
      <c r="F6" s="967"/>
      <c r="G6" s="432"/>
      <c r="H6" s="933" t="s">
        <v>108</v>
      </c>
      <c r="I6" s="964" t="s">
        <v>39</v>
      </c>
      <c r="J6" s="965"/>
      <c r="K6" s="411"/>
      <c r="L6" s="87"/>
    </row>
    <row r="7" spans="1:22" ht="24.95" customHeight="1" x14ac:dyDescent="0.25">
      <c r="A7" s="74"/>
      <c r="B7" s="94"/>
      <c r="C7" s="94"/>
      <c r="D7" s="961" t="s">
        <v>0</v>
      </c>
      <c r="E7" s="932"/>
      <c r="F7" s="933"/>
      <c r="G7" s="477" t="s">
        <v>107</v>
      </c>
      <c r="H7" s="933"/>
      <c r="I7" s="932"/>
      <c r="J7" s="933"/>
      <c r="K7" s="114" t="s">
        <v>107</v>
      </c>
      <c r="L7" s="87"/>
    </row>
    <row r="8" spans="1:22" ht="15" customHeight="1" x14ac:dyDescent="0.25">
      <c r="A8" s="960" t="s">
        <v>140</v>
      </c>
      <c r="B8" s="960"/>
      <c r="C8" s="96" t="s">
        <v>45</v>
      </c>
      <c r="D8" s="962"/>
      <c r="E8" s="672" t="s">
        <v>341</v>
      </c>
      <c r="F8" s="666" t="s">
        <v>1</v>
      </c>
      <c r="G8" s="478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39" t="str">
        <f>T!J20</f>
        <v>Říjen</v>
      </c>
      <c r="B9" s="940"/>
      <c r="C9" s="92" t="s">
        <v>6</v>
      </c>
      <c r="D9" s="77">
        <v>181</v>
      </c>
      <c r="E9" s="90">
        <v>16434.655314905984</v>
      </c>
      <c r="F9" s="78">
        <v>175250.95862999998</v>
      </c>
      <c r="G9" s="433">
        <f t="shared" ref="G9:G14" si="0">E9/$E$15</f>
        <v>0.25271513648097299</v>
      </c>
      <c r="H9" s="141">
        <f>(E9-I9)/I9</f>
        <v>-1.6115272326286626E-2</v>
      </c>
      <c r="I9" s="413">
        <v>16703.842282178633</v>
      </c>
      <c r="J9" s="113">
        <v>177907.56408000004</v>
      </c>
      <c r="K9" s="116">
        <f>I9/$I$15</f>
        <v>0.25487117898113326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41"/>
      <c r="B10" s="942"/>
      <c r="C10" s="93" t="s">
        <v>7</v>
      </c>
      <c r="D10" s="77">
        <v>1631</v>
      </c>
      <c r="E10" s="90">
        <v>12244.417579593941</v>
      </c>
      <c r="F10" s="78">
        <v>130568.34685999999</v>
      </c>
      <c r="G10" s="434">
        <f t="shared" si="0"/>
        <v>0.18828199317028446</v>
      </c>
      <c r="H10" s="141">
        <f t="shared" ref="H10:H13" si="1">(E10-I10)/I10</f>
        <v>1.5506731832813665E-2</v>
      </c>
      <c r="I10" s="414">
        <v>12057.445997915631</v>
      </c>
      <c r="J10" s="112">
        <v>128420.24009000001</v>
      </c>
      <c r="K10" s="117">
        <f t="shared" ref="K10:K14" si="2">I10/$I$15</f>
        <v>0.18397536477393564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41"/>
      <c r="B11" s="942"/>
      <c r="C11" s="93" t="s">
        <v>8</v>
      </c>
      <c r="D11" s="77">
        <v>38900</v>
      </c>
      <c r="E11" s="90">
        <v>13564.078348373328</v>
      </c>
      <c r="F11" s="78">
        <v>144640.549467879</v>
      </c>
      <c r="G11" s="434">
        <f t="shared" si="0"/>
        <v>0.20857437198203785</v>
      </c>
      <c r="H11" s="141">
        <f t="shared" si="1"/>
        <v>-5.110934229693502E-2</v>
      </c>
      <c r="I11" s="414">
        <v>14294.669505132715</v>
      </c>
      <c r="J11" s="112">
        <v>152248.23649831701</v>
      </c>
      <c r="K11" s="117">
        <f t="shared" si="2"/>
        <v>0.21811145054966616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41"/>
      <c r="B12" s="942"/>
      <c r="C12" s="93" t="s">
        <v>9</v>
      </c>
      <c r="D12" s="77">
        <v>381885</v>
      </c>
      <c r="E12" s="90">
        <v>20347.283438091104</v>
      </c>
      <c r="F12" s="78">
        <v>216973.25694208452</v>
      </c>
      <c r="G12" s="434">
        <f t="shared" si="0"/>
        <v>0.31287948621657174</v>
      </c>
      <c r="H12" s="141">
        <f t="shared" si="1"/>
        <v>1.0440488672302182E-2</v>
      </c>
      <c r="I12" s="414">
        <v>20137.042870112036</v>
      </c>
      <c r="J12" s="112">
        <v>214473.60249670228</v>
      </c>
      <c r="K12" s="117">
        <f t="shared" si="2"/>
        <v>0.30725576611644589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41"/>
      <c r="B13" s="942"/>
      <c r="C13" s="290" t="s">
        <v>305</v>
      </c>
      <c r="D13" s="85">
        <v>27</v>
      </c>
      <c r="E13" s="102">
        <v>827.53080320720187</v>
      </c>
      <c r="F13" s="86">
        <v>8824.374719999998</v>
      </c>
      <c r="G13" s="103">
        <f t="shared" si="0"/>
        <v>1.2724913049137079E-2</v>
      </c>
      <c r="H13" s="141">
        <f t="shared" si="1"/>
        <v>0.15822364454813623</v>
      </c>
      <c r="I13" s="417">
        <v>714.48274010158957</v>
      </c>
      <c r="J13" s="118">
        <v>7609.7413200000001</v>
      </c>
      <c r="K13" s="117">
        <f t="shared" si="2"/>
        <v>1.0901746751144003E-2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41"/>
      <c r="B14" s="942"/>
      <c r="C14" s="93" t="s">
        <v>313</v>
      </c>
      <c r="D14" s="419"/>
      <c r="E14" s="90">
        <v>1614.3691189571905</v>
      </c>
      <c r="F14" s="78">
        <v>17214.825100000002</v>
      </c>
      <c r="G14" s="434">
        <f t="shared" si="0"/>
        <v>2.4824099100995863E-2</v>
      </c>
      <c r="H14" s="141">
        <f>(E14-I14)/I14</f>
        <v>-1.0129470026833677E-2</v>
      </c>
      <c r="I14" s="414">
        <v>1630.8891618391278</v>
      </c>
      <c r="J14" s="112">
        <v>17371.68174</v>
      </c>
      <c r="K14" s="117">
        <f t="shared" si="2"/>
        <v>2.4884492827675127E-2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43"/>
      <c r="B15" s="944"/>
      <c r="C15" s="535" t="s">
        <v>2</v>
      </c>
      <c r="D15" s="536">
        <v>422624</v>
      </c>
      <c r="E15" s="537">
        <v>65032.334603128751</v>
      </c>
      <c r="F15" s="538">
        <v>693472.31171996344</v>
      </c>
      <c r="G15" s="539">
        <f>SUM(G9:G14)</f>
        <v>0.99999999999999989</v>
      </c>
      <c r="H15" s="540">
        <f>(E15-I15)/I15</f>
        <v>-7.7212468727187976E-3</v>
      </c>
      <c r="I15" s="541">
        <v>65538.372557279727</v>
      </c>
      <c r="J15" s="542">
        <v>698031.0662250194</v>
      </c>
      <c r="K15" s="550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45" t="str">
        <f>T!J21</f>
        <v>Listopad</v>
      </c>
      <c r="B16" s="946"/>
      <c r="C16" s="92" t="s">
        <v>6</v>
      </c>
      <c r="D16" s="77">
        <v>182</v>
      </c>
      <c r="E16" s="90">
        <v>23268.162251953436</v>
      </c>
      <c r="F16" s="78">
        <v>248054.90173000001</v>
      </c>
      <c r="G16" s="433">
        <f>E16/$E$22</f>
        <v>0.22208631162594997</v>
      </c>
      <c r="H16" s="141">
        <f>(E16-I16)/I16</f>
        <v>-2.8429225944211024E-2</v>
      </c>
      <c r="I16" s="413">
        <v>23949.014187428969</v>
      </c>
      <c r="J16" s="113">
        <v>254977.95689999999</v>
      </c>
      <c r="K16" s="116">
        <f>I16/$I$22</f>
        <v>0.22301569848250927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45"/>
      <c r="B17" s="946"/>
      <c r="C17" s="93" t="s">
        <v>7</v>
      </c>
      <c r="D17" s="77">
        <v>1637</v>
      </c>
      <c r="E17" s="90">
        <v>19656.177923588508</v>
      </c>
      <c r="F17" s="78">
        <v>209548.61599000002</v>
      </c>
      <c r="G17" s="434">
        <f t="shared" ref="G17:G21" si="3">E17/$E$22</f>
        <v>0.18761120918978932</v>
      </c>
      <c r="H17" s="141">
        <f t="shared" ref="H17:H19" si="4">(E17-I17)/I17</f>
        <v>-1.3439542019937937E-2</v>
      </c>
      <c r="I17" s="414">
        <v>19923.9466416824</v>
      </c>
      <c r="J17" s="112">
        <v>212124.28270999997</v>
      </c>
      <c r="K17" s="117">
        <f t="shared" ref="K17:K21" si="5">I17/$I$22</f>
        <v>0.18553385296148836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45"/>
      <c r="B18" s="946"/>
      <c r="C18" s="93" t="s">
        <v>8</v>
      </c>
      <c r="D18" s="77">
        <v>38976</v>
      </c>
      <c r="E18" s="90">
        <v>22179.612137311713</v>
      </c>
      <c r="F18" s="78">
        <v>236450.191112239</v>
      </c>
      <c r="G18" s="434">
        <f t="shared" si="3"/>
        <v>0.21169648894193077</v>
      </c>
      <c r="H18" s="141">
        <f t="shared" si="4"/>
        <v>-0.12656884742141883</v>
      </c>
      <c r="I18" s="414">
        <v>25393.65818568768</v>
      </c>
      <c r="J18" s="112">
        <v>270358.66060556099</v>
      </c>
      <c r="K18" s="117">
        <f>I18/$I$22</f>
        <v>0.23646837289360653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45"/>
      <c r="B19" s="946"/>
      <c r="C19" s="93" t="s">
        <v>9</v>
      </c>
      <c r="D19" s="77">
        <v>381945</v>
      </c>
      <c r="E19" s="90">
        <v>36744.885565452634</v>
      </c>
      <c r="F19" s="78">
        <v>391726.20154762093</v>
      </c>
      <c r="G19" s="434">
        <f t="shared" si="3"/>
        <v>0.35071683006095083</v>
      </c>
      <c r="H19" s="141">
        <f t="shared" si="4"/>
        <v>4.3011376086432254E-2</v>
      </c>
      <c r="I19" s="414">
        <v>35229.611496018486</v>
      </c>
      <c r="J19" s="112">
        <v>375079.10471465997</v>
      </c>
      <c r="K19" s="117">
        <f>I19/$I$22</f>
        <v>0.32806178799526853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45"/>
      <c r="B20" s="946"/>
      <c r="C20" s="290" t="s">
        <v>305</v>
      </c>
      <c r="D20" s="85">
        <v>27</v>
      </c>
      <c r="E20" s="102">
        <v>855.15767538716966</v>
      </c>
      <c r="F20" s="86">
        <v>9116.5794299999998</v>
      </c>
      <c r="G20" s="103">
        <f t="shared" si="3"/>
        <v>8.1621750754902727E-3</v>
      </c>
      <c r="H20" s="141">
        <f>(E20-I20)/I20</f>
        <v>0.17572443633908147</v>
      </c>
      <c r="I20" s="417">
        <v>727.34532766021402</v>
      </c>
      <c r="J20" s="118">
        <v>7743.8275000000003</v>
      </c>
      <c r="K20" s="117">
        <f>I20/$I$22</f>
        <v>6.7731149606682865E-3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45"/>
      <c r="B21" s="946"/>
      <c r="C21" s="93" t="s">
        <v>313</v>
      </c>
      <c r="D21" s="419"/>
      <c r="E21" s="90">
        <v>2066.8121633663832</v>
      </c>
      <c r="F21" s="78">
        <v>22033.664429999997</v>
      </c>
      <c r="G21" s="434">
        <f t="shared" si="3"/>
        <v>1.9726985105888842E-2</v>
      </c>
      <c r="H21" s="141">
        <f t="shared" ref="H21" si="6">(E21-I21)/I21</f>
        <v>-4.4711184531449545E-2</v>
      </c>
      <c r="I21" s="414">
        <v>2163.546908431721</v>
      </c>
      <c r="J21" s="112">
        <v>23034.685870000001</v>
      </c>
      <c r="K21" s="117">
        <f t="shared" si="5"/>
        <v>2.0147172706459229E-2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45"/>
      <c r="B22" s="946"/>
      <c r="C22" s="535" t="s">
        <v>2</v>
      </c>
      <c r="D22" s="536">
        <v>422767</v>
      </c>
      <c r="E22" s="537">
        <v>104770.80771705984</v>
      </c>
      <c r="F22" s="538">
        <v>1116930.1542398599</v>
      </c>
      <c r="G22" s="539">
        <f>SUM(G16:G21)</f>
        <v>1</v>
      </c>
      <c r="H22" s="540">
        <f>(E22-I22)/I22</f>
        <v>-2.4363396307914398E-2</v>
      </c>
      <c r="I22" s="541">
        <v>107387.12274690944</v>
      </c>
      <c r="J22" s="542">
        <v>1143318.5183002208</v>
      </c>
      <c r="K22" s="550">
        <f>SUM(K16:K21)</f>
        <v>1.0000000000000002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45" t="str">
        <f>T!J22</f>
        <v>Prosinec</v>
      </c>
      <c r="B23" s="946"/>
      <c r="C23" s="92" t="s">
        <v>6</v>
      </c>
      <c r="D23" s="77">
        <v>177</v>
      </c>
      <c r="E23" s="90">
        <v>26591.057621726002</v>
      </c>
      <c r="F23" s="78">
        <v>283657.43938</v>
      </c>
      <c r="G23" s="433">
        <f>E23/$E$29</f>
        <v>0.20509534927568884</v>
      </c>
      <c r="H23" s="141">
        <f>(E23-I23)/I23</f>
        <v>-6.6977276491964097E-2</v>
      </c>
      <c r="I23" s="413">
        <v>28499.903541199208</v>
      </c>
      <c r="J23" s="113">
        <v>303139.76631000009</v>
      </c>
      <c r="K23" s="116">
        <f>I23/$I$29</f>
        <v>0.21145677674282692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45"/>
      <c r="B24" s="946"/>
      <c r="C24" s="93" t="s">
        <v>7</v>
      </c>
      <c r="D24" s="77">
        <v>1644</v>
      </c>
      <c r="E24" s="90">
        <v>24545.522877177194</v>
      </c>
      <c r="F24" s="78">
        <v>261836.91074000002</v>
      </c>
      <c r="G24" s="434">
        <f t="shared" ref="G24:G28" si="7">E24/$E$29</f>
        <v>0.1893182534994749</v>
      </c>
      <c r="H24" s="141">
        <f t="shared" ref="H24:H28" si="8">(E24-I24)/I24</f>
        <v>-1.7541229056556591E-2</v>
      </c>
      <c r="I24" s="414">
        <v>24983.768889972271</v>
      </c>
      <c r="J24" s="112">
        <v>265998.22702000017</v>
      </c>
      <c r="K24" s="117">
        <f t="shared" ref="K24:K28" si="9">I24/$I$29</f>
        <v>0.18536860072962041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45"/>
      <c r="B25" s="946"/>
      <c r="C25" s="93" t="s">
        <v>8</v>
      </c>
      <c r="D25" s="77">
        <v>39133</v>
      </c>
      <c r="E25" s="90">
        <v>27648.689452004706</v>
      </c>
      <c r="F25" s="78">
        <v>294939.62986031501</v>
      </c>
      <c r="G25" s="434">
        <f t="shared" si="7"/>
        <v>0.21325280479031522</v>
      </c>
      <c r="H25" s="141">
        <f t="shared" si="8"/>
        <v>-0.14278485491765874</v>
      </c>
      <c r="I25" s="414">
        <v>32254.08418250574</v>
      </c>
      <c r="J25" s="112">
        <v>343602.68608637492</v>
      </c>
      <c r="K25" s="117">
        <f t="shared" si="9"/>
        <v>0.23931114953301619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45"/>
      <c r="B26" s="946"/>
      <c r="C26" s="93" t="s">
        <v>9</v>
      </c>
      <c r="D26" s="77">
        <v>381832</v>
      </c>
      <c r="E26" s="90">
        <v>47632.630687300603</v>
      </c>
      <c r="F26" s="78">
        <v>508116.32459371048</v>
      </c>
      <c r="G26" s="434">
        <f t="shared" si="7"/>
        <v>0.36738783265807162</v>
      </c>
      <c r="H26" s="141">
        <f t="shared" si="8"/>
        <v>3.7255182039321905E-2</v>
      </c>
      <c r="I26" s="414">
        <v>45921.805465123114</v>
      </c>
      <c r="J26" s="112">
        <v>489067.49103350885</v>
      </c>
      <c r="K26" s="117">
        <f t="shared" si="9"/>
        <v>0.3407196432026055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45"/>
      <c r="B27" s="946"/>
      <c r="C27" s="290" t="s">
        <v>305</v>
      </c>
      <c r="D27" s="85">
        <v>28</v>
      </c>
      <c r="E27" s="102">
        <v>843.71168044696924</v>
      </c>
      <c r="F27" s="86">
        <v>9000.2099799999996</v>
      </c>
      <c r="G27" s="103">
        <f t="shared" si="7"/>
        <v>6.5075012905040502E-3</v>
      </c>
      <c r="H27" s="141">
        <f t="shared" si="8"/>
        <v>0.18381700608749868</v>
      </c>
      <c r="I27" s="417">
        <v>712.70447721935204</v>
      </c>
      <c r="J27" s="118">
        <v>7538.8366599999999</v>
      </c>
      <c r="K27" s="117">
        <f t="shared" si="9"/>
        <v>5.2879544418501685E-3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45"/>
      <c r="B28" s="946"/>
      <c r="C28" s="93" t="s">
        <v>313</v>
      </c>
      <c r="D28" s="419"/>
      <c r="E28" s="90">
        <v>2390.5602714813353</v>
      </c>
      <c r="F28" s="78">
        <v>25501.06264</v>
      </c>
      <c r="G28" s="434">
        <f t="shared" si="7"/>
        <v>1.8438258485945304E-2</v>
      </c>
      <c r="H28" s="141">
        <f t="shared" si="8"/>
        <v>-6.6626396133924737E-3</v>
      </c>
      <c r="I28" s="414">
        <v>2406.5945436210391</v>
      </c>
      <c r="J28" s="112">
        <v>25362.408997000166</v>
      </c>
      <c r="K28" s="117">
        <f t="shared" si="9"/>
        <v>1.7855875350080801E-2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47"/>
      <c r="B29" s="948"/>
      <c r="C29" s="543" t="s">
        <v>2</v>
      </c>
      <c r="D29" s="544">
        <v>422814</v>
      </c>
      <c r="E29" s="545">
        <v>129652.17259013682</v>
      </c>
      <c r="F29" s="546">
        <v>1383051.5771940255</v>
      </c>
      <c r="G29" s="539">
        <f>SUM(G23:G28)</f>
        <v>0.99999999999999989</v>
      </c>
      <c r="H29" s="547">
        <f>(E29-I29)/I29</f>
        <v>-3.8037778830270659E-2</v>
      </c>
      <c r="I29" s="548">
        <v>134778.86109964072</v>
      </c>
      <c r="J29" s="549">
        <v>1434709.4161068841</v>
      </c>
      <c r="K29" s="550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49" t="str">
        <f>T!E17</f>
        <v>IV. čtvrtletí</v>
      </c>
      <c r="B30" s="950"/>
      <c r="C30" s="108" t="s">
        <v>6</v>
      </c>
      <c r="D30" s="109">
        <f>D23</f>
        <v>177</v>
      </c>
      <c r="E30" s="435">
        <f>E9+E16+E23</f>
        <v>66293.875188585429</v>
      </c>
      <c r="F30" s="110">
        <f>F9+F16+F23</f>
        <v>706963.29973999993</v>
      </c>
      <c r="G30" s="436">
        <f>E30/$E$36</f>
        <v>0.22138152802009117</v>
      </c>
      <c r="H30" s="431">
        <f>(E30-I30)/I30</f>
        <v>-4.1341586681061096E-2</v>
      </c>
      <c r="I30" s="415">
        <f>I9+I16+I23</f>
        <v>69152.760010806815</v>
      </c>
      <c r="J30" s="125">
        <f>J9+J16+J23</f>
        <v>736025.28729000012</v>
      </c>
      <c r="K30" s="551">
        <f>I30/$I$36</f>
        <v>0.22473766968723385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951"/>
      <c r="B31" s="952"/>
      <c r="C31" s="93" t="s">
        <v>7</v>
      </c>
      <c r="D31" s="77">
        <f t="shared" ref="D31:D34" si="10">D24</f>
        <v>1644</v>
      </c>
      <c r="E31" s="90">
        <f>E10+E17+E24</f>
        <v>56446.118380359643</v>
      </c>
      <c r="F31" s="78">
        <f t="shared" ref="F31" si="11">F10+F17+F24</f>
        <v>601953.87358999997</v>
      </c>
      <c r="G31" s="434">
        <f t="shared" ref="G31:G35" si="12">E31/$E$36</f>
        <v>0.18849596440545041</v>
      </c>
      <c r="H31" s="141">
        <f t="shared" ref="H31:H33" si="13">(E31-I31)/I31</f>
        <v>-9.1115891761533174E-3</v>
      </c>
      <c r="I31" s="414">
        <f>I10+I17+I24</f>
        <v>56965.161529570301</v>
      </c>
      <c r="J31" s="112">
        <f t="shared" ref="J31" si="14">J10+J17+J24</f>
        <v>606542.74982000014</v>
      </c>
      <c r="K31" s="117">
        <f t="shared" ref="K31:K35" si="15">I31/$I$36</f>
        <v>0.18512952561129636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951"/>
      <c r="B32" s="952"/>
      <c r="C32" s="93" t="s">
        <v>8</v>
      </c>
      <c r="D32" s="77">
        <f t="shared" si="10"/>
        <v>39133</v>
      </c>
      <c r="E32" s="90">
        <f t="shared" ref="E32:F35" si="16">E11+E18+E25</f>
        <v>63392.379937689751</v>
      </c>
      <c r="F32" s="78">
        <f t="shared" si="16"/>
        <v>676030.37044043303</v>
      </c>
      <c r="G32" s="434">
        <f t="shared" si="12"/>
        <v>0.21169228523017924</v>
      </c>
      <c r="H32" s="141">
        <f t="shared" si="13"/>
        <v>-0.11884550035229578</v>
      </c>
      <c r="I32" s="414">
        <f t="shared" ref="I32:J34" si="17">I11+I18+I25</f>
        <v>71942.411873326142</v>
      </c>
      <c r="J32" s="112">
        <f t="shared" si="17"/>
        <v>766209.58319025289</v>
      </c>
      <c r="K32" s="117">
        <f t="shared" si="15"/>
        <v>0.23380368323063069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951"/>
      <c r="B33" s="952"/>
      <c r="C33" s="93" t="s">
        <v>9</v>
      </c>
      <c r="D33" s="77">
        <f t="shared" si="10"/>
        <v>381832</v>
      </c>
      <c r="E33" s="90">
        <f>E12+E19+E26</f>
        <v>104724.79969084435</v>
      </c>
      <c r="F33" s="78">
        <f t="shared" si="16"/>
        <v>1116815.7830834161</v>
      </c>
      <c r="G33" s="434">
        <f t="shared" si="12"/>
        <v>0.3497176188781459</v>
      </c>
      <c r="H33" s="141">
        <f t="shared" si="13"/>
        <v>3.3926272206287425E-2</v>
      </c>
      <c r="I33" s="414">
        <f>I12+I19+I26</f>
        <v>101288.45983125363</v>
      </c>
      <c r="J33" s="112">
        <f t="shared" si="17"/>
        <v>1078620.1982448711</v>
      </c>
      <c r="K33" s="117">
        <f t="shared" si="15"/>
        <v>0.32917460452956038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951"/>
      <c r="B34" s="952"/>
      <c r="C34" s="290" t="s">
        <v>305</v>
      </c>
      <c r="D34" s="77">
        <f t="shared" si="10"/>
        <v>28</v>
      </c>
      <c r="E34" s="90">
        <f>E13+E20+E27</f>
        <v>2526.4001590413409</v>
      </c>
      <c r="F34" s="78">
        <f t="shared" si="16"/>
        <v>26941.164129999997</v>
      </c>
      <c r="G34" s="103">
        <f t="shared" si="12"/>
        <v>8.4366515912328837E-3</v>
      </c>
      <c r="H34" s="141">
        <f>(E34-I34)/I34</f>
        <v>0.1725978170654357</v>
      </c>
      <c r="I34" s="414">
        <f>I13+I20+I27</f>
        <v>2154.5325449811558</v>
      </c>
      <c r="J34" s="112">
        <f t="shared" si="17"/>
        <v>22892.405480000001</v>
      </c>
      <c r="K34" s="117">
        <f t="shared" si="15"/>
        <v>7.0019565863850041E-3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951"/>
      <c r="B35" s="952"/>
      <c r="C35" s="93" t="s">
        <v>313</v>
      </c>
      <c r="D35" s="77"/>
      <c r="E35" s="90">
        <f t="shared" si="16"/>
        <v>6071.741553804909</v>
      </c>
      <c r="F35" s="78">
        <f t="shared" si="16"/>
        <v>64749.552169999995</v>
      </c>
      <c r="G35" s="434">
        <f t="shared" si="12"/>
        <v>2.0275951874900423E-2</v>
      </c>
      <c r="H35" s="141">
        <f t="shared" ref="H35" si="18">(E35-I35)/I35</f>
        <v>-2.0849608417887546E-2</v>
      </c>
      <c r="I35" s="414">
        <f t="shared" ref="I35:J35" si="19">I14+I21+I28</f>
        <v>6201.0306138918877</v>
      </c>
      <c r="J35" s="112">
        <f t="shared" si="19"/>
        <v>65768.776607000167</v>
      </c>
      <c r="K35" s="117">
        <f t="shared" si="15"/>
        <v>2.0152560354893646E-2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951"/>
      <c r="B36" s="952"/>
      <c r="C36" s="570" t="s">
        <v>2</v>
      </c>
      <c r="D36" s="565">
        <f>SUM(D30:D35)</f>
        <v>422814</v>
      </c>
      <c r="E36" s="571">
        <f>SUM(E30:E35)</f>
        <v>299455.3149103254</v>
      </c>
      <c r="F36" s="572">
        <f>SUM(F30:F35)</f>
        <v>3193454.043153849</v>
      </c>
      <c r="G36" s="573">
        <f>SUM(G30:G35)</f>
        <v>1</v>
      </c>
      <c r="H36" s="574">
        <f>(E36-I36)/I36</f>
        <v>-2.6808335084728317E-2</v>
      </c>
      <c r="I36" s="584">
        <f>SUM(I30:I35)</f>
        <v>307704.35640382994</v>
      </c>
      <c r="J36" s="585">
        <f>SUM(J30:J35)</f>
        <v>3276059.000632125</v>
      </c>
      <c r="K36" s="586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35" t="s">
        <v>163</v>
      </c>
      <c r="B39" s="935"/>
      <c r="C39" s="935"/>
      <c r="D39" s="935"/>
      <c r="E39" s="935"/>
      <c r="F39" s="83"/>
      <c r="G39" s="935" t="s">
        <v>164</v>
      </c>
      <c r="H39" s="935"/>
      <c r="I39" s="935"/>
      <c r="J39" s="935"/>
      <c r="K39" s="935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36" t="str">
        <f>A30</f>
        <v>IV. čtvrtletí</v>
      </c>
      <c r="B40" s="937"/>
      <c r="C40" s="937"/>
      <c r="D40" s="937"/>
      <c r="E40" s="937"/>
      <c r="F40" s="83"/>
      <c r="G40" s="938" t="str">
        <f>A30</f>
        <v>IV. čtvrtletí</v>
      </c>
      <c r="H40" s="938"/>
      <c r="I40" s="938"/>
      <c r="J40" s="938"/>
      <c r="K40" s="938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Říjen</v>
      </c>
      <c r="C45" s="260">
        <f>E15</f>
        <v>65032.334603128751</v>
      </c>
      <c r="D45" s="260">
        <f>I15</f>
        <v>65538.372557279727</v>
      </c>
      <c r="E45" s="71"/>
      <c r="F45" s="71"/>
      <c r="G45" s="71"/>
      <c r="H45" s="83" t="str">
        <f>A9</f>
        <v>Říjen</v>
      </c>
      <c r="I45" s="261">
        <f>E15/E36</f>
        <v>0.21716874393297469</v>
      </c>
      <c r="J45" s="261">
        <f>I15/I36</f>
        <v>0.21299137042852728</v>
      </c>
      <c r="K45" s="83"/>
      <c r="L45" s="71"/>
    </row>
    <row r="46" spans="1:21" ht="15" customHeight="1" x14ac:dyDescent="0.2">
      <c r="A46" s="83"/>
      <c r="B46" s="83" t="str">
        <f>A16</f>
        <v>Listopad</v>
      </c>
      <c r="C46" s="260">
        <f>E22</f>
        <v>104770.80771705984</v>
      </c>
      <c r="D46" s="260">
        <f>I22</f>
        <v>107387.12274690944</v>
      </c>
      <c r="E46" s="71"/>
      <c r="F46" s="71"/>
      <c r="G46" s="71"/>
      <c r="H46" s="83" t="str">
        <f>A16</f>
        <v>Listopad</v>
      </c>
      <c r="I46" s="261">
        <f>E22/E36</f>
        <v>0.3498712579151731</v>
      </c>
      <c r="J46" s="261">
        <f>I22/I36</f>
        <v>0.34899448289245222</v>
      </c>
      <c r="K46" s="83"/>
      <c r="L46" s="71"/>
    </row>
    <row r="47" spans="1:21" ht="15" customHeight="1" x14ac:dyDescent="0.2">
      <c r="A47" s="83"/>
      <c r="B47" s="83" t="str">
        <f>A23</f>
        <v>Prosinec</v>
      </c>
      <c r="C47" s="260">
        <f>E29</f>
        <v>129652.17259013682</v>
      </c>
      <c r="D47" s="260">
        <f>I29</f>
        <v>134778.86109964072</v>
      </c>
      <c r="E47" s="71"/>
      <c r="F47" s="71"/>
      <c r="G47" s="71"/>
      <c r="H47" s="83" t="str">
        <f>A23</f>
        <v>Prosinec</v>
      </c>
      <c r="I47" s="261">
        <f>E29/E36</f>
        <v>0.43295999815185227</v>
      </c>
      <c r="J47" s="261">
        <f>I29/I36</f>
        <v>0.43801414667902033</v>
      </c>
      <c r="K47" s="83"/>
      <c r="L47" s="71"/>
    </row>
    <row r="48" spans="1:21" ht="15" customHeight="1" x14ac:dyDescent="0.2">
      <c r="A48" s="83"/>
      <c r="B48" s="83"/>
      <c r="C48" s="260">
        <f>SUM(C45:C47)</f>
        <v>299455.3149103254</v>
      </c>
      <c r="D48" s="260">
        <f>SUM(D45:D47)</f>
        <v>307704.35640382988</v>
      </c>
      <c r="E48" s="83"/>
      <c r="F48" s="83"/>
      <c r="G48" s="83"/>
      <c r="H48" s="83"/>
      <c r="I48" s="181">
        <f>SUM(I45:I47)</f>
        <v>1</v>
      </c>
      <c r="J48" s="181">
        <f>SUM(J45:J47)</f>
        <v>0.99999999999999978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O28" sqref="O28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3" t="s">
        <v>231</v>
      </c>
      <c r="L1" s="953"/>
    </row>
    <row r="2" spans="1:22" s="507" customFormat="1" ht="15.75" customHeight="1" x14ac:dyDescent="0.2">
      <c r="A2" s="963" t="s">
        <v>299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</row>
    <row r="3" spans="1:22" ht="18.75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22" ht="12.95" customHeight="1" x14ac:dyDescent="0.2">
      <c r="A4" s="954" t="s">
        <v>298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22" ht="24.95" customHeight="1" x14ac:dyDescent="0.25">
      <c r="A6" s="74"/>
      <c r="B6" s="75"/>
      <c r="C6" s="76"/>
      <c r="D6" s="76"/>
      <c r="E6" s="966" t="s">
        <v>39</v>
      </c>
      <c r="F6" s="967"/>
      <c r="G6" s="432"/>
      <c r="H6" s="933" t="s">
        <v>108</v>
      </c>
      <c r="I6" s="964" t="s">
        <v>39</v>
      </c>
      <c r="J6" s="965"/>
      <c r="K6" s="411"/>
      <c r="L6" s="87"/>
    </row>
    <row r="7" spans="1:22" ht="24.95" customHeight="1" x14ac:dyDescent="0.25">
      <c r="A7" s="74"/>
      <c r="B7" s="94"/>
      <c r="C7" s="94"/>
      <c r="D7" s="961" t="s">
        <v>0</v>
      </c>
      <c r="E7" s="932"/>
      <c r="F7" s="933"/>
      <c r="G7" s="477" t="s">
        <v>107</v>
      </c>
      <c r="H7" s="933"/>
      <c r="I7" s="932"/>
      <c r="J7" s="933"/>
      <c r="K7" s="114" t="s">
        <v>107</v>
      </c>
      <c r="L7" s="87"/>
    </row>
    <row r="8" spans="1:22" ht="15" customHeight="1" x14ac:dyDescent="0.25">
      <c r="A8" s="960" t="s">
        <v>140</v>
      </c>
      <c r="B8" s="960"/>
      <c r="C8" s="96" t="s">
        <v>45</v>
      </c>
      <c r="D8" s="962"/>
      <c r="E8" s="672" t="s">
        <v>341</v>
      </c>
      <c r="F8" s="666" t="s">
        <v>1</v>
      </c>
      <c r="G8" s="478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39" t="str">
        <f>T!J20</f>
        <v>Říjen</v>
      </c>
      <c r="B9" s="940"/>
      <c r="C9" s="92" t="s">
        <v>6</v>
      </c>
      <c r="D9" s="77">
        <v>1251</v>
      </c>
      <c r="E9" s="90">
        <v>268809.163</v>
      </c>
      <c r="F9" s="78">
        <v>2869050.0860599997</v>
      </c>
      <c r="G9" s="433">
        <f t="shared" ref="G9:G14" si="0">E9/$E$15</f>
        <v>0.52883797587659986</v>
      </c>
      <c r="H9" s="141">
        <f>(E9-I9)/I9</f>
        <v>3.239778158479121E-4</v>
      </c>
      <c r="I9" s="413">
        <v>268722.103</v>
      </c>
      <c r="J9" s="113">
        <v>2863699.49272</v>
      </c>
      <c r="K9" s="116">
        <f>I9/$I$15</f>
        <v>0.49612614132503058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41"/>
      <c r="B10" s="942"/>
      <c r="C10" s="93" t="s">
        <v>7</v>
      </c>
      <c r="D10" s="77">
        <v>4538</v>
      </c>
      <c r="E10" s="90">
        <v>46001.120999999999</v>
      </c>
      <c r="F10" s="78">
        <v>490978.48295999994</v>
      </c>
      <c r="G10" s="434">
        <f t="shared" si="0"/>
        <v>9.0499666924280228E-2</v>
      </c>
      <c r="H10" s="141">
        <f t="shared" ref="H10:H13" si="1">(E10-I10)/I10</f>
        <v>-0.19707201992469597</v>
      </c>
      <c r="I10" s="414">
        <v>57291.715000000004</v>
      </c>
      <c r="J10" s="112">
        <v>610541.58608000004</v>
      </c>
      <c r="K10" s="117">
        <f t="shared" ref="K10:K14" si="2">I10/$I$15</f>
        <v>0.10577439360409954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41"/>
      <c r="B11" s="942"/>
      <c r="C11" s="93" t="s">
        <v>8</v>
      </c>
      <c r="D11" s="77">
        <v>154480</v>
      </c>
      <c r="E11" s="90">
        <v>57999.570999999996</v>
      </c>
      <c r="F11" s="78">
        <v>619039.36875999998</v>
      </c>
      <c r="G11" s="434">
        <f t="shared" si="0"/>
        <v>0.11410465099863853</v>
      </c>
      <c r="H11" s="141">
        <f t="shared" si="1"/>
        <v>-0.13140151708137032</v>
      </c>
      <c r="I11" s="414">
        <v>66773.742000000013</v>
      </c>
      <c r="J11" s="112">
        <v>711588.92566000007</v>
      </c>
      <c r="K11" s="117">
        <f t="shared" si="2"/>
        <v>0.12328051392293971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41"/>
      <c r="B12" s="942"/>
      <c r="C12" s="93" t="s">
        <v>9</v>
      </c>
      <c r="D12" s="77">
        <v>2133222</v>
      </c>
      <c r="E12" s="90">
        <v>122325.6</v>
      </c>
      <c r="F12" s="78">
        <v>1305602.7000000002</v>
      </c>
      <c r="G12" s="434">
        <f t="shared" si="0"/>
        <v>0.24065557133515797</v>
      </c>
      <c r="H12" s="141">
        <f t="shared" si="1"/>
        <v>-0.10028243601059131</v>
      </c>
      <c r="I12" s="414">
        <v>135960</v>
      </c>
      <c r="J12" s="112">
        <v>1448889.9000000001</v>
      </c>
      <c r="K12" s="117">
        <f t="shared" si="2"/>
        <v>0.25101511718427999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41"/>
      <c r="B13" s="942"/>
      <c r="C13" s="290" t="s">
        <v>305</v>
      </c>
      <c r="D13" s="85">
        <v>169</v>
      </c>
      <c r="E13" s="102">
        <v>5468.38</v>
      </c>
      <c r="F13" s="86">
        <v>58365.049940000004</v>
      </c>
      <c r="G13" s="103">
        <f t="shared" si="0"/>
        <v>1.0758141494321312E-2</v>
      </c>
      <c r="H13" s="141">
        <f t="shared" si="1"/>
        <v>0.20622419608472012</v>
      </c>
      <c r="I13" s="417">
        <v>4533.4690000000001</v>
      </c>
      <c r="J13" s="118">
        <v>48311.968759999996</v>
      </c>
      <c r="K13" s="117">
        <f t="shared" si="2"/>
        <v>8.3698827029001222E-3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41"/>
      <c r="B14" s="942"/>
      <c r="C14" s="93" t="s">
        <v>313</v>
      </c>
      <c r="D14" s="419"/>
      <c r="E14" s="90">
        <v>7697.7153083396479</v>
      </c>
      <c r="F14" s="78">
        <v>82159.11404</v>
      </c>
      <c r="G14" s="434">
        <f t="shared" si="0"/>
        <v>1.5143993371002223E-2</v>
      </c>
      <c r="H14" s="141">
        <f>(E14-I14)/I14</f>
        <v>-7.918275932876602E-2</v>
      </c>
      <c r="I14" s="414">
        <v>8359.655932080901</v>
      </c>
      <c r="J14" s="112">
        <v>89086.595049999989</v>
      </c>
      <c r="K14" s="117">
        <f t="shared" si="2"/>
        <v>1.5433951260749843E-2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43"/>
      <c r="B15" s="944"/>
      <c r="C15" s="535" t="s">
        <v>2</v>
      </c>
      <c r="D15" s="536">
        <v>2293660</v>
      </c>
      <c r="E15" s="537">
        <v>508301.55030833959</v>
      </c>
      <c r="F15" s="538">
        <v>5425194.8017600002</v>
      </c>
      <c r="G15" s="539">
        <f>SUM(G9:G14)</f>
        <v>1</v>
      </c>
      <c r="H15" s="540">
        <f>(E15-I15)/I15</f>
        <v>-6.1552124039430306E-2</v>
      </c>
      <c r="I15" s="541">
        <v>541640.68493208103</v>
      </c>
      <c r="J15" s="542">
        <v>5772118.4682700001</v>
      </c>
      <c r="K15" s="550">
        <f>SUM(K9:K14)</f>
        <v>0.99999999999999989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45" t="str">
        <f>T!J21</f>
        <v>Listopad</v>
      </c>
      <c r="B16" s="946"/>
      <c r="C16" s="92" t="s">
        <v>6</v>
      </c>
      <c r="D16" s="77">
        <v>1250</v>
      </c>
      <c r="E16" s="90">
        <v>309376.57800000004</v>
      </c>
      <c r="F16" s="78">
        <v>3300552.3967800005</v>
      </c>
      <c r="G16" s="433">
        <f>E16/$E$22</f>
        <v>0.42896727091483972</v>
      </c>
      <c r="H16" s="141">
        <f>(E16-I16)/I16</f>
        <v>-3.5291780789839292E-3</v>
      </c>
      <c r="I16" s="413">
        <v>310472.28999999998</v>
      </c>
      <c r="J16" s="113">
        <v>3310143.7483100002</v>
      </c>
      <c r="K16" s="116">
        <f>I16/$I$22</f>
        <v>0.40853836685034289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45"/>
      <c r="B17" s="946"/>
      <c r="C17" s="93" t="s">
        <v>7</v>
      </c>
      <c r="D17" s="77">
        <v>4541</v>
      </c>
      <c r="E17" s="90">
        <v>64982.095000000008</v>
      </c>
      <c r="F17" s="78">
        <v>693255.41022999969</v>
      </c>
      <c r="G17" s="434">
        <f t="shared" ref="G17:G21" si="3">E17/$E$22</f>
        <v>9.0101170976423603E-2</v>
      </c>
      <c r="H17" s="141">
        <f t="shared" ref="H17:H19" si="4">(E17-I17)/I17</f>
        <v>-0.16727177837666982</v>
      </c>
      <c r="I17" s="414">
        <v>78035.177999999985</v>
      </c>
      <c r="J17" s="112">
        <v>831984.15870999987</v>
      </c>
      <c r="K17" s="117">
        <f t="shared" ref="K17:K21" si="5">I17/$I$22</f>
        <v>0.10268344455795331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45"/>
      <c r="B18" s="946"/>
      <c r="C18" s="93" t="s">
        <v>8</v>
      </c>
      <c r="D18" s="77">
        <v>155040</v>
      </c>
      <c r="E18" s="90">
        <v>99966.262999999992</v>
      </c>
      <c r="F18" s="78">
        <v>1066476.7174400003</v>
      </c>
      <c r="G18" s="434">
        <f t="shared" si="3"/>
        <v>0.13860860217629375</v>
      </c>
      <c r="H18" s="141">
        <f t="shared" si="4"/>
        <v>-0.16224553440567571</v>
      </c>
      <c r="I18" s="414">
        <v>119326.446</v>
      </c>
      <c r="J18" s="112">
        <v>1272213.5447499999</v>
      </c>
      <c r="K18" s="117">
        <f>I18/$I$22</f>
        <v>0.15701701227795767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45"/>
      <c r="B19" s="946"/>
      <c r="C19" s="93" t="s">
        <v>9</v>
      </c>
      <c r="D19" s="77">
        <v>2134119</v>
      </c>
      <c r="E19" s="90">
        <v>230461.9</v>
      </c>
      <c r="F19" s="78">
        <v>2458659.4999999995</v>
      </c>
      <c r="G19" s="434">
        <f t="shared" si="3"/>
        <v>0.31954782398830683</v>
      </c>
      <c r="H19" s="141">
        <f t="shared" si="4"/>
        <v>-2.4863532371632045E-2</v>
      </c>
      <c r="I19" s="414">
        <v>236338.1</v>
      </c>
      <c r="J19" s="112">
        <v>2519753.8000000003</v>
      </c>
      <c r="K19" s="117">
        <f>I19/$I$22</f>
        <v>0.31098808012307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45"/>
      <c r="B20" s="946"/>
      <c r="C20" s="290" t="s">
        <v>305</v>
      </c>
      <c r="D20" s="85">
        <v>171</v>
      </c>
      <c r="E20" s="102">
        <v>5521.558</v>
      </c>
      <c r="F20" s="86">
        <v>58906.146039999985</v>
      </c>
      <c r="G20" s="103">
        <f t="shared" si="3"/>
        <v>7.6559372457019039E-3</v>
      </c>
      <c r="H20" s="141">
        <f>(E20-I20)/I20</f>
        <v>0.21593678560472812</v>
      </c>
      <c r="I20" s="417">
        <v>4540.991</v>
      </c>
      <c r="J20" s="118">
        <v>48414.436369999996</v>
      </c>
      <c r="K20" s="117">
        <f>I20/$I$22</f>
        <v>5.9753127952968214E-3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45"/>
      <c r="B21" s="946"/>
      <c r="C21" s="93" t="s">
        <v>313</v>
      </c>
      <c r="D21" s="419"/>
      <c r="E21" s="90">
        <v>10904.152915773191</v>
      </c>
      <c r="F21" s="78">
        <v>116329.80517000001</v>
      </c>
      <c r="G21" s="434">
        <f t="shared" si="3"/>
        <v>1.5119194698434209E-2</v>
      </c>
      <c r="H21" s="141">
        <f t="shared" ref="H21" si="6">(E21-I21)/I21</f>
        <v>-3.0371726275879019E-2</v>
      </c>
      <c r="I21" s="414">
        <v>11245.704370699534</v>
      </c>
      <c r="J21" s="112">
        <v>119897.6691</v>
      </c>
      <c r="K21" s="117">
        <f t="shared" si="5"/>
        <v>1.4797783395379184E-2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45"/>
      <c r="B22" s="946"/>
      <c r="C22" s="535" t="s">
        <v>2</v>
      </c>
      <c r="D22" s="536">
        <v>2295121</v>
      </c>
      <c r="E22" s="537">
        <v>721212.54691577319</v>
      </c>
      <c r="F22" s="538">
        <v>7694179.97566</v>
      </c>
      <c r="G22" s="539">
        <f>SUM(G16:G21)</f>
        <v>1</v>
      </c>
      <c r="H22" s="540">
        <f>(E22-I22)/I22</f>
        <v>-5.0984562683689769E-2</v>
      </c>
      <c r="I22" s="541">
        <v>759958.70937069959</v>
      </c>
      <c r="J22" s="542">
        <v>8102407.3572400007</v>
      </c>
      <c r="K22" s="550">
        <f>SUM(K16:K21)</f>
        <v>1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45" t="str">
        <f>T!J22</f>
        <v>Prosinec</v>
      </c>
      <c r="B23" s="946"/>
      <c r="C23" s="92" t="s">
        <v>6</v>
      </c>
      <c r="D23" s="77">
        <v>1251</v>
      </c>
      <c r="E23" s="90">
        <v>314532.39099999995</v>
      </c>
      <c r="F23" s="78">
        <v>3359376.1546700005</v>
      </c>
      <c r="G23" s="433">
        <f>E23/$E$29</f>
        <v>0.35804927934746439</v>
      </c>
      <c r="H23" s="141">
        <f>(E23-I23)/I23</f>
        <v>6.0869444752503022E-3</v>
      </c>
      <c r="I23" s="413">
        <v>312629.43299999996</v>
      </c>
      <c r="J23" s="113">
        <v>3333231.1605200008</v>
      </c>
      <c r="K23" s="116">
        <f>I23/$I$29</f>
        <v>0.35613283829191994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45"/>
      <c r="B24" s="946"/>
      <c r="C24" s="93" t="s">
        <v>7</v>
      </c>
      <c r="D24" s="77">
        <v>4556</v>
      </c>
      <c r="E24" s="90">
        <v>77882.786999999997</v>
      </c>
      <c r="F24" s="78">
        <v>831830.11854000017</v>
      </c>
      <c r="G24" s="434">
        <f t="shared" ref="G24:G28" si="7">E24/$E$29</f>
        <v>8.8658200417018648E-2</v>
      </c>
      <c r="H24" s="141">
        <f t="shared" ref="H24:H28" si="8">(E24-I24)/I24</f>
        <v>-6.8476510893357559E-2</v>
      </c>
      <c r="I24" s="414">
        <v>83607.968999999997</v>
      </c>
      <c r="J24" s="112">
        <v>891422.42670999991</v>
      </c>
      <c r="K24" s="117">
        <f t="shared" ref="K24:K28" si="9">I24/$I$29</f>
        <v>9.524229058686505E-2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45"/>
      <c r="B25" s="946"/>
      <c r="C25" s="93" t="s">
        <v>8</v>
      </c>
      <c r="D25" s="77">
        <v>155254</v>
      </c>
      <c r="E25" s="90">
        <v>144036.74099999998</v>
      </c>
      <c r="F25" s="78">
        <v>1538389.2155599999</v>
      </c>
      <c r="G25" s="434">
        <f t="shared" si="7"/>
        <v>0.1639648341165835</v>
      </c>
      <c r="H25" s="141">
        <f t="shared" si="8"/>
        <v>-0.13076374790033429</v>
      </c>
      <c r="I25" s="414">
        <v>165704.94</v>
      </c>
      <c r="J25" s="112">
        <v>1766731.7228600001</v>
      </c>
      <c r="K25" s="117">
        <f t="shared" si="9"/>
        <v>0.18876332287367295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45"/>
      <c r="B26" s="946"/>
      <c r="C26" s="93" t="s">
        <v>9</v>
      </c>
      <c r="D26" s="77">
        <v>2134856</v>
      </c>
      <c r="E26" s="90">
        <v>347149.10000000003</v>
      </c>
      <c r="F26" s="78">
        <v>3707743.1</v>
      </c>
      <c r="G26" s="434">
        <f t="shared" si="7"/>
        <v>0.39517864817020032</v>
      </c>
      <c r="H26" s="141">
        <f t="shared" si="8"/>
        <v>1.3389385408322721E-2</v>
      </c>
      <c r="I26" s="414">
        <v>342562.4</v>
      </c>
      <c r="J26" s="112">
        <v>3652374.4000000004</v>
      </c>
      <c r="K26" s="117">
        <f t="shared" si="9"/>
        <v>0.39023107528104056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45"/>
      <c r="B27" s="946"/>
      <c r="C27" s="290" t="s">
        <v>305</v>
      </c>
      <c r="D27" s="85">
        <v>173</v>
      </c>
      <c r="E27" s="102">
        <v>5137.3720000000003</v>
      </c>
      <c r="F27" s="86">
        <v>54869.916319999997</v>
      </c>
      <c r="G27" s="103">
        <f t="shared" si="7"/>
        <v>5.8481491731000833E-3</v>
      </c>
      <c r="H27" s="141">
        <f t="shared" si="8"/>
        <v>0.15135230958623591</v>
      </c>
      <c r="I27" s="417">
        <v>4462.0329999999994</v>
      </c>
      <c r="J27" s="118">
        <v>47573.866919999993</v>
      </c>
      <c r="K27" s="117">
        <f t="shared" si="9"/>
        <v>5.0829394455710461E-3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45"/>
      <c r="B28" s="946"/>
      <c r="C28" s="93" t="s">
        <v>313</v>
      </c>
      <c r="D28" s="419"/>
      <c r="E28" s="90">
        <v>-10277.215004262447</v>
      </c>
      <c r="F28" s="78">
        <v>-109766.23565999996</v>
      </c>
      <c r="G28" s="434">
        <f t="shared" si="7"/>
        <v>-1.1699111224367089E-2</v>
      </c>
      <c r="H28" s="141">
        <f t="shared" si="8"/>
        <v>-0.66977409033678015</v>
      </c>
      <c r="I28" s="414">
        <v>-31121.770592572953</v>
      </c>
      <c r="J28" s="112">
        <v>-331817.91511</v>
      </c>
      <c r="K28" s="117">
        <f t="shared" si="9"/>
        <v>-3.5452466479069536E-2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47"/>
      <c r="B29" s="948"/>
      <c r="C29" s="543" t="s">
        <v>2</v>
      </c>
      <c r="D29" s="544">
        <v>2296090</v>
      </c>
      <c r="E29" s="545">
        <v>878461.17599573766</v>
      </c>
      <c r="F29" s="546">
        <v>9382442.2694300003</v>
      </c>
      <c r="G29" s="539">
        <f>SUM(G23:G28)</f>
        <v>0.99999999999999989</v>
      </c>
      <c r="H29" s="547">
        <f>(E29-I29)/I29</f>
        <v>7.0191387456440307E-4</v>
      </c>
      <c r="I29" s="548">
        <v>877845.00440742704</v>
      </c>
      <c r="J29" s="549">
        <v>9359515.6619000006</v>
      </c>
      <c r="K29" s="550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49" t="str">
        <f>T!E17</f>
        <v>IV. čtvrtletí</v>
      </c>
      <c r="B30" s="950"/>
      <c r="C30" s="108" t="s">
        <v>6</v>
      </c>
      <c r="D30" s="109">
        <f>D23</f>
        <v>1251</v>
      </c>
      <c r="E30" s="435">
        <f>E9+E16+E23</f>
        <v>892718.13199999998</v>
      </c>
      <c r="F30" s="110">
        <f>F9+F16+F23</f>
        <v>9528978.6375099998</v>
      </c>
      <c r="G30" s="436">
        <f>E30/$E$36</f>
        <v>0.42349554254325178</v>
      </c>
      <c r="H30" s="431">
        <f>(E30-I30)/I30</f>
        <v>1.0027832559836754E-3</v>
      </c>
      <c r="I30" s="415">
        <f>I9+I16+I23</f>
        <v>891823.82599999988</v>
      </c>
      <c r="J30" s="125">
        <f>J9+J16+J23</f>
        <v>9507074.4015500005</v>
      </c>
      <c r="K30" s="551">
        <f>I30/$I$36</f>
        <v>0.40919778753143704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951"/>
      <c r="B31" s="952"/>
      <c r="C31" s="93" t="s">
        <v>7</v>
      </c>
      <c r="D31" s="77">
        <f t="shared" ref="D31:D34" si="10">D24</f>
        <v>4556</v>
      </c>
      <c r="E31" s="90">
        <f>E10+E17+E24</f>
        <v>188866.00300000003</v>
      </c>
      <c r="F31" s="78">
        <f t="shared" ref="F31" si="11">F10+F17+F24</f>
        <v>2016064.0117299999</v>
      </c>
      <c r="G31" s="434">
        <f t="shared" ref="G31:G35" si="12">E31/$E$36</f>
        <v>8.9595929041195316E-2</v>
      </c>
      <c r="H31" s="141">
        <f t="shared" ref="H31:H33" si="13">(E31-I31)/I31</f>
        <v>-0.13734157605288072</v>
      </c>
      <c r="I31" s="414">
        <f>I10+I17+I24</f>
        <v>218934.86199999996</v>
      </c>
      <c r="J31" s="112">
        <f t="shared" ref="J31" si="14">J10+J17+J24</f>
        <v>2333948.1714999997</v>
      </c>
      <c r="K31" s="117">
        <f t="shared" ref="K31:K35" si="15">I31/$I$36</f>
        <v>0.10045443789690868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951"/>
      <c r="B32" s="952"/>
      <c r="C32" s="93" t="s">
        <v>8</v>
      </c>
      <c r="D32" s="77">
        <f t="shared" si="10"/>
        <v>155254</v>
      </c>
      <c r="E32" s="90">
        <f t="shared" ref="E32:F35" si="16">E11+E18+E25</f>
        <v>302002.57499999995</v>
      </c>
      <c r="F32" s="78">
        <f t="shared" si="16"/>
        <v>3223905.3017600002</v>
      </c>
      <c r="G32" s="434">
        <f t="shared" si="12"/>
        <v>0.14326665916659578</v>
      </c>
      <c r="H32" s="141">
        <f t="shared" si="13"/>
        <v>-0.14156289671820835</v>
      </c>
      <c r="I32" s="414">
        <f t="shared" ref="I32:J34" si="17">I11+I18+I25</f>
        <v>351805.12800000003</v>
      </c>
      <c r="J32" s="112">
        <f t="shared" si="17"/>
        <v>3750534.1932700002</v>
      </c>
      <c r="K32" s="117">
        <f t="shared" si="15"/>
        <v>0.16141963897229861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951"/>
      <c r="B33" s="952"/>
      <c r="C33" s="93" t="s">
        <v>9</v>
      </c>
      <c r="D33" s="77">
        <f t="shared" si="10"/>
        <v>2134856</v>
      </c>
      <c r="E33" s="90">
        <f>E12+E19+E26</f>
        <v>699936.60000000009</v>
      </c>
      <c r="F33" s="78">
        <f t="shared" si="16"/>
        <v>7472005.2999999998</v>
      </c>
      <c r="G33" s="434">
        <f t="shared" si="12"/>
        <v>0.3320421301388769</v>
      </c>
      <c r="H33" s="141">
        <f t="shared" si="13"/>
        <v>-2.0876660551254277E-2</v>
      </c>
      <c r="I33" s="414">
        <f>I12+I19+I26</f>
        <v>714860.5</v>
      </c>
      <c r="J33" s="112">
        <f t="shared" si="17"/>
        <v>7621018.1000000006</v>
      </c>
      <c r="K33" s="117">
        <f t="shared" si="15"/>
        <v>0.32800125592699392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951"/>
      <c r="B34" s="952"/>
      <c r="C34" s="290" t="s">
        <v>305</v>
      </c>
      <c r="D34" s="77">
        <f t="shared" si="10"/>
        <v>173</v>
      </c>
      <c r="E34" s="90">
        <f>E13+E20+E27</f>
        <v>16127.310000000001</v>
      </c>
      <c r="F34" s="78">
        <f t="shared" si="16"/>
        <v>172141.11229999998</v>
      </c>
      <c r="G34" s="103">
        <f t="shared" si="12"/>
        <v>7.6506163069769611E-3</v>
      </c>
      <c r="H34" s="141">
        <f>(E34-I34)/I34</f>
        <v>0.19139499425737544</v>
      </c>
      <c r="I34" s="414">
        <f>I13+I20+I27</f>
        <v>13536.492999999999</v>
      </c>
      <c r="J34" s="112">
        <f t="shared" si="17"/>
        <v>144300.27205</v>
      </c>
      <c r="K34" s="117">
        <f t="shared" si="15"/>
        <v>6.2109834084369767E-3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951"/>
      <c r="B35" s="952"/>
      <c r="C35" s="93" t="s">
        <v>313</v>
      </c>
      <c r="D35" s="77"/>
      <c r="E35" s="90">
        <f t="shared" si="16"/>
        <v>8324.6532198503937</v>
      </c>
      <c r="F35" s="78">
        <f t="shared" si="16"/>
        <v>88722.68355000006</v>
      </c>
      <c r="G35" s="434">
        <f t="shared" si="12"/>
        <v>3.9491228031032872E-3</v>
      </c>
      <c r="H35" s="141">
        <f>(E35-I35)/I35</f>
        <v>-1.7228513929578286</v>
      </c>
      <c r="I35" s="414">
        <f t="shared" ref="I35:J35" si="18">I14+I21+I28</f>
        <v>-11516.410289792519</v>
      </c>
      <c r="J35" s="112">
        <f t="shared" si="18"/>
        <v>-122833.65096</v>
      </c>
      <c r="K35" s="117">
        <f t="shared" si="15"/>
        <v>-5.2841037360750829E-3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951"/>
      <c r="B36" s="952"/>
      <c r="C36" s="570" t="s">
        <v>2</v>
      </c>
      <c r="D36" s="565">
        <f>SUM(D30:D35)</f>
        <v>2296090</v>
      </c>
      <c r="E36" s="571">
        <f>SUM(E30:E35)</f>
        <v>2107975.2732198504</v>
      </c>
      <c r="F36" s="572">
        <f>SUM(F30:F35)</f>
        <v>22501817.046850003</v>
      </c>
      <c r="G36" s="573">
        <f>SUM(G30:G35)</f>
        <v>1</v>
      </c>
      <c r="H36" s="574">
        <f>(E36-I36)/I36</f>
        <v>-3.2792360077023325E-2</v>
      </c>
      <c r="I36" s="584">
        <f>SUM(I30:I35)</f>
        <v>2179444.3987102071</v>
      </c>
      <c r="J36" s="585">
        <f>SUM(J30:J35)</f>
        <v>23234041.487410001</v>
      </c>
      <c r="K36" s="586">
        <f>SUM(K30:K35)</f>
        <v>1.0000000000000002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35" t="s">
        <v>163</v>
      </c>
      <c r="B39" s="935"/>
      <c r="C39" s="935"/>
      <c r="D39" s="935"/>
      <c r="E39" s="935"/>
      <c r="F39" s="83"/>
      <c r="G39" s="935" t="s">
        <v>164</v>
      </c>
      <c r="H39" s="935"/>
      <c r="I39" s="935"/>
      <c r="J39" s="935"/>
      <c r="K39" s="935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36" t="str">
        <f>A30</f>
        <v>IV. čtvrtletí</v>
      </c>
      <c r="B40" s="937"/>
      <c r="C40" s="937"/>
      <c r="D40" s="937"/>
      <c r="E40" s="937"/>
      <c r="F40" s="83"/>
      <c r="G40" s="938" t="str">
        <f>A30</f>
        <v>IV. čtvrtletí</v>
      </c>
      <c r="H40" s="938"/>
      <c r="I40" s="938"/>
      <c r="J40" s="938"/>
      <c r="K40" s="938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Říjen</v>
      </c>
      <c r="C45" s="260">
        <f>E15</f>
        <v>508301.55030833959</v>
      </c>
      <c r="D45" s="260">
        <f>I15</f>
        <v>541640.68493208103</v>
      </c>
      <c r="E45" s="71"/>
      <c r="F45" s="71"/>
      <c r="G45" s="71"/>
      <c r="H45" s="83" t="str">
        <f>A9</f>
        <v>Říjen</v>
      </c>
      <c r="I45" s="261">
        <f>E15/E36</f>
        <v>0.24113259617696023</v>
      </c>
      <c r="J45" s="261">
        <f>I15/I36</f>
        <v>0.24852236893614879</v>
      </c>
      <c r="K45" s="83"/>
      <c r="L45" s="71"/>
    </row>
    <row r="46" spans="1:21" ht="15" customHeight="1" x14ac:dyDescent="0.2">
      <c r="A46" s="83"/>
      <c r="B46" s="83" t="str">
        <f>A16</f>
        <v>Listopad</v>
      </c>
      <c r="C46" s="260">
        <f>E22</f>
        <v>721212.54691577319</v>
      </c>
      <c r="D46" s="260">
        <f>I22</f>
        <v>759958.70937069959</v>
      </c>
      <c r="E46" s="71"/>
      <c r="F46" s="71"/>
      <c r="G46" s="71"/>
      <c r="H46" s="83" t="str">
        <f>A16</f>
        <v>Listopad</v>
      </c>
      <c r="I46" s="261">
        <f>E22/E36</f>
        <v>0.34213520247519269</v>
      </c>
      <c r="J46" s="261">
        <f>I22/I36</f>
        <v>0.3486937816906191</v>
      </c>
      <c r="K46" s="83"/>
      <c r="L46" s="71"/>
    </row>
    <row r="47" spans="1:21" ht="15" customHeight="1" x14ac:dyDescent="0.2">
      <c r="A47" s="83"/>
      <c r="B47" s="83" t="str">
        <f>A23</f>
        <v>Prosinec</v>
      </c>
      <c r="C47" s="260">
        <f>E29</f>
        <v>878461.17599573766</v>
      </c>
      <c r="D47" s="260">
        <f>I29</f>
        <v>877845.00440742704</v>
      </c>
      <c r="E47" s="71"/>
      <c r="F47" s="71"/>
      <c r="G47" s="71"/>
      <c r="H47" s="83" t="str">
        <f>A23</f>
        <v>Prosinec</v>
      </c>
      <c r="I47" s="261">
        <f>E29/E36</f>
        <v>0.41673220134784711</v>
      </c>
      <c r="J47" s="261">
        <f>I29/I36</f>
        <v>0.40278384937323236</v>
      </c>
      <c r="K47" s="83"/>
      <c r="L47" s="71"/>
    </row>
    <row r="48" spans="1:21" ht="15" customHeight="1" x14ac:dyDescent="0.2">
      <c r="A48" s="83"/>
      <c r="B48" s="83"/>
      <c r="C48" s="260">
        <f>SUM(C45:C47)</f>
        <v>2107975.2732198504</v>
      </c>
      <c r="D48" s="260">
        <f>SUM(D45:D47)</f>
        <v>2179444.398710208</v>
      </c>
      <c r="E48" s="83"/>
      <c r="F48" s="83"/>
      <c r="G48" s="83"/>
      <c r="H48" s="83"/>
      <c r="I48" s="181">
        <f>SUM(I45:I47)</f>
        <v>1</v>
      </c>
      <c r="J48" s="181">
        <f>SUM(J45:J47)</f>
        <v>1.0000000000000002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D9" sqref="D9:F29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3" t="s">
        <v>232</v>
      </c>
      <c r="L1" s="953"/>
    </row>
    <row r="2" spans="1:22" s="507" customFormat="1" ht="15.75" customHeight="1" x14ac:dyDescent="0.2">
      <c r="A2" s="963" t="s">
        <v>200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</row>
    <row r="3" spans="1:22" ht="18.75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22" ht="12.95" customHeight="1" x14ac:dyDescent="0.2">
      <c r="A4" s="954" t="s">
        <v>44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22" ht="24.95" customHeight="1" x14ac:dyDescent="0.25">
      <c r="A6" s="74"/>
      <c r="B6" s="75"/>
      <c r="C6" s="76"/>
      <c r="D6" s="76"/>
      <c r="E6" s="966" t="s">
        <v>39</v>
      </c>
      <c r="F6" s="967"/>
      <c r="G6" s="432"/>
      <c r="H6" s="933" t="s">
        <v>108</v>
      </c>
      <c r="I6" s="964" t="s">
        <v>39</v>
      </c>
      <c r="J6" s="965"/>
      <c r="K6" s="411"/>
      <c r="L6" s="87"/>
    </row>
    <row r="7" spans="1:22" ht="24.95" customHeight="1" x14ac:dyDescent="0.25">
      <c r="A7" s="74"/>
      <c r="B7" s="94"/>
      <c r="C7" s="94"/>
      <c r="D7" s="961" t="s">
        <v>0</v>
      </c>
      <c r="E7" s="932"/>
      <c r="F7" s="933"/>
      <c r="G7" s="477" t="s">
        <v>107</v>
      </c>
      <c r="H7" s="933"/>
      <c r="I7" s="932"/>
      <c r="J7" s="933"/>
      <c r="K7" s="114" t="s">
        <v>107</v>
      </c>
      <c r="L7" s="87"/>
    </row>
    <row r="8" spans="1:22" ht="15" customHeight="1" x14ac:dyDescent="0.25">
      <c r="A8" s="960" t="s">
        <v>140</v>
      </c>
      <c r="B8" s="960"/>
      <c r="C8" s="96" t="s">
        <v>45</v>
      </c>
      <c r="D8" s="962"/>
      <c r="E8" s="672" t="s">
        <v>341</v>
      </c>
      <c r="F8" s="666" t="s">
        <v>1</v>
      </c>
      <c r="G8" s="478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39" t="str">
        <f>T!J20</f>
        <v>Říjen</v>
      </c>
      <c r="B9" s="940"/>
      <c r="C9" s="92" t="s">
        <v>6</v>
      </c>
      <c r="D9" s="77">
        <v>123</v>
      </c>
      <c r="E9" s="90">
        <v>10529.024870000001</v>
      </c>
      <c r="F9" s="78">
        <v>112367.83322</v>
      </c>
      <c r="G9" s="433">
        <f t="shared" ref="G9:G14" si="0">E9/$E$15</f>
        <v>0.41907080340004105</v>
      </c>
      <c r="H9" s="141">
        <f>(E9-I9)/I9</f>
        <v>-0.1227760776460894</v>
      </c>
      <c r="I9" s="413">
        <v>12002.665000000001</v>
      </c>
      <c r="J9" s="113">
        <v>127959.5708571</v>
      </c>
      <c r="K9" s="116">
        <f>I9/$I$15</f>
        <v>0.48321183522398981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41"/>
      <c r="B10" s="942"/>
      <c r="C10" s="93" t="s">
        <v>7</v>
      </c>
      <c r="D10" s="77">
        <v>347</v>
      </c>
      <c r="E10" s="90">
        <v>2929.3083299999998</v>
      </c>
      <c r="F10" s="78">
        <v>31262.164370000002</v>
      </c>
      <c r="G10" s="434">
        <f t="shared" si="0"/>
        <v>0.11659081542843125</v>
      </c>
      <c r="H10" s="141">
        <f t="shared" ref="H10:H13" si="1">(E10-I10)/I10</f>
        <v>0.84590218819414875</v>
      </c>
      <c r="I10" s="414">
        <v>1586.9250000000002</v>
      </c>
      <c r="J10" s="112">
        <v>16918.048999999999</v>
      </c>
      <c r="K10" s="117">
        <f t="shared" ref="K10:K14" si="2">I10/$I$15</f>
        <v>6.3887556772835877E-2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41"/>
      <c r="B11" s="942"/>
      <c r="C11" s="93" t="s">
        <v>8</v>
      </c>
      <c r="D11" s="77">
        <v>10415</v>
      </c>
      <c r="E11" s="90">
        <v>4230.2794800000001</v>
      </c>
      <c r="F11" s="78">
        <v>45146.388619999998</v>
      </c>
      <c r="G11" s="434">
        <f t="shared" si="0"/>
        <v>0.16837139641881269</v>
      </c>
      <c r="H11" s="141">
        <f t="shared" si="1"/>
        <v>0.25741901924229321</v>
      </c>
      <c r="I11" s="414">
        <v>3364.2559999999999</v>
      </c>
      <c r="J11" s="112">
        <v>35866.206348</v>
      </c>
      <c r="K11" s="117">
        <f t="shared" si="2"/>
        <v>0.13544061389060838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41"/>
      <c r="B12" s="942"/>
      <c r="C12" s="93" t="s">
        <v>9</v>
      </c>
      <c r="D12" s="77">
        <v>103182</v>
      </c>
      <c r="E12" s="90">
        <v>6425.3363400000007</v>
      </c>
      <c r="F12" s="78">
        <v>68572.866410000002</v>
      </c>
      <c r="G12" s="434">
        <f t="shared" si="0"/>
        <v>0.25573791451394673</v>
      </c>
      <c r="H12" s="141">
        <f t="shared" si="1"/>
        <v>-9.2946280949734908E-2</v>
      </c>
      <c r="I12" s="414">
        <v>7083.7439999999997</v>
      </c>
      <c r="J12" s="112">
        <v>75519.527652000004</v>
      </c>
      <c r="K12" s="117">
        <f t="shared" si="2"/>
        <v>0.28518241061438659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41"/>
      <c r="B13" s="942"/>
      <c r="C13" s="290" t="s">
        <v>305</v>
      </c>
      <c r="D13" s="85">
        <v>15</v>
      </c>
      <c r="E13" s="102">
        <v>421.72699999999998</v>
      </c>
      <c r="F13" s="86">
        <v>4500.933</v>
      </c>
      <c r="G13" s="103">
        <f t="shared" si="0"/>
        <v>1.6785359982295214E-2</v>
      </c>
      <c r="H13" s="141">
        <f t="shared" si="1"/>
        <v>0.1942643864671916</v>
      </c>
      <c r="I13" s="417">
        <v>353.12700000000001</v>
      </c>
      <c r="J13" s="118">
        <v>3764.2596174</v>
      </c>
      <c r="K13" s="117">
        <f t="shared" si="2"/>
        <v>1.4216438244101777E-2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41"/>
      <c r="B14" s="942"/>
      <c r="C14" s="93" t="s">
        <v>313</v>
      </c>
      <c r="D14" s="419"/>
      <c r="E14" s="90">
        <v>589.01599999999996</v>
      </c>
      <c r="F14" s="78">
        <v>6286.5495999999994</v>
      </c>
      <c r="G14" s="434">
        <f t="shared" si="0"/>
        <v>2.3443710256473023E-2</v>
      </c>
      <c r="H14" s="141">
        <f>(E14-I14)/I14</f>
        <v>0.31293034079535997</v>
      </c>
      <c r="I14" s="414">
        <v>448.62700000000001</v>
      </c>
      <c r="J14" s="112">
        <v>4782.7750000000005</v>
      </c>
      <c r="K14" s="117">
        <f t="shared" si="2"/>
        <v>1.8061145254077562E-2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43"/>
      <c r="B15" s="944"/>
      <c r="C15" s="535" t="s">
        <v>2</v>
      </c>
      <c r="D15" s="536">
        <v>114082</v>
      </c>
      <c r="E15" s="537">
        <v>25124.692020000002</v>
      </c>
      <c r="F15" s="538">
        <v>268136.73522000003</v>
      </c>
      <c r="G15" s="539">
        <f>SUM(G9:G14)</f>
        <v>1</v>
      </c>
      <c r="H15" s="540">
        <f>(E15-I15)/I15</f>
        <v>1.1487743798709066E-2</v>
      </c>
      <c r="I15" s="541">
        <v>24839.344000000001</v>
      </c>
      <c r="J15" s="542">
        <v>264810.38847450004</v>
      </c>
      <c r="K15" s="550">
        <f>SUM(K9:K14)</f>
        <v>0.99999999999999989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45" t="str">
        <f>T!J21</f>
        <v>Listopad</v>
      </c>
      <c r="B16" s="946"/>
      <c r="C16" s="92" t="s">
        <v>6</v>
      </c>
      <c r="D16" s="77">
        <v>123</v>
      </c>
      <c r="E16" s="90">
        <v>11978.559860000001</v>
      </c>
      <c r="F16" s="78">
        <v>127687.86927</v>
      </c>
      <c r="G16" s="433">
        <f>E16/$E$22</f>
        <v>0.32920225153295396</v>
      </c>
      <c r="H16" s="141">
        <f>(E16-I16)/I16</f>
        <v>-0.11451425304474047</v>
      </c>
      <c r="I16" s="413">
        <v>13527.670999999998</v>
      </c>
      <c r="J16" s="113">
        <v>144231.13</v>
      </c>
      <c r="K16" s="116">
        <f>I16/$I$22</f>
        <v>0.3613824743883845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45"/>
      <c r="B17" s="946"/>
      <c r="C17" s="93" t="s">
        <v>7</v>
      </c>
      <c r="D17" s="77">
        <v>347</v>
      </c>
      <c r="E17" s="90">
        <v>4451.5569100000002</v>
      </c>
      <c r="F17" s="78">
        <v>47452.261259999999</v>
      </c>
      <c r="G17" s="434">
        <f t="shared" ref="G17:G21" si="3">E17/$E$22</f>
        <v>0.12234046285419484</v>
      </c>
      <c r="H17" s="141">
        <f t="shared" ref="H17:H19" si="4">(E17-I17)/I17</f>
        <v>0.83163753255677142</v>
      </c>
      <c r="I17" s="414">
        <v>2430.37</v>
      </c>
      <c r="J17" s="112">
        <v>25912.361999999997</v>
      </c>
      <c r="K17" s="117">
        <f t="shared" ref="K17:K21" si="5">I17/$I$22</f>
        <v>6.4925671557158518E-2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45"/>
      <c r="B18" s="946"/>
      <c r="C18" s="93" t="s">
        <v>8</v>
      </c>
      <c r="D18" s="77">
        <v>10415</v>
      </c>
      <c r="E18" s="90">
        <v>7460.8063999999995</v>
      </c>
      <c r="F18" s="78">
        <v>79529.957980000007</v>
      </c>
      <c r="G18" s="434">
        <f t="shared" si="3"/>
        <v>0.20504253381353243</v>
      </c>
      <c r="H18" s="141">
        <f t="shared" si="4"/>
        <v>1.3423596024633925E-2</v>
      </c>
      <c r="I18" s="414">
        <v>7361.9821259999999</v>
      </c>
      <c r="J18" s="112">
        <v>78492.688733000003</v>
      </c>
      <c r="K18" s="117">
        <f>I18/$I$22</f>
        <v>0.19667031502295845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45"/>
      <c r="B19" s="946"/>
      <c r="C19" s="93" t="s">
        <v>9</v>
      </c>
      <c r="D19" s="77">
        <v>103182</v>
      </c>
      <c r="E19" s="90">
        <v>11332.15682</v>
      </c>
      <c r="F19" s="78">
        <v>120796.53909000001</v>
      </c>
      <c r="G19" s="434">
        <f t="shared" si="3"/>
        <v>0.31143740011067739</v>
      </c>
      <c r="H19" s="141">
        <f t="shared" si="4"/>
        <v>-0.1379067667581888</v>
      </c>
      <c r="I19" s="414">
        <v>13144.931874</v>
      </c>
      <c r="J19" s="112">
        <v>140149.89826700001</v>
      </c>
      <c r="K19" s="117">
        <f>I19/$I$22</f>
        <v>0.35115786052845788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45"/>
      <c r="B20" s="946"/>
      <c r="C20" s="290" t="s">
        <v>305</v>
      </c>
      <c r="D20" s="85">
        <v>15</v>
      </c>
      <c r="E20" s="102">
        <v>442.75300000000004</v>
      </c>
      <c r="F20" s="86">
        <v>4719.2510000000002</v>
      </c>
      <c r="G20" s="103">
        <f t="shared" si="3"/>
        <v>1.2168014033113491E-2</v>
      </c>
      <c r="H20" s="141">
        <f>(E20-I20)/I20</f>
        <v>0.41903009829781673</v>
      </c>
      <c r="I20" s="417">
        <v>312.01099999999997</v>
      </c>
      <c r="J20" s="118">
        <v>3326.6220000000003</v>
      </c>
      <c r="K20" s="117">
        <f>I20/$I$22</f>
        <v>8.3351603699109936E-3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45"/>
      <c r="B21" s="946"/>
      <c r="C21" s="93" t="s">
        <v>313</v>
      </c>
      <c r="D21" s="419"/>
      <c r="E21" s="90">
        <v>720.79499999999996</v>
      </c>
      <c r="F21" s="78">
        <v>7683.1359999999995</v>
      </c>
      <c r="G21" s="434">
        <f t="shared" si="3"/>
        <v>1.9809337655528111E-2</v>
      </c>
      <c r="H21" s="141">
        <f t="shared" ref="H21" si="6">(E21-I21)/I21</f>
        <v>9.8526702095719454E-2</v>
      </c>
      <c r="I21" s="414">
        <v>656.14699999999993</v>
      </c>
      <c r="J21" s="112">
        <v>6995.3590000000004</v>
      </c>
      <c r="K21" s="117">
        <f t="shared" si="5"/>
        <v>1.7528518133129885E-2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45"/>
      <c r="B22" s="946"/>
      <c r="C22" s="535" t="s">
        <v>2</v>
      </c>
      <c r="D22" s="536">
        <v>114082</v>
      </c>
      <c r="E22" s="537">
        <v>36386.627989999994</v>
      </c>
      <c r="F22" s="538">
        <v>387869.01459999999</v>
      </c>
      <c r="G22" s="539">
        <f>SUM(G16:G21)</f>
        <v>1.0000000000000002</v>
      </c>
      <c r="H22" s="540">
        <f>(E22-I22)/I22</f>
        <v>-2.7956130979542016E-2</v>
      </c>
      <c r="I22" s="541">
        <v>37433.11299999999</v>
      </c>
      <c r="J22" s="542">
        <v>399108.06</v>
      </c>
      <c r="K22" s="550">
        <f>SUM(K16:K21)</f>
        <v>1.0000000000000002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45" t="str">
        <f>T!J22</f>
        <v>Prosinec</v>
      </c>
      <c r="B23" s="946"/>
      <c r="C23" s="92" t="s">
        <v>6</v>
      </c>
      <c r="D23" s="77">
        <v>123</v>
      </c>
      <c r="E23" s="90">
        <v>10451.649200000002</v>
      </c>
      <c r="F23" s="78">
        <v>111508.64146</v>
      </c>
      <c r="G23" s="433">
        <f>E23/$E$29</f>
        <v>0.24895089584862812</v>
      </c>
      <c r="H23" s="141">
        <f>(E23-I23)/I23</f>
        <v>-0.22230216405480785</v>
      </c>
      <c r="I23" s="413">
        <v>13439.216</v>
      </c>
      <c r="J23" s="113">
        <v>143365.46100000001</v>
      </c>
      <c r="K23" s="116">
        <f>I23/$I$29</f>
        <v>0.30740871224239236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45"/>
      <c r="B24" s="946"/>
      <c r="C24" s="93" t="s">
        <v>7</v>
      </c>
      <c r="D24" s="77">
        <v>343</v>
      </c>
      <c r="E24" s="90">
        <v>4708.9966300000006</v>
      </c>
      <c r="F24" s="78">
        <v>50240.285080000001</v>
      </c>
      <c r="G24" s="434">
        <f t="shared" ref="G24:G28" si="7">E24/$E$29</f>
        <v>0.11216497101593026</v>
      </c>
      <c r="H24" s="141">
        <f t="shared" ref="H24:H28" si="8">(E24-I24)/I24</f>
        <v>0.6895607139000105</v>
      </c>
      <c r="I24" s="414">
        <v>2787.1130000000003</v>
      </c>
      <c r="J24" s="112">
        <v>29732.085999999999</v>
      </c>
      <c r="K24" s="117">
        <f t="shared" ref="K24:K28" si="9">I24/$I$29</f>
        <v>6.3752440484923442E-2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45"/>
      <c r="B25" s="946"/>
      <c r="C25" s="93" t="s">
        <v>8</v>
      </c>
      <c r="D25" s="77">
        <v>10416</v>
      </c>
      <c r="E25" s="90">
        <v>10160.344849999999</v>
      </c>
      <c r="F25" s="78">
        <v>108400.71914</v>
      </c>
      <c r="G25" s="434">
        <f t="shared" si="7"/>
        <v>0.24201223214978307</v>
      </c>
      <c r="H25" s="141">
        <f t="shared" si="8"/>
        <v>0.19659388312400769</v>
      </c>
      <c r="I25" s="414">
        <v>8491.0553139999993</v>
      </c>
      <c r="J25" s="112">
        <v>90581.280327999993</v>
      </c>
      <c r="K25" s="117">
        <f t="shared" si="9"/>
        <v>0.19422445324605705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45"/>
      <c r="B26" s="946"/>
      <c r="C26" s="93" t="s">
        <v>9</v>
      </c>
      <c r="D26" s="77">
        <v>103182</v>
      </c>
      <c r="E26" s="90">
        <v>15432.463329999999</v>
      </c>
      <c r="F26" s="78">
        <v>164648.06223000001</v>
      </c>
      <c r="G26" s="434">
        <f t="shared" si="7"/>
        <v>0.36759036757133046</v>
      </c>
      <c r="H26" s="141">
        <f t="shared" si="8"/>
        <v>-0.13682319529831588</v>
      </c>
      <c r="I26" s="414">
        <v>17878.681686</v>
      </c>
      <c r="J26" s="112">
        <v>190727.043672</v>
      </c>
      <c r="K26" s="117">
        <f t="shared" si="9"/>
        <v>0.40895707857399594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45"/>
      <c r="B27" s="946"/>
      <c r="C27" s="290" t="s">
        <v>305</v>
      </c>
      <c r="D27" s="85">
        <v>16</v>
      </c>
      <c r="E27" s="102">
        <v>381.798</v>
      </c>
      <c r="F27" s="86">
        <v>4073.5140000000001</v>
      </c>
      <c r="G27" s="103">
        <f t="shared" si="7"/>
        <v>9.0941584734028861E-3</v>
      </c>
      <c r="H27" s="141">
        <f t="shared" si="8"/>
        <v>0.26778747015636561</v>
      </c>
      <c r="I27" s="417">
        <v>301.15300000000002</v>
      </c>
      <c r="J27" s="118">
        <v>3212.6469999999999</v>
      </c>
      <c r="K27" s="117">
        <f t="shared" si="9"/>
        <v>6.8885756369964721E-3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45"/>
      <c r="B28" s="946"/>
      <c r="C28" s="93" t="s">
        <v>313</v>
      </c>
      <c r="D28" s="419"/>
      <c r="E28" s="90">
        <v>847.52200000000005</v>
      </c>
      <c r="F28" s="78">
        <v>9042.1769999999997</v>
      </c>
      <c r="G28" s="434">
        <f t="shared" si="7"/>
        <v>2.0187374940925207E-2</v>
      </c>
      <c r="H28" s="141">
        <f t="shared" si="8"/>
        <v>3.2899587704000137E-2</v>
      </c>
      <c r="I28" s="414">
        <v>820.52699999999993</v>
      </c>
      <c r="J28" s="112">
        <v>8753.1890000000003</v>
      </c>
      <c r="K28" s="117">
        <f t="shared" si="9"/>
        <v>1.8768739815634591E-2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47"/>
      <c r="B29" s="948"/>
      <c r="C29" s="543" t="s">
        <v>2</v>
      </c>
      <c r="D29" s="544">
        <v>114080</v>
      </c>
      <c r="E29" s="545">
        <v>41982.774010000001</v>
      </c>
      <c r="F29" s="546">
        <v>447913.39891000005</v>
      </c>
      <c r="G29" s="539">
        <f>SUM(G23:G28)</f>
        <v>1</v>
      </c>
      <c r="H29" s="547">
        <f>(E29-I29)/I29</f>
        <v>-3.9685760331742745E-2</v>
      </c>
      <c r="I29" s="548">
        <v>43717.746000000006</v>
      </c>
      <c r="J29" s="549">
        <v>466371.70699999999</v>
      </c>
      <c r="K29" s="550">
        <f>SUM(K23:K28)</f>
        <v>0.99999999999999989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49" t="str">
        <f>T!E17</f>
        <v>IV. čtvrtletí</v>
      </c>
      <c r="B30" s="950"/>
      <c r="C30" s="108" t="s">
        <v>6</v>
      </c>
      <c r="D30" s="109">
        <f>D23</f>
        <v>123</v>
      </c>
      <c r="E30" s="435">
        <f>E9+E16+E23</f>
        <v>32959.233930000002</v>
      </c>
      <c r="F30" s="110">
        <f>F9+F16+F23</f>
        <v>351564.34395000001</v>
      </c>
      <c r="G30" s="436">
        <f>E30/$E$36</f>
        <v>0.31846487707434495</v>
      </c>
      <c r="H30" s="431">
        <f>(E30-I30)/I30</f>
        <v>-0.15423113075562159</v>
      </c>
      <c r="I30" s="415">
        <f>I9+I16+I23</f>
        <v>38969.551999999996</v>
      </c>
      <c r="J30" s="125">
        <f>J9+J16+J23</f>
        <v>415556.16185710003</v>
      </c>
      <c r="K30" s="551">
        <f>I30/$I$36</f>
        <v>0.36767126486209289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951"/>
      <c r="B31" s="952"/>
      <c r="C31" s="93" t="s">
        <v>7</v>
      </c>
      <c r="D31" s="77">
        <f t="shared" ref="D31:D34" si="10">D24</f>
        <v>343</v>
      </c>
      <c r="E31" s="90">
        <f>E10+E17+E24</f>
        <v>12089.861870000001</v>
      </c>
      <c r="F31" s="78">
        <f t="shared" ref="F31" si="11">F10+F17+F24</f>
        <v>128954.71071</v>
      </c>
      <c r="G31" s="434">
        <f t="shared" ref="G31:G35" si="12">E31/$E$36</f>
        <v>0.11681692549203496</v>
      </c>
      <c r="H31" s="141">
        <f t="shared" ref="H31:H33" si="13">(E31-I31)/I31</f>
        <v>0.77676909879595701</v>
      </c>
      <c r="I31" s="414">
        <f>I10+I17+I24</f>
        <v>6804.4080000000004</v>
      </c>
      <c r="J31" s="112">
        <f t="shared" ref="J31" si="14">J10+J17+J24</f>
        <v>72562.496999999988</v>
      </c>
      <c r="K31" s="117">
        <f t="shared" ref="K31:K35" si="15">I31/$I$36</f>
        <v>6.4198461814437696E-2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951"/>
      <c r="B32" s="952"/>
      <c r="C32" s="93" t="s">
        <v>8</v>
      </c>
      <c r="D32" s="77">
        <f t="shared" si="10"/>
        <v>10416</v>
      </c>
      <c r="E32" s="90">
        <f t="shared" ref="E32:F35" si="16">E11+E18+E25</f>
        <v>21851.43073</v>
      </c>
      <c r="F32" s="78">
        <f t="shared" si="16"/>
        <v>233077.06573999999</v>
      </c>
      <c r="G32" s="434">
        <f t="shared" si="12"/>
        <v>0.21113698261639219</v>
      </c>
      <c r="H32" s="141">
        <f t="shared" si="13"/>
        <v>0.13707119049955033</v>
      </c>
      <c r="I32" s="414">
        <f t="shared" ref="I32:J34" si="17">I11+I18+I25</f>
        <v>19217.293440000001</v>
      </c>
      <c r="J32" s="112">
        <f t="shared" si="17"/>
        <v>204940.17540899999</v>
      </c>
      <c r="K32" s="117">
        <f>I32/$I$36</f>
        <v>0.18131197880619213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951"/>
      <c r="B33" s="952"/>
      <c r="C33" s="93" t="s">
        <v>9</v>
      </c>
      <c r="D33" s="77">
        <f t="shared" si="10"/>
        <v>103182</v>
      </c>
      <c r="E33" s="90">
        <f>E12+E19+E26</f>
        <v>33189.956489999997</v>
      </c>
      <c r="F33" s="78">
        <f t="shared" si="16"/>
        <v>354017.46773000003</v>
      </c>
      <c r="G33" s="434">
        <f t="shared" si="12"/>
        <v>0.32069420776403057</v>
      </c>
      <c r="H33" s="141">
        <f t="shared" si="13"/>
        <v>-0.12904072559367474</v>
      </c>
      <c r="I33" s="414">
        <f>I12+I19+I26</f>
        <v>38107.357560000004</v>
      </c>
      <c r="J33" s="112">
        <f t="shared" si="17"/>
        <v>406396.469591</v>
      </c>
      <c r="K33" s="117">
        <f t="shared" si="15"/>
        <v>0.359536603208506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951"/>
      <c r="B34" s="952"/>
      <c r="C34" s="290" t="s">
        <v>305</v>
      </c>
      <c r="D34" s="77">
        <f t="shared" si="10"/>
        <v>16</v>
      </c>
      <c r="E34" s="90">
        <f>E13+E20+E27</f>
        <v>1246.278</v>
      </c>
      <c r="F34" s="78">
        <f t="shared" si="16"/>
        <v>13293.698</v>
      </c>
      <c r="G34" s="103">
        <f t="shared" si="12"/>
        <v>1.2042020482436027E-2</v>
      </c>
      <c r="H34" s="141">
        <f>(E34-I34)/I34</f>
        <v>0.28975432866496748</v>
      </c>
      <c r="I34" s="414">
        <f>I13+I20+I27</f>
        <v>966.29099999999994</v>
      </c>
      <c r="J34" s="112">
        <f t="shared" si="17"/>
        <v>10303.528617399999</v>
      </c>
      <c r="K34" s="117">
        <f t="shared" si="15"/>
        <v>9.1167954457073725E-3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951"/>
      <c r="B35" s="952"/>
      <c r="C35" s="93" t="s">
        <v>313</v>
      </c>
      <c r="D35" s="77"/>
      <c r="E35" s="90">
        <f t="shared" si="16"/>
        <v>2157.3330000000001</v>
      </c>
      <c r="F35" s="78">
        <f t="shared" si="16"/>
        <v>23011.8626</v>
      </c>
      <c r="G35" s="434">
        <f t="shared" si="12"/>
        <v>2.0844986570761229E-2</v>
      </c>
      <c r="H35" s="141">
        <f t="shared" ref="H35" si="18">(E35-I35)/I35</f>
        <v>0.12051725937918287</v>
      </c>
      <c r="I35" s="414">
        <f t="shared" ref="I35:J35" si="19">I14+I21+I28</f>
        <v>1925.3009999999999</v>
      </c>
      <c r="J35" s="112">
        <f t="shared" si="19"/>
        <v>20531.323000000004</v>
      </c>
      <c r="K35" s="117">
        <f t="shared" si="15"/>
        <v>1.8164895863063871E-2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951"/>
      <c r="B36" s="952"/>
      <c r="C36" s="570" t="s">
        <v>2</v>
      </c>
      <c r="D36" s="565">
        <f>SUM(D30:D35)</f>
        <v>114080</v>
      </c>
      <c r="E36" s="571">
        <f>SUM(E30:E35)</f>
        <v>103494.09402</v>
      </c>
      <c r="F36" s="572">
        <f>SUM(F30:F35)</f>
        <v>1103919.1487300002</v>
      </c>
      <c r="G36" s="573">
        <f>SUM(G30:G35)</f>
        <v>1</v>
      </c>
      <c r="H36" s="574">
        <f>(E36-I36)/I36</f>
        <v>-2.3550374556788087E-2</v>
      </c>
      <c r="I36" s="584">
        <f>SUM(I30:I35)</f>
        <v>105990.20300000001</v>
      </c>
      <c r="J36" s="585">
        <f>SUM(J30:J35)</f>
        <v>1130290.1554745</v>
      </c>
      <c r="K36" s="586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35" t="s">
        <v>163</v>
      </c>
      <c r="B39" s="935"/>
      <c r="C39" s="935"/>
      <c r="D39" s="935"/>
      <c r="E39" s="935"/>
      <c r="F39" s="83"/>
      <c r="G39" s="935" t="s">
        <v>164</v>
      </c>
      <c r="H39" s="935"/>
      <c r="I39" s="935"/>
      <c r="J39" s="935"/>
      <c r="K39" s="935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36" t="str">
        <f>A30</f>
        <v>IV. čtvrtletí</v>
      </c>
      <c r="B40" s="937"/>
      <c r="C40" s="937"/>
      <c r="D40" s="937"/>
      <c r="E40" s="937"/>
      <c r="F40" s="83"/>
      <c r="G40" s="938" t="str">
        <f>A30</f>
        <v>IV. čtvrtletí</v>
      </c>
      <c r="H40" s="938"/>
      <c r="I40" s="938"/>
      <c r="J40" s="938"/>
      <c r="K40" s="938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Říjen</v>
      </c>
      <c r="C45" s="260">
        <f>E15</f>
        <v>25124.692020000002</v>
      </c>
      <c r="D45" s="260">
        <f>I15</f>
        <v>24839.344000000001</v>
      </c>
      <c r="E45" s="71"/>
      <c r="F45" s="71"/>
      <c r="G45" s="71"/>
      <c r="H45" s="83" t="str">
        <f>A9</f>
        <v>Říjen</v>
      </c>
      <c r="I45" s="261">
        <f>E15/E36</f>
        <v>0.2427645003119184</v>
      </c>
      <c r="J45" s="261">
        <f>I15/I36</f>
        <v>0.23435509412129343</v>
      </c>
      <c r="K45" s="83"/>
      <c r="L45" s="71"/>
    </row>
    <row r="46" spans="1:21" ht="15" customHeight="1" x14ac:dyDescent="0.2">
      <c r="A46" s="83"/>
      <c r="B46" s="83" t="str">
        <f>A16</f>
        <v>Listopad</v>
      </c>
      <c r="C46" s="260">
        <f>E22</f>
        <v>36386.627989999994</v>
      </c>
      <c r="D46" s="260">
        <f>I22</f>
        <v>37433.11299999999</v>
      </c>
      <c r="E46" s="71"/>
      <c r="F46" s="71"/>
      <c r="G46" s="71"/>
      <c r="H46" s="83" t="str">
        <f>A16</f>
        <v>Listopad</v>
      </c>
      <c r="I46" s="261">
        <f>E22/E36</f>
        <v>0.3515816852599179</v>
      </c>
      <c r="J46" s="261">
        <f>I22/I36</f>
        <v>0.35317521752458564</v>
      </c>
      <c r="K46" s="83"/>
      <c r="L46" s="71"/>
    </row>
    <row r="47" spans="1:21" ht="15" customHeight="1" x14ac:dyDescent="0.2">
      <c r="A47" s="83"/>
      <c r="B47" s="83" t="str">
        <f>A23</f>
        <v>Prosinec</v>
      </c>
      <c r="C47" s="260">
        <f>E29</f>
        <v>41982.774010000001</v>
      </c>
      <c r="D47" s="260">
        <f>I29</f>
        <v>43717.746000000006</v>
      </c>
      <c r="E47" s="71"/>
      <c r="F47" s="71"/>
      <c r="G47" s="71"/>
      <c r="H47" s="83" t="str">
        <f>A23</f>
        <v>Prosinec</v>
      </c>
      <c r="I47" s="261">
        <f>E29/E36</f>
        <v>0.40565381442816362</v>
      </c>
      <c r="J47" s="261">
        <f>I29/I36</f>
        <v>0.41246968835412084</v>
      </c>
      <c r="K47" s="83"/>
      <c r="L47" s="71"/>
    </row>
    <row r="48" spans="1:21" ht="15" customHeight="1" x14ac:dyDescent="0.2">
      <c r="A48" s="83"/>
      <c r="B48" s="83"/>
      <c r="C48" s="260">
        <f>SUM(C45:C47)</f>
        <v>103494.09401999999</v>
      </c>
      <c r="D48" s="260">
        <f>SUM(D45:D47)</f>
        <v>105990.20300000001</v>
      </c>
      <c r="E48" s="83"/>
      <c r="F48" s="83"/>
      <c r="G48" s="83"/>
      <c r="H48" s="83"/>
      <c r="I48" s="181">
        <f>SUM(I45:I47)</f>
        <v>0.99999999999999989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P20" sqref="P20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3" t="s">
        <v>233</v>
      </c>
      <c r="L1" s="953"/>
    </row>
    <row r="2" spans="1:22" s="507" customFormat="1" ht="15.75" customHeight="1" x14ac:dyDescent="0.2">
      <c r="A2" s="963" t="s">
        <v>201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</row>
    <row r="3" spans="1:22" ht="18.75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22" ht="12.95" customHeight="1" x14ac:dyDescent="0.2">
      <c r="A4" s="954" t="s">
        <v>109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22" ht="24.95" customHeight="1" x14ac:dyDescent="0.25">
      <c r="A6" s="74"/>
      <c r="B6" s="75"/>
      <c r="C6" s="76"/>
      <c r="D6" s="76"/>
      <c r="E6" s="966" t="s">
        <v>39</v>
      </c>
      <c r="F6" s="967"/>
      <c r="G6" s="432"/>
      <c r="H6" s="933" t="s">
        <v>108</v>
      </c>
      <c r="I6" s="964" t="s">
        <v>39</v>
      </c>
      <c r="J6" s="965"/>
      <c r="K6" s="411"/>
      <c r="L6" s="87"/>
    </row>
    <row r="7" spans="1:22" ht="24.95" customHeight="1" x14ac:dyDescent="0.25">
      <c r="A7" s="74"/>
      <c r="B7" s="94"/>
      <c r="C7" s="94"/>
      <c r="D7" s="961" t="s">
        <v>0</v>
      </c>
      <c r="E7" s="932"/>
      <c r="F7" s="933"/>
      <c r="G7" s="477" t="s">
        <v>107</v>
      </c>
      <c r="H7" s="933"/>
      <c r="I7" s="932"/>
      <c r="J7" s="933"/>
      <c r="K7" s="114" t="s">
        <v>107</v>
      </c>
      <c r="L7" s="87"/>
    </row>
    <row r="8" spans="1:22" ht="15" customHeight="1" x14ac:dyDescent="0.25">
      <c r="A8" s="960" t="s">
        <v>140</v>
      </c>
      <c r="B8" s="960"/>
      <c r="C8" s="96" t="s">
        <v>45</v>
      </c>
      <c r="D8" s="962"/>
      <c r="E8" s="672" t="s">
        <v>341</v>
      </c>
      <c r="F8" s="666" t="s">
        <v>1</v>
      </c>
      <c r="G8" s="478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39" t="str">
        <f>T!J20</f>
        <v>Říjen</v>
      </c>
      <c r="B9" s="940"/>
      <c r="C9" s="92" t="s">
        <v>6</v>
      </c>
      <c r="D9" s="77">
        <v>96</v>
      </c>
      <c r="E9" s="90">
        <v>43592.67</v>
      </c>
      <c r="F9" s="78">
        <v>464703.70299999998</v>
      </c>
      <c r="G9" s="433">
        <f t="shared" ref="G9:G14" si="0">E9/$E$15</f>
        <v>0.94462077862690086</v>
      </c>
      <c r="H9" s="141">
        <f>(E9-I9)/I9</f>
        <v>0.98340899688193018</v>
      </c>
      <c r="I9" s="413">
        <v>21978.658999999996</v>
      </c>
      <c r="J9" s="113">
        <v>233741.21500000003</v>
      </c>
      <c r="K9" s="116">
        <f>I9/$I$15</f>
        <v>0.86783688330415687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41"/>
      <c r="B10" s="942"/>
      <c r="C10" s="93" t="s">
        <v>7</v>
      </c>
      <c r="D10" s="77">
        <v>116</v>
      </c>
      <c r="E10" s="90">
        <v>47.651000000000003</v>
      </c>
      <c r="F10" s="78">
        <v>503.06400000000002</v>
      </c>
      <c r="G10" s="434">
        <f t="shared" si="0"/>
        <v>1.0325617752330945E-3</v>
      </c>
      <c r="H10" s="141">
        <f t="shared" ref="H10:H13" si="1">(E10-I10)/I10</f>
        <v>-0.418578261506174</v>
      </c>
      <c r="I10" s="414">
        <v>81.956000000000003</v>
      </c>
      <c r="J10" s="112">
        <v>857.41100000000006</v>
      </c>
      <c r="K10" s="117">
        <f t="shared" ref="K10:K14" si="2">I10/$I$15</f>
        <v>3.2360682063485085E-3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41"/>
      <c r="B11" s="942"/>
      <c r="C11" s="93" t="s">
        <v>8</v>
      </c>
      <c r="D11" s="77">
        <v>864</v>
      </c>
      <c r="E11" s="90">
        <v>10.78</v>
      </c>
      <c r="F11" s="78">
        <v>114.05500000000001</v>
      </c>
      <c r="G11" s="434">
        <f t="shared" si="0"/>
        <v>2.3359459270556247E-4</v>
      </c>
      <c r="H11" s="141">
        <f t="shared" si="1"/>
        <v>6.9656677912284179E-2</v>
      </c>
      <c r="I11" s="414">
        <v>10.077999999999999</v>
      </c>
      <c r="J11" s="112">
        <v>106.22200000000001</v>
      </c>
      <c r="K11" s="117">
        <f t="shared" si="2"/>
        <v>3.9793420107838676E-4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41"/>
      <c r="B12" s="942"/>
      <c r="C12" s="93" t="s">
        <v>9</v>
      </c>
      <c r="D12" s="77">
        <v>6550</v>
      </c>
      <c r="E12" s="90">
        <v>0</v>
      </c>
      <c r="F12" s="78">
        <v>0</v>
      </c>
      <c r="G12" s="434">
        <f t="shared" si="0"/>
        <v>0</v>
      </c>
      <c r="H12" s="552">
        <f>(E12-I12)/I12</f>
        <v>-1</v>
      </c>
      <c r="I12" s="414">
        <v>1.0369999999999999</v>
      </c>
      <c r="J12" s="112">
        <v>11.051</v>
      </c>
      <c r="K12" s="117">
        <f t="shared" si="2"/>
        <v>4.0946394772602409E-5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41"/>
      <c r="B13" s="942"/>
      <c r="C13" s="290" t="s">
        <v>305</v>
      </c>
      <c r="D13" s="85">
        <v>5</v>
      </c>
      <c r="E13" s="102">
        <v>30.388000000000002</v>
      </c>
      <c r="F13" s="86">
        <v>315.73099999999999</v>
      </c>
      <c r="G13" s="103">
        <f t="shared" si="0"/>
        <v>6.5848538804606988E-4</v>
      </c>
      <c r="H13" s="552" t="e">
        <f t="shared" si="1"/>
        <v>#DIV/0!</v>
      </c>
      <c r="I13" s="417">
        <v>0</v>
      </c>
      <c r="J13" s="118">
        <v>0</v>
      </c>
      <c r="K13" s="117">
        <f t="shared" si="2"/>
        <v>0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41"/>
      <c r="B14" s="942"/>
      <c r="C14" s="93" t="s">
        <v>320</v>
      </c>
      <c r="D14" s="419">
        <v>0</v>
      </c>
      <c r="E14" s="90">
        <v>2466.8395</v>
      </c>
      <c r="F14" s="78">
        <v>26632.376041999982</v>
      </c>
      <c r="G14" s="434">
        <f t="shared" si="0"/>
        <v>5.3454579617114417E-2</v>
      </c>
      <c r="H14" s="141">
        <f>(E14-I14)/I14</f>
        <v>-0.24192064387158829</v>
      </c>
      <c r="I14" s="414">
        <v>3254.0650000000001</v>
      </c>
      <c r="J14" s="112">
        <v>34718.734752800003</v>
      </c>
      <c r="K14" s="117">
        <f t="shared" si="2"/>
        <v>0.12848816789364365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43"/>
      <c r="B15" s="944"/>
      <c r="C15" s="535" t="s">
        <v>2</v>
      </c>
      <c r="D15" s="536">
        <v>7631</v>
      </c>
      <c r="E15" s="537">
        <v>46148.328499999996</v>
      </c>
      <c r="F15" s="538">
        <v>492268.92904199997</v>
      </c>
      <c r="G15" s="539">
        <f>SUM(G9:G14)</f>
        <v>1</v>
      </c>
      <c r="H15" s="540">
        <f>(E15-I15)/I15</f>
        <v>0.82218676649637279</v>
      </c>
      <c r="I15" s="541">
        <v>25325.794999999995</v>
      </c>
      <c r="J15" s="542">
        <v>269434.63375280006</v>
      </c>
      <c r="K15" s="550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45" t="str">
        <f>T!J21</f>
        <v>Listopad</v>
      </c>
      <c r="B16" s="946"/>
      <c r="C16" s="92" t="s">
        <v>6</v>
      </c>
      <c r="D16" s="77">
        <v>96</v>
      </c>
      <c r="E16" s="90">
        <v>49517.891000000003</v>
      </c>
      <c r="F16" s="78">
        <v>527739.304</v>
      </c>
      <c r="G16" s="433">
        <f>E16/$E$22</f>
        <v>0.95683671073526655</v>
      </c>
      <c r="H16" s="141">
        <f>(E16-I16)/I16</f>
        <v>0.2470093857318168</v>
      </c>
      <c r="I16" s="413">
        <v>39709.31700000001</v>
      </c>
      <c r="J16" s="113">
        <v>422836.01700000011</v>
      </c>
      <c r="K16" s="116">
        <f>I16/$I$22</f>
        <v>0.93938163732091418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45"/>
      <c r="B17" s="946"/>
      <c r="C17" s="93" t="s">
        <v>7</v>
      </c>
      <c r="D17" s="77">
        <v>117</v>
      </c>
      <c r="E17" s="90">
        <v>82.188000000000002</v>
      </c>
      <c r="F17" s="78">
        <v>871.34400000000005</v>
      </c>
      <c r="G17" s="434">
        <f t="shared" ref="G17:G21" si="3">E17/$E$22</f>
        <v>1.5881228782928191E-3</v>
      </c>
      <c r="H17" s="141">
        <f t="shared" ref="H17:H19" si="4">(E17-I17)/I17</f>
        <v>-0.28956581119745517</v>
      </c>
      <c r="I17" s="414">
        <v>115.687</v>
      </c>
      <c r="J17" s="112">
        <v>1212.865</v>
      </c>
      <c r="K17" s="117">
        <f t="shared" ref="K17:K21" si="5">I17/$I$22</f>
        <v>2.7367442123656916E-3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45"/>
      <c r="B18" s="946"/>
      <c r="C18" s="93" t="s">
        <v>8</v>
      </c>
      <c r="D18" s="77">
        <v>863</v>
      </c>
      <c r="E18" s="90">
        <v>19.780999999999999</v>
      </c>
      <c r="F18" s="78">
        <v>210.149</v>
      </c>
      <c r="G18" s="434">
        <f t="shared" si="3"/>
        <v>3.8222926285479938E-4</v>
      </c>
      <c r="H18" s="141">
        <f t="shared" si="4"/>
        <v>-1.2628531496456031E-2</v>
      </c>
      <c r="I18" s="414">
        <v>20.033999999999999</v>
      </c>
      <c r="J18" s="112">
        <v>210.88500000000002</v>
      </c>
      <c r="K18" s="117">
        <f>I18/$I$22</f>
        <v>4.7393340263412711E-4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45"/>
      <c r="B19" s="946"/>
      <c r="C19" s="93" t="s">
        <v>9</v>
      </c>
      <c r="D19" s="77">
        <v>6555</v>
      </c>
      <c r="E19" s="90">
        <v>0</v>
      </c>
      <c r="F19" s="78">
        <v>0</v>
      </c>
      <c r="G19" s="434">
        <f t="shared" si="3"/>
        <v>0</v>
      </c>
      <c r="H19" s="552" t="e">
        <f t="shared" si="4"/>
        <v>#DIV/0!</v>
      </c>
      <c r="I19" s="414">
        <v>0</v>
      </c>
      <c r="J19" s="112">
        <v>0</v>
      </c>
      <c r="K19" s="117">
        <f>I19/$I$22</f>
        <v>0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45"/>
      <c r="B20" s="946"/>
      <c r="C20" s="290" t="s">
        <v>305</v>
      </c>
      <c r="D20" s="85">
        <v>5</v>
      </c>
      <c r="E20" s="102">
        <v>28.335000000000001</v>
      </c>
      <c r="F20" s="86">
        <v>294.85399999999998</v>
      </c>
      <c r="G20" s="103">
        <f t="shared" si="3"/>
        <v>5.4751863722717466E-4</v>
      </c>
      <c r="H20" s="552" t="e">
        <f>(E20-I20)/I20</f>
        <v>#DIV/0!</v>
      </c>
      <c r="I20" s="417">
        <v>0</v>
      </c>
      <c r="J20" s="118">
        <v>0</v>
      </c>
      <c r="K20" s="117">
        <f>I20/$I$22</f>
        <v>0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45"/>
      <c r="B21" s="946"/>
      <c r="C21" s="93" t="s">
        <v>320</v>
      </c>
      <c r="D21" s="419">
        <v>0</v>
      </c>
      <c r="E21" s="90">
        <v>2103.4680000000003</v>
      </c>
      <c r="F21" s="78">
        <v>22731.527999700003</v>
      </c>
      <c r="G21" s="434">
        <f t="shared" si="3"/>
        <v>4.0645418486358595E-2</v>
      </c>
      <c r="H21" s="141">
        <f t="shared" ref="H21" si="6">(E21-I21)/I21</f>
        <v>-0.13320674291761248</v>
      </c>
      <c r="I21" s="414">
        <v>2426.7240000000006</v>
      </c>
      <c r="J21" s="112">
        <v>26058.133819999992</v>
      </c>
      <c r="K21" s="117">
        <f t="shared" si="5"/>
        <v>5.7407685064086042E-2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45"/>
      <c r="B22" s="946"/>
      <c r="C22" s="535" t="s">
        <v>2</v>
      </c>
      <c r="D22" s="536">
        <v>7636</v>
      </c>
      <c r="E22" s="537">
        <v>51751.663000000008</v>
      </c>
      <c r="F22" s="538">
        <v>551847.17899970012</v>
      </c>
      <c r="G22" s="539">
        <f>SUM(G16:G21)</f>
        <v>0.99999999999999989</v>
      </c>
      <c r="H22" s="540">
        <f>(E22-I22)/I22</f>
        <v>0.22426084344437774</v>
      </c>
      <c r="I22" s="541">
        <v>42271.76200000001</v>
      </c>
      <c r="J22" s="542">
        <v>450317.9008200001</v>
      </c>
      <c r="K22" s="550">
        <f>SUM(K16:K21)</f>
        <v>1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45" t="str">
        <f>T!J22</f>
        <v>Prosinec</v>
      </c>
      <c r="B23" s="946"/>
      <c r="C23" s="92" t="s">
        <v>6</v>
      </c>
      <c r="D23" s="77">
        <v>96</v>
      </c>
      <c r="E23" s="90">
        <v>43149.717999999993</v>
      </c>
      <c r="F23" s="78">
        <v>460295.40500000003</v>
      </c>
      <c r="G23" s="433">
        <f>E23/$E$29</f>
        <v>0.96367218003166644</v>
      </c>
      <c r="H23" s="141">
        <f>(E23-I23)/I23</f>
        <v>1.0139042914550667</v>
      </c>
      <c r="I23" s="413">
        <v>21425.903000000002</v>
      </c>
      <c r="J23" s="113">
        <v>227972.87800000003</v>
      </c>
      <c r="K23" s="116">
        <f>I23/$I$29</f>
        <v>0.90851840567994069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45"/>
      <c r="B24" s="946"/>
      <c r="C24" s="93" t="s">
        <v>7</v>
      </c>
      <c r="D24" s="77">
        <v>133</v>
      </c>
      <c r="E24" s="90">
        <v>113.95399999999999</v>
      </c>
      <c r="F24" s="78">
        <v>1201.7249999999999</v>
      </c>
      <c r="G24" s="434">
        <f t="shared" ref="G24:G28" si="7">E24/$E$29</f>
        <v>2.5449598443106516E-3</v>
      </c>
      <c r="H24" s="141">
        <f t="shared" ref="H24:H28" si="8">(E24-I24)/I24</f>
        <v>-0.13414736074280645</v>
      </c>
      <c r="I24" s="414">
        <v>131.60900000000001</v>
      </c>
      <c r="J24" s="112">
        <v>1381.4440000000002</v>
      </c>
      <c r="K24" s="117">
        <f t="shared" ref="K24:K28" si="9">I24/$I$29</f>
        <v>5.580590878859636E-3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45"/>
      <c r="B25" s="946"/>
      <c r="C25" s="93" t="s">
        <v>8</v>
      </c>
      <c r="D25" s="77">
        <v>849</v>
      </c>
      <c r="E25" s="90">
        <v>30.202000000000002</v>
      </c>
      <c r="F25" s="78">
        <v>318.26799999999997</v>
      </c>
      <c r="G25" s="434">
        <f t="shared" si="7"/>
        <v>6.7450793493752136E-4</v>
      </c>
      <c r="H25" s="141">
        <f t="shared" si="8"/>
        <v>6.3375818604323661E-2</v>
      </c>
      <c r="I25" s="414">
        <v>28.402000000000001</v>
      </c>
      <c r="J25" s="112">
        <v>298.51100000000002</v>
      </c>
      <c r="K25" s="117">
        <f t="shared" si="9"/>
        <v>1.2043244925603216E-3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45"/>
      <c r="B26" s="946"/>
      <c r="C26" s="93" t="s">
        <v>9</v>
      </c>
      <c r="D26" s="77">
        <v>6546</v>
      </c>
      <c r="E26" s="90">
        <v>226.86099999999999</v>
      </c>
      <c r="F26" s="78">
        <v>2410.6010000000001</v>
      </c>
      <c r="G26" s="434">
        <f t="shared" si="7"/>
        <v>5.0665368064320582E-3</v>
      </c>
      <c r="H26" s="552">
        <f t="shared" si="8"/>
        <v>-3.3593613549906906E-2</v>
      </c>
      <c r="I26" s="414">
        <v>234.74699999999999</v>
      </c>
      <c r="J26" s="112">
        <v>2492.2550000000001</v>
      </c>
      <c r="K26" s="117">
        <f t="shared" si="9"/>
        <v>9.9539314715533338E-3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45"/>
      <c r="B27" s="946"/>
      <c r="C27" s="290" t="s">
        <v>305</v>
      </c>
      <c r="D27" s="85">
        <v>5</v>
      </c>
      <c r="E27" s="102">
        <v>25.023</v>
      </c>
      <c r="F27" s="86">
        <v>259.51400000000001</v>
      </c>
      <c r="G27" s="103">
        <f t="shared" si="7"/>
        <v>5.5884418435671801E-4</v>
      </c>
      <c r="H27" s="552" t="e">
        <f t="shared" si="8"/>
        <v>#DIV/0!</v>
      </c>
      <c r="I27" s="417">
        <v>0</v>
      </c>
      <c r="J27" s="118">
        <v>0</v>
      </c>
      <c r="K27" s="117">
        <f t="shared" si="9"/>
        <v>0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45"/>
      <c r="B28" s="946"/>
      <c r="C28" s="93" t="s">
        <v>320</v>
      </c>
      <c r="D28" s="419">
        <v>0</v>
      </c>
      <c r="E28" s="90">
        <v>1230.5869999999998</v>
      </c>
      <c r="F28" s="78">
        <v>13447.662391999991</v>
      </c>
      <c r="G28" s="434">
        <f t="shared" si="7"/>
        <v>2.7482971198296784E-2</v>
      </c>
      <c r="H28" s="141">
        <f t="shared" si="8"/>
        <v>-0.30186749298229348</v>
      </c>
      <c r="I28" s="414">
        <v>1762.6840000000011</v>
      </c>
      <c r="J28" s="112">
        <v>19036.146412999995</v>
      </c>
      <c r="K28" s="117">
        <f t="shared" si="9"/>
        <v>7.4742747477086091E-2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947"/>
      <c r="B29" s="948"/>
      <c r="C29" s="543" t="s">
        <v>2</v>
      </c>
      <c r="D29" s="544">
        <v>7629</v>
      </c>
      <c r="E29" s="545">
        <v>44776.344999999987</v>
      </c>
      <c r="F29" s="546">
        <v>477933.175392</v>
      </c>
      <c r="G29" s="539">
        <f>SUM(G23:G28)</f>
        <v>1.0000000000000002</v>
      </c>
      <c r="H29" s="547">
        <f>(E29-I29)/I29</f>
        <v>0.89864266498242651</v>
      </c>
      <c r="I29" s="548">
        <v>23583.345000000001</v>
      </c>
      <c r="J29" s="549">
        <v>251181.234413</v>
      </c>
      <c r="K29" s="550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949" t="str">
        <f>T!E17</f>
        <v>IV. čtvrtletí</v>
      </c>
      <c r="B30" s="950"/>
      <c r="C30" s="108" t="s">
        <v>6</v>
      </c>
      <c r="D30" s="109">
        <f>D23</f>
        <v>96</v>
      </c>
      <c r="E30" s="435">
        <f>E9+E16+E23</f>
        <v>136260.27899999998</v>
      </c>
      <c r="F30" s="110">
        <f>F9+F16+F23</f>
        <v>1452738.412</v>
      </c>
      <c r="G30" s="436">
        <f>E30/$E$36</f>
        <v>0.95503068233042254</v>
      </c>
      <c r="H30" s="431">
        <f>(E30-I30)/I30</f>
        <v>0.639440736486381</v>
      </c>
      <c r="I30" s="415">
        <f>I9+I16+I23</f>
        <v>83113.879000000015</v>
      </c>
      <c r="J30" s="125">
        <f>J9+J16+J23</f>
        <v>884550.1100000001</v>
      </c>
      <c r="K30" s="551">
        <f>I30/$I$36</f>
        <v>0.91152727355120933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951"/>
      <c r="B31" s="952"/>
      <c r="C31" s="93" t="s">
        <v>7</v>
      </c>
      <c r="D31" s="77">
        <f t="shared" ref="D31:D34" si="10">D24</f>
        <v>133</v>
      </c>
      <c r="E31" s="90">
        <f>E10+E17+E24</f>
        <v>243.79300000000001</v>
      </c>
      <c r="F31" s="78">
        <f t="shared" ref="F31" si="11">F10+F17+F24</f>
        <v>2576.1329999999998</v>
      </c>
      <c r="G31" s="434">
        <f t="shared" ref="G31:G35" si="12">E31/$E$36</f>
        <v>1.7087136240002911E-3</v>
      </c>
      <c r="H31" s="141">
        <f t="shared" ref="H31:H33" si="13">(E31-I31)/I31</f>
        <v>-0.25955499131364429</v>
      </c>
      <c r="I31" s="414">
        <f>I10+I17+I24</f>
        <v>329.25200000000001</v>
      </c>
      <c r="J31" s="112">
        <f t="shared" ref="J31" si="14">J10+J17+J24</f>
        <v>3451.7200000000003</v>
      </c>
      <c r="K31" s="117">
        <f t="shared" ref="K31:K35" si="15">I31/$I$36</f>
        <v>3.6109754650156894E-3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951"/>
      <c r="B32" s="952"/>
      <c r="C32" s="93" t="s">
        <v>8</v>
      </c>
      <c r="D32" s="77">
        <f t="shared" si="10"/>
        <v>849</v>
      </c>
      <c r="E32" s="90">
        <f t="shared" ref="E32:F35" si="16">E11+E18+E25</f>
        <v>60.763000000000005</v>
      </c>
      <c r="F32" s="78">
        <f t="shared" si="16"/>
        <v>642.47199999999998</v>
      </c>
      <c r="G32" s="434">
        <f t="shared" si="12"/>
        <v>4.2588001269572832E-4</v>
      </c>
      <c r="H32" s="141">
        <f t="shared" si="13"/>
        <v>3.843524626585107E-2</v>
      </c>
      <c r="I32" s="414">
        <f t="shared" ref="I32:J34" si="17">I11+I18+I25</f>
        <v>58.513999999999996</v>
      </c>
      <c r="J32" s="112">
        <f t="shared" si="17"/>
        <v>615.61800000000005</v>
      </c>
      <c r="K32" s="117">
        <f t="shared" si="15"/>
        <v>6.4173526162309726E-4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951"/>
      <c r="B33" s="952"/>
      <c r="C33" s="93" t="s">
        <v>9</v>
      </c>
      <c r="D33" s="77">
        <f t="shared" si="10"/>
        <v>6546</v>
      </c>
      <c r="E33" s="90">
        <f>E12+E19+E26</f>
        <v>226.86099999999999</v>
      </c>
      <c r="F33" s="78">
        <f t="shared" si="16"/>
        <v>2410.6010000000001</v>
      </c>
      <c r="G33" s="434">
        <f t="shared" si="12"/>
        <v>1.5900394246525947E-3</v>
      </c>
      <c r="H33" s="552">
        <f t="shared" si="13"/>
        <v>-3.784395887761681E-2</v>
      </c>
      <c r="I33" s="414">
        <f>I12+I19+I26</f>
        <v>235.78399999999999</v>
      </c>
      <c r="J33" s="112">
        <f t="shared" si="17"/>
        <v>2503.306</v>
      </c>
      <c r="K33" s="117">
        <f t="shared" si="15"/>
        <v>2.5858923834730214E-3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951"/>
      <c r="B34" s="952"/>
      <c r="C34" s="290" t="s">
        <v>305</v>
      </c>
      <c r="D34" s="77">
        <f t="shared" si="10"/>
        <v>5</v>
      </c>
      <c r="E34" s="90">
        <f>E13+E20+E27</f>
        <v>83.745999999999995</v>
      </c>
      <c r="F34" s="78">
        <f t="shared" si="16"/>
        <v>870.09900000000005</v>
      </c>
      <c r="G34" s="103">
        <f t="shared" si="12"/>
        <v>5.8696488888330825E-4</v>
      </c>
      <c r="H34" s="552" t="e">
        <f>(E34-I34)/I34</f>
        <v>#DIV/0!</v>
      </c>
      <c r="I34" s="414">
        <f>I13+I20+I27</f>
        <v>0</v>
      </c>
      <c r="J34" s="112">
        <f t="shared" si="17"/>
        <v>0</v>
      </c>
      <c r="K34" s="117">
        <f t="shared" si="15"/>
        <v>0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951"/>
      <c r="B35" s="952"/>
      <c r="C35" s="93" t="s">
        <v>320</v>
      </c>
      <c r="D35" s="77"/>
      <c r="E35" s="90">
        <f t="shared" si="16"/>
        <v>5800.8945000000003</v>
      </c>
      <c r="F35" s="78">
        <f t="shared" si="16"/>
        <v>62811.566433699976</v>
      </c>
      <c r="G35" s="434">
        <f t="shared" si="12"/>
        <v>4.0657719719345335E-2</v>
      </c>
      <c r="H35" s="141">
        <f t="shared" ref="H35" si="18">(E35-I35)/I35</f>
        <v>-0.22067366940136696</v>
      </c>
      <c r="I35" s="414">
        <f t="shared" ref="I35:J35" si="19">I14+I21+I28</f>
        <v>7443.4730000000018</v>
      </c>
      <c r="J35" s="112">
        <f t="shared" si="19"/>
        <v>79813.014985799993</v>
      </c>
      <c r="K35" s="117">
        <f t="shared" si="15"/>
        <v>8.1634123338678991E-2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951"/>
      <c r="B36" s="952"/>
      <c r="C36" s="570" t="s">
        <v>2</v>
      </c>
      <c r="D36" s="565">
        <f>SUM(D30:D35)</f>
        <v>7629</v>
      </c>
      <c r="E36" s="571">
        <f>SUM(E30:E35)</f>
        <v>142676.3365</v>
      </c>
      <c r="F36" s="572">
        <f>SUM(F30:F35)</f>
        <v>1522049.2834337</v>
      </c>
      <c r="G36" s="573">
        <f>SUM(G30:G35)</f>
        <v>0.99999999999999978</v>
      </c>
      <c r="H36" s="574">
        <f>(E36-I36)/I36</f>
        <v>0.56476118760044736</v>
      </c>
      <c r="I36" s="584">
        <f>SUM(I30:I35)</f>
        <v>91180.902000000002</v>
      </c>
      <c r="J36" s="585">
        <f>SUM(J30:J35)</f>
        <v>970933.7689858001</v>
      </c>
      <c r="K36" s="586">
        <f>SUM(K30:K35)</f>
        <v>1.0000000000000002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35" t="s">
        <v>163</v>
      </c>
      <c r="B39" s="935"/>
      <c r="C39" s="935"/>
      <c r="D39" s="935"/>
      <c r="E39" s="935"/>
      <c r="F39" s="83"/>
      <c r="G39" s="935" t="s">
        <v>164</v>
      </c>
      <c r="H39" s="935"/>
      <c r="I39" s="935"/>
      <c r="J39" s="935"/>
      <c r="K39" s="935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36" t="str">
        <f>A30</f>
        <v>IV. čtvrtletí</v>
      </c>
      <c r="B40" s="937"/>
      <c r="C40" s="937"/>
      <c r="D40" s="937"/>
      <c r="E40" s="937"/>
      <c r="F40" s="83"/>
      <c r="G40" s="938" t="str">
        <f>A30</f>
        <v>IV. čtvrtletí</v>
      </c>
      <c r="H40" s="938"/>
      <c r="I40" s="938"/>
      <c r="J40" s="938"/>
      <c r="K40" s="938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Říjen</v>
      </c>
      <c r="C45" s="260">
        <f>E15</f>
        <v>46148.328499999996</v>
      </c>
      <c r="D45" s="260">
        <f>I15</f>
        <v>25325.794999999995</v>
      </c>
      <c r="E45" s="71"/>
      <c r="F45" s="71"/>
      <c r="G45" s="71"/>
      <c r="H45" s="83" t="str">
        <f>A9</f>
        <v>Říjen</v>
      </c>
      <c r="I45" s="261">
        <f>E15/E36</f>
        <v>0.32344766926364132</v>
      </c>
      <c r="J45" s="261">
        <f>I15/I36</f>
        <v>0.27775328434456587</v>
      </c>
      <c r="K45" s="83"/>
      <c r="L45" s="71"/>
    </row>
    <row r="46" spans="1:21" ht="15" customHeight="1" x14ac:dyDescent="0.2">
      <c r="A46" s="83"/>
      <c r="B46" s="83" t="str">
        <f>A16</f>
        <v>Listopad</v>
      </c>
      <c r="C46" s="260">
        <f>E22</f>
        <v>51751.663000000008</v>
      </c>
      <c r="D46" s="260">
        <f>I22</f>
        <v>42271.76200000001</v>
      </c>
      <c r="E46" s="71"/>
      <c r="F46" s="71"/>
      <c r="G46" s="71"/>
      <c r="H46" s="83" t="str">
        <f>A16</f>
        <v>Listopad</v>
      </c>
      <c r="I46" s="261">
        <f>E22/E36</f>
        <v>0.36272071647984883</v>
      </c>
      <c r="J46" s="261">
        <f>I22/I36</f>
        <v>0.46360324446011741</v>
      </c>
      <c r="K46" s="83"/>
      <c r="L46" s="71"/>
    </row>
    <row r="47" spans="1:21" ht="15" customHeight="1" x14ac:dyDescent="0.2">
      <c r="A47" s="83"/>
      <c r="B47" s="83" t="str">
        <f>A23</f>
        <v>Prosinec</v>
      </c>
      <c r="C47" s="260">
        <f>E29</f>
        <v>44776.344999999987</v>
      </c>
      <c r="D47" s="260">
        <f>I29</f>
        <v>23583.345000000001</v>
      </c>
      <c r="E47" s="71"/>
      <c r="F47" s="71"/>
      <c r="G47" s="71"/>
      <c r="H47" s="83" t="str">
        <f>A23</f>
        <v>Prosinec</v>
      </c>
      <c r="I47" s="261">
        <f>E29/E36</f>
        <v>0.31383161425650979</v>
      </c>
      <c r="J47" s="261">
        <f>I29/I36</f>
        <v>0.25864347119531678</v>
      </c>
      <c r="K47" s="83"/>
      <c r="L47" s="71"/>
    </row>
    <row r="48" spans="1:21" ht="15" customHeight="1" x14ac:dyDescent="0.2">
      <c r="A48" s="83"/>
      <c r="B48" s="83"/>
      <c r="C48" s="260">
        <f>SUM(C45:C47)</f>
        <v>142676.33649999998</v>
      </c>
      <c r="D48" s="260">
        <f>SUM(D45:D47)</f>
        <v>91180.902000000002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969" t="s">
        <v>338</v>
      </c>
      <c r="B55" s="969"/>
      <c r="C55" s="969"/>
      <c r="D55" s="969"/>
      <c r="E55" s="969"/>
      <c r="F55" s="969"/>
      <c r="G55" s="969"/>
      <c r="H55" s="969"/>
      <c r="I55" s="969"/>
      <c r="J55" s="969"/>
      <c r="K55" s="969"/>
      <c r="L55" s="71"/>
    </row>
    <row r="56" spans="1:12" ht="15" customHeight="1" x14ac:dyDescent="0.2">
      <c r="A56" s="969"/>
      <c r="B56" s="969"/>
      <c r="C56" s="969"/>
      <c r="D56" s="969"/>
      <c r="E56" s="969"/>
      <c r="F56" s="969"/>
      <c r="G56" s="969"/>
      <c r="H56" s="969"/>
      <c r="I56" s="969"/>
      <c r="J56" s="969"/>
      <c r="K56" s="969"/>
      <c r="L56" s="71"/>
    </row>
    <row r="57" spans="1:12" ht="15" customHeight="1" x14ac:dyDescent="0.2">
      <c r="A57" s="969"/>
      <c r="B57" s="969"/>
      <c r="C57" s="969"/>
      <c r="D57" s="969"/>
      <c r="E57" s="969"/>
      <c r="F57" s="969"/>
      <c r="G57" s="969"/>
      <c r="H57" s="969"/>
      <c r="I57" s="969"/>
      <c r="J57" s="969"/>
      <c r="K57" s="969"/>
      <c r="L57" s="71"/>
    </row>
    <row r="58" spans="1:12" ht="15" customHeight="1" x14ac:dyDescent="0.2">
      <c r="A58" s="554"/>
      <c r="B58" s="554"/>
      <c r="C58" s="554"/>
      <c r="D58" s="554"/>
      <c r="E58" s="554"/>
      <c r="F58" s="554"/>
      <c r="G58" s="554"/>
      <c r="H58" s="554"/>
      <c r="I58" s="554"/>
      <c r="J58" s="554"/>
      <c r="K58" s="554"/>
      <c r="L58" s="71"/>
    </row>
    <row r="59" spans="1:12" ht="15" customHeight="1" x14ac:dyDescent="0.2">
      <c r="A59" s="553"/>
      <c r="B59" s="553"/>
      <c r="C59" s="553"/>
      <c r="D59" s="553"/>
      <c r="E59" s="553"/>
      <c r="F59" s="553"/>
      <c r="G59" s="553"/>
      <c r="H59" s="553"/>
      <c r="I59" s="553"/>
      <c r="J59" s="553"/>
      <c r="K59" s="553"/>
      <c r="L59" s="71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71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</sheetData>
  <mergeCells count="22">
    <mergeCell ref="A3:C3"/>
    <mergeCell ref="A39:E39"/>
    <mergeCell ref="G39:K39"/>
    <mergeCell ref="A40:E40"/>
    <mergeCell ref="G40:K40"/>
    <mergeCell ref="A23:B29"/>
    <mergeCell ref="A55:K57"/>
    <mergeCell ref="A30:B36"/>
    <mergeCell ref="K1:L1"/>
    <mergeCell ref="A2:L2"/>
    <mergeCell ref="A4:D4"/>
    <mergeCell ref="E5:G5"/>
    <mergeCell ref="I5:K5"/>
    <mergeCell ref="E6:F6"/>
    <mergeCell ref="H6:H8"/>
    <mergeCell ref="I6:J6"/>
    <mergeCell ref="D7:D8"/>
    <mergeCell ref="E7:F7"/>
    <mergeCell ref="I7:J7"/>
    <mergeCell ref="A8:B8"/>
    <mergeCell ref="A9:B15"/>
    <mergeCell ref="A16:B2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3" t="s">
        <v>234</v>
      </c>
      <c r="L1" s="953"/>
      <c r="M1" s="953"/>
    </row>
    <row r="2" spans="1:13" ht="24" customHeight="1" x14ac:dyDescent="0.25">
      <c r="A2" s="855" t="s">
        <v>159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</row>
    <row r="3" spans="1:13" ht="17.25" customHeight="1" x14ac:dyDescent="0.2">
      <c r="A3" s="973" t="str">
        <f>T!J20&amp;" "&amp;T!G17</f>
        <v>Říjen 2018</v>
      </c>
      <c r="B3" s="973"/>
      <c r="C3" s="973"/>
      <c r="D3" s="101"/>
      <c r="E3" s="69"/>
      <c r="F3" s="67"/>
      <c r="G3" s="67"/>
      <c r="H3" s="67"/>
      <c r="I3" s="67"/>
    </row>
    <row r="4" spans="1:13" ht="18.75" customHeight="1" x14ac:dyDescent="0.2">
      <c r="B4" s="954"/>
      <c r="C4" s="954"/>
      <c r="D4" s="555"/>
      <c r="E4" s="555"/>
      <c r="F4" s="71"/>
      <c r="G4" s="556"/>
      <c r="H4" s="557"/>
      <c r="I4" s="71"/>
      <c r="J4" s="555"/>
      <c r="K4" s="555"/>
      <c r="L4" s="555"/>
      <c r="M4" s="71"/>
    </row>
    <row r="5" spans="1:13" ht="24.95" customHeight="1" x14ac:dyDescent="0.2">
      <c r="D5" s="972" t="s">
        <v>39</v>
      </c>
      <c r="E5" s="970"/>
      <c r="F5" s="970"/>
      <c r="G5" s="971"/>
      <c r="H5" s="972" t="s">
        <v>143</v>
      </c>
      <c r="I5" s="970"/>
      <c r="J5" s="970"/>
      <c r="K5" s="970"/>
      <c r="L5" s="971"/>
      <c r="M5" s="71"/>
    </row>
    <row r="6" spans="1:13" ht="24.95" customHeight="1" x14ac:dyDescent="0.25">
      <c r="B6" s="76"/>
      <c r="C6" s="76"/>
      <c r="D6" s="559"/>
      <c r="E6" s="560"/>
      <c r="F6" s="559"/>
      <c r="G6" s="561"/>
      <c r="H6" s="970"/>
      <c r="I6" s="970"/>
      <c r="J6" s="970"/>
      <c r="K6" s="970"/>
      <c r="L6" s="971"/>
      <c r="M6" s="87"/>
    </row>
    <row r="7" spans="1:13" ht="14.1" customHeight="1" x14ac:dyDescent="0.25">
      <c r="B7" s="94"/>
      <c r="C7" s="961" t="s">
        <v>144</v>
      </c>
      <c r="D7" s="152"/>
      <c r="E7" s="558"/>
      <c r="F7" s="186" t="s">
        <v>146</v>
      </c>
      <c r="G7" s="961" t="s">
        <v>208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62"/>
      <c r="D8" s="674" t="s">
        <v>341</v>
      </c>
      <c r="E8" s="673" t="s">
        <v>1</v>
      </c>
      <c r="F8" s="185" t="s">
        <v>66</v>
      </c>
      <c r="G8" s="962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'10'!D15</f>
        <v>422624</v>
      </c>
      <c r="D9" s="105">
        <f>'10'!E15</f>
        <v>65032.334603128751</v>
      </c>
      <c r="E9" s="104">
        <f>'10'!F15</f>
        <v>693472.31171996344</v>
      </c>
      <c r="F9" s="395">
        <f>E9/$E$13</f>
        <v>0.10080898023986218</v>
      </c>
      <c r="G9" s="395">
        <f>'10'!H15</f>
        <v>-7.7212468727187976E-3</v>
      </c>
      <c r="H9" s="159">
        <v>11.1</v>
      </c>
      <c r="I9" s="381">
        <v>16.5</v>
      </c>
      <c r="J9" s="381">
        <v>3.5</v>
      </c>
      <c r="K9" s="381">
        <v>9</v>
      </c>
      <c r="L9" s="161">
        <v>2.0999999999999996</v>
      </c>
      <c r="M9" s="71"/>
    </row>
    <row r="10" spans="1:13" ht="14.1" customHeight="1" x14ac:dyDescent="0.2">
      <c r="A10" s="100"/>
      <c r="B10" s="84" t="s">
        <v>294</v>
      </c>
      <c r="C10" s="77">
        <f>'11'!D15</f>
        <v>2293660</v>
      </c>
      <c r="D10" s="78">
        <f>'11'!E15</f>
        <v>508301.55030833959</v>
      </c>
      <c r="E10" s="77">
        <f>'11'!F15</f>
        <v>5425194.8017600002</v>
      </c>
      <c r="F10" s="141">
        <f>E10/$E$13</f>
        <v>0.78865204323958393</v>
      </c>
      <c r="G10" s="141">
        <f>'11'!H15</f>
        <v>-6.1552124039430306E-2</v>
      </c>
      <c r="H10" s="165">
        <v>10.144623655913978</v>
      </c>
      <c r="I10" s="166">
        <v>15.066666666666668</v>
      </c>
      <c r="J10" s="166">
        <v>3.8666666666666671</v>
      </c>
      <c r="K10" s="166">
        <v>8.1500000000000039</v>
      </c>
      <c r="L10" s="167">
        <v>1.9946236559139745</v>
      </c>
      <c r="M10" s="71"/>
    </row>
    <row r="11" spans="1:13" ht="14.1" customHeight="1" x14ac:dyDescent="0.2">
      <c r="A11" s="100"/>
      <c r="B11" s="84" t="s">
        <v>41</v>
      </c>
      <c r="C11" s="77">
        <f>'12'!D15</f>
        <v>114082</v>
      </c>
      <c r="D11" s="78">
        <f>'12'!E15</f>
        <v>25124.692020000002</v>
      </c>
      <c r="E11" s="77">
        <f>'12'!F15</f>
        <v>268136.73522000003</v>
      </c>
      <c r="F11" s="141">
        <f>E11/$E$13</f>
        <v>3.8978615851774014E-2</v>
      </c>
      <c r="G11" s="141">
        <f>'12'!H15</f>
        <v>1.1487743798709066E-2</v>
      </c>
      <c r="H11" s="165">
        <v>9.6258064516129025</v>
      </c>
      <c r="I11" s="166">
        <v>14.8</v>
      </c>
      <c r="J11" s="166">
        <v>3.2</v>
      </c>
      <c r="K11" s="166">
        <v>7.5</v>
      </c>
      <c r="L11" s="167">
        <v>2.1258064516129025</v>
      </c>
      <c r="M11" s="71"/>
    </row>
    <row r="12" spans="1:13" ht="14.1" customHeight="1" x14ac:dyDescent="0.2">
      <c r="A12" s="100"/>
      <c r="B12" s="84" t="s">
        <v>94</v>
      </c>
      <c r="C12" s="77">
        <f>'13'!D15</f>
        <v>7631</v>
      </c>
      <c r="D12" s="78">
        <f>'13'!E15</f>
        <v>46148.328499999996</v>
      </c>
      <c r="E12" s="77">
        <f>'13'!F15</f>
        <v>492268.92904199997</v>
      </c>
      <c r="F12" s="141">
        <f>E12/$E$13</f>
        <v>7.1560360668779813E-2</v>
      </c>
      <c r="G12" s="141">
        <f>'13'!$H$15</f>
        <v>0.82218676649637279</v>
      </c>
      <c r="H12" s="165">
        <v>10.145161290322582</v>
      </c>
      <c r="I12" s="166">
        <v>15</v>
      </c>
      <c r="J12" s="166">
        <v>4</v>
      </c>
      <c r="K12" s="166">
        <v>7.9935483870967738</v>
      </c>
      <c r="L12" s="167">
        <v>2.151612903225808</v>
      </c>
      <c r="M12" s="71"/>
    </row>
    <row r="13" spans="1:13" ht="14.1" customHeight="1" x14ac:dyDescent="0.2">
      <c r="A13" s="158"/>
      <c r="B13" s="562" t="s">
        <v>5</v>
      </c>
      <c r="C13" s="563">
        <f>SUM(C9:C12)</f>
        <v>2837997</v>
      </c>
      <c r="D13" s="564">
        <f>SUM(D9:D12)</f>
        <v>644606.90543146827</v>
      </c>
      <c r="E13" s="565">
        <f t="shared" ref="D13:E13" si="0">SUM(E9:E12)</f>
        <v>6879072.777741964</v>
      </c>
      <c r="F13" s="566">
        <f>SUM(F9:F12)</f>
        <v>0.99999999999999989</v>
      </c>
      <c r="G13" s="566">
        <f>'9'!$H$15</f>
        <v>-1.9376897409176874E-2</v>
      </c>
      <c r="H13" s="567">
        <v>10.145161290322582</v>
      </c>
      <c r="I13" s="568">
        <v>15</v>
      </c>
      <c r="J13" s="568">
        <v>4</v>
      </c>
      <c r="K13" s="568">
        <v>7.9935483870967738</v>
      </c>
      <c r="L13" s="569">
        <v>2.151612903225808</v>
      </c>
      <c r="M13" s="91"/>
    </row>
    <row r="14" spans="1:13" ht="15" customHeight="1" x14ac:dyDescent="0.2">
      <c r="A14" s="100"/>
      <c r="B14" s="84"/>
      <c r="C14" s="157"/>
      <c r="D14" s="974" t="s">
        <v>160</v>
      </c>
      <c r="E14" s="975"/>
      <c r="F14" s="975"/>
      <c r="G14" s="976"/>
      <c r="H14" s="982" t="s">
        <v>149</v>
      </c>
      <c r="I14" s="983"/>
      <c r="J14" s="983"/>
      <c r="K14" s="983"/>
      <c r="L14" s="984"/>
      <c r="M14" s="71"/>
    </row>
    <row r="15" spans="1:13" ht="15" customHeight="1" x14ac:dyDescent="0.2">
      <c r="A15" s="71"/>
      <c r="B15" s="156"/>
      <c r="C15" s="83"/>
      <c r="D15" s="977"/>
      <c r="E15" s="978"/>
      <c r="F15" s="978"/>
      <c r="G15" s="979"/>
      <c r="H15" s="985" t="s">
        <v>150</v>
      </c>
      <c r="I15" s="986"/>
      <c r="J15" s="986"/>
      <c r="K15" s="986"/>
      <c r="L15" s="987"/>
      <c r="M15" s="71"/>
    </row>
    <row r="16" spans="1:13" ht="15" customHeight="1" x14ac:dyDescent="0.2">
      <c r="A16" s="71"/>
      <c r="B16" s="83"/>
      <c r="C16" s="83"/>
      <c r="D16" s="506"/>
      <c r="E16" s="506"/>
      <c r="F16" s="506"/>
      <c r="G16" s="506"/>
      <c r="H16" s="505"/>
      <c r="I16" s="505"/>
      <c r="J16" s="505"/>
      <c r="K16" s="505"/>
      <c r="L16" s="50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0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35" t="s">
        <v>171</v>
      </c>
      <c r="C19" s="935"/>
      <c r="D19" s="935"/>
      <c r="E19" s="935"/>
      <c r="F19" s="935"/>
      <c r="G19" s="935" t="s">
        <v>161</v>
      </c>
      <c r="H19" s="935"/>
      <c r="I19" s="935"/>
      <c r="J19" s="935"/>
      <c r="K19" s="935"/>
      <c r="L19" s="935"/>
      <c r="M19" s="71"/>
    </row>
    <row r="20" spans="1:13" ht="15" customHeight="1" x14ac:dyDescent="0.2">
      <c r="A20" s="71"/>
      <c r="B20" s="71"/>
      <c r="C20" s="924" t="str">
        <f>A3</f>
        <v>Říjen 2018</v>
      </c>
      <c r="D20" s="924"/>
      <c r="E20" s="71"/>
      <c r="F20" s="71"/>
      <c r="G20" s="71"/>
      <c r="H20" s="71"/>
      <c r="I20" s="924" t="str">
        <f>A3</f>
        <v>Říjen 2018</v>
      </c>
      <c r="J20" s="924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35" t="s">
        <v>207</v>
      </c>
      <c r="C36" s="935"/>
      <c r="D36" s="935"/>
      <c r="E36" s="935"/>
      <c r="F36" s="935"/>
      <c r="G36" s="981" t="s">
        <v>211</v>
      </c>
      <c r="H36" s="981"/>
      <c r="I36" s="981"/>
      <c r="J36" s="981"/>
      <c r="K36" s="981"/>
      <c r="L36" s="981"/>
      <c r="M36" s="71"/>
    </row>
    <row r="37" spans="1:13" ht="15" customHeight="1" x14ac:dyDescent="0.25">
      <c r="A37" s="71"/>
      <c r="B37" s="71"/>
      <c r="C37" s="924" t="str">
        <f>A3</f>
        <v>Říjen 2018</v>
      </c>
      <c r="D37" s="924"/>
      <c r="E37" s="71"/>
      <c r="F37" s="397"/>
      <c r="G37" s="981"/>
      <c r="H37" s="981"/>
      <c r="I37" s="981"/>
      <c r="J37" s="981"/>
      <c r="K37" s="981"/>
      <c r="L37" s="981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980" t="str">
        <f>A3</f>
        <v>Říjen 2018</v>
      </c>
      <c r="J38" s="980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D14:G15"/>
    <mergeCell ref="G19:L19"/>
    <mergeCell ref="C20:D20"/>
    <mergeCell ref="I20:J20"/>
    <mergeCell ref="I38:J38"/>
    <mergeCell ref="C37:D37"/>
    <mergeCell ref="G36:L37"/>
    <mergeCell ref="B19:F19"/>
    <mergeCell ref="B36:F36"/>
    <mergeCell ref="H14:L14"/>
    <mergeCell ref="H15:L15"/>
    <mergeCell ref="K1:M1"/>
    <mergeCell ref="B4:C4"/>
    <mergeCell ref="H6:L6"/>
    <mergeCell ref="C7:C8"/>
    <mergeCell ref="A2:M2"/>
    <mergeCell ref="H5:L5"/>
    <mergeCell ref="D5:G5"/>
    <mergeCell ref="A3:C3"/>
    <mergeCell ref="G7:G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3" t="s">
        <v>235</v>
      </c>
      <c r="L1" s="953"/>
      <c r="M1" s="953"/>
    </row>
    <row r="2" spans="1:13" ht="24" customHeight="1" x14ac:dyDescent="0.25">
      <c r="A2" s="855" t="s">
        <v>159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</row>
    <row r="3" spans="1:13" ht="17.100000000000001" customHeight="1" x14ac:dyDescent="0.2">
      <c r="A3" s="973" t="str">
        <f>T!J21&amp;" "&amp;T!G17</f>
        <v>Listopad 2018</v>
      </c>
      <c r="B3" s="973"/>
      <c r="C3" s="973"/>
      <c r="D3" s="101"/>
      <c r="E3" s="69"/>
      <c r="F3" s="67"/>
      <c r="G3" s="67"/>
      <c r="H3" s="67"/>
      <c r="I3" s="67"/>
    </row>
    <row r="4" spans="1:13" ht="18.75" customHeight="1" x14ac:dyDescent="0.2">
      <c r="B4" s="954"/>
      <c r="C4" s="954"/>
      <c r="D4" s="555"/>
      <c r="E4" s="555"/>
      <c r="F4" s="71"/>
      <c r="G4" s="556"/>
      <c r="H4" s="557"/>
      <c r="I4" s="71"/>
      <c r="J4" s="555"/>
      <c r="K4" s="555"/>
      <c r="L4" s="555"/>
      <c r="M4" s="71"/>
    </row>
    <row r="5" spans="1:13" ht="24.95" customHeight="1" x14ac:dyDescent="0.2">
      <c r="D5" s="972" t="s">
        <v>39</v>
      </c>
      <c r="E5" s="970"/>
      <c r="F5" s="970"/>
      <c r="G5" s="971"/>
      <c r="H5" s="972" t="s">
        <v>143</v>
      </c>
      <c r="I5" s="970"/>
      <c r="J5" s="970"/>
      <c r="K5" s="970"/>
      <c r="L5" s="971"/>
      <c r="M5" s="71"/>
    </row>
    <row r="6" spans="1:13" ht="24.95" customHeight="1" x14ac:dyDescent="0.25">
      <c r="B6" s="76"/>
      <c r="C6" s="76"/>
      <c r="D6" s="559"/>
      <c r="E6" s="560"/>
      <c r="F6" s="559"/>
      <c r="G6" s="561"/>
      <c r="H6" s="970"/>
      <c r="I6" s="970"/>
      <c r="J6" s="970"/>
      <c r="K6" s="970"/>
      <c r="L6" s="971"/>
      <c r="M6" s="87"/>
    </row>
    <row r="7" spans="1:13" ht="14.1" customHeight="1" x14ac:dyDescent="0.25">
      <c r="B7" s="94"/>
      <c r="C7" s="961" t="s">
        <v>144</v>
      </c>
      <c r="D7" s="152"/>
      <c r="E7" s="558"/>
      <c r="F7" s="475" t="s">
        <v>146</v>
      </c>
      <c r="G7" s="961" t="s">
        <v>208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62"/>
      <c r="D8" s="674" t="s">
        <v>341</v>
      </c>
      <c r="E8" s="673" t="s">
        <v>1</v>
      </c>
      <c r="F8" s="476" t="s">
        <v>66</v>
      </c>
      <c r="G8" s="962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'10'!D22</f>
        <v>422767</v>
      </c>
      <c r="D9" s="105">
        <f>'10'!E22</f>
        <v>104770.80771705984</v>
      </c>
      <c r="E9" s="104">
        <f>'10'!F22</f>
        <v>1116930.1542398599</v>
      </c>
      <c r="F9" s="395">
        <f>E9/$E$13</f>
        <v>0.11454723088935043</v>
      </c>
      <c r="G9" s="395">
        <f>'10'!H22</f>
        <v>-2.4363396307914398E-2</v>
      </c>
      <c r="H9" s="159">
        <v>5.17</v>
      </c>
      <c r="I9" s="381">
        <v>11.7</v>
      </c>
      <c r="J9" s="381">
        <v>-3.2</v>
      </c>
      <c r="K9" s="381">
        <v>3.700000000000002</v>
      </c>
      <c r="L9" s="161">
        <v>1.469999999999998</v>
      </c>
      <c r="M9" s="71"/>
    </row>
    <row r="10" spans="1:13" ht="14.1" customHeight="1" x14ac:dyDescent="0.2">
      <c r="A10" s="100"/>
      <c r="B10" s="84" t="s">
        <v>294</v>
      </c>
      <c r="C10" s="77">
        <f>'11'!D22</f>
        <v>2295121</v>
      </c>
      <c r="D10" s="78">
        <f>'11'!E22</f>
        <v>721212.54691577319</v>
      </c>
      <c r="E10" s="77">
        <f>'11'!F22</f>
        <v>7694179.97566</v>
      </c>
      <c r="F10" s="141">
        <f>E10/$E$13</f>
        <v>0.78907978876795015</v>
      </c>
      <c r="G10" s="141">
        <f>'11'!H22</f>
        <v>-5.0984562683689769E-2</v>
      </c>
      <c r="H10" s="165">
        <v>4.4599999999999991</v>
      </c>
      <c r="I10" s="166">
        <v>11.133333333333333</v>
      </c>
      <c r="J10" s="166">
        <v>-4.0333333333333332</v>
      </c>
      <c r="K10" s="166">
        <v>2.833333333333333</v>
      </c>
      <c r="L10" s="167">
        <v>1.626666666666666</v>
      </c>
      <c r="M10" s="71"/>
    </row>
    <row r="11" spans="1:13" ht="14.1" customHeight="1" x14ac:dyDescent="0.2">
      <c r="A11" s="100"/>
      <c r="B11" s="84" t="s">
        <v>41</v>
      </c>
      <c r="C11" s="77">
        <f>'12'!D22</f>
        <v>114082</v>
      </c>
      <c r="D11" s="78">
        <f>'12'!E22</f>
        <v>36386.627989999994</v>
      </c>
      <c r="E11" s="77">
        <f>'12'!F22</f>
        <v>387869.01459999999</v>
      </c>
      <c r="F11" s="141">
        <f>E11/$E$13</f>
        <v>3.9778066158888813E-2</v>
      </c>
      <c r="G11" s="141">
        <f>'12'!H22</f>
        <v>-2.7956130979542016E-2</v>
      </c>
      <c r="H11" s="165">
        <v>3.796666666666666</v>
      </c>
      <c r="I11" s="166">
        <v>10.3</v>
      </c>
      <c r="J11" s="166">
        <v>-4.5</v>
      </c>
      <c r="K11" s="166">
        <v>2.2000000000000011</v>
      </c>
      <c r="L11" s="167">
        <v>1.5966666666666649</v>
      </c>
      <c r="M11" s="71"/>
    </row>
    <row r="12" spans="1:13" ht="14.1" customHeight="1" x14ac:dyDescent="0.2">
      <c r="A12" s="100"/>
      <c r="B12" s="84" t="s">
        <v>94</v>
      </c>
      <c r="C12" s="77">
        <f>'13'!D22</f>
        <v>7636</v>
      </c>
      <c r="D12" s="78">
        <f>'13'!E22</f>
        <v>51751.663000000008</v>
      </c>
      <c r="E12" s="77">
        <f>'13'!F22</f>
        <v>551847.17899970012</v>
      </c>
      <c r="F12" s="141">
        <f>E12/$E$13</f>
        <v>5.659491418381072E-2</v>
      </c>
      <c r="G12" s="141">
        <f>'13'!H22</f>
        <v>0.22426084344437774</v>
      </c>
      <c r="H12" s="165">
        <v>4.4300000000000006</v>
      </c>
      <c r="I12" s="166">
        <v>11.1</v>
      </c>
      <c r="J12" s="166">
        <v>-3.9</v>
      </c>
      <c r="K12" s="166">
        <v>2.6366666666666658</v>
      </c>
      <c r="L12" s="167">
        <v>1.7933333333333348</v>
      </c>
      <c r="M12" s="71"/>
    </row>
    <row r="13" spans="1:13" ht="14.1" customHeight="1" x14ac:dyDescent="0.2">
      <c r="A13" s="158"/>
      <c r="B13" s="562" t="s">
        <v>5</v>
      </c>
      <c r="C13" s="563">
        <f>SUM(C9:C12)</f>
        <v>2839606</v>
      </c>
      <c r="D13" s="564">
        <f t="shared" ref="D13:E13" si="0">SUM(D9:D12)</f>
        <v>914121.64562283305</v>
      </c>
      <c r="E13" s="565">
        <f t="shared" si="0"/>
        <v>9750826.3234995585</v>
      </c>
      <c r="F13" s="566">
        <f>SUM(F9:F12)</f>
        <v>1.0000000000000002</v>
      </c>
      <c r="G13" s="566">
        <f>'9'!H22</f>
        <v>-3.4770114469368681E-2</v>
      </c>
      <c r="H13" s="567">
        <v>4.4300000000000006</v>
      </c>
      <c r="I13" s="568">
        <v>11.1</v>
      </c>
      <c r="J13" s="568">
        <v>-3.9</v>
      </c>
      <c r="K13" s="568">
        <v>2.6366666666666658</v>
      </c>
      <c r="L13" s="569">
        <v>1.7933333333333348</v>
      </c>
      <c r="M13" s="91"/>
    </row>
    <row r="14" spans="1:13" ht="15" customHeight="1" x14ac:dyDescent="0.2">
      <c r="A14" s="100"/>
      <c r="B14" s="84"/>
      <c r="C14" s="157"/>
      <c r="D14" s="974" t="s">
        <v>160</v>
      </c>
      <c r="E14" s="975"/>
      <c r="F14" s="975"/>
      <c r="G14" s="976"/>
      <c r="H14" s="982" t="s">
        <v>149</v>
      </c>
      <c r="I14" s="983"/>
      <c r="J14" s="983"/>
      <c r="K14" s="983"/>
      <c r="L14" s="984"/>
      <c r="M14" s="71"/>
    </row>
    <row r="15" spans="1:13" ht="15" customHeight="1" x14ac:dyDescent="0.2">
      <c r="A15" s="71"/>
      <c r="B15" s="156"/>
      <c r="C15" s="83"/>
      <c r="D15" s="977"/>
      <c r="E15" s="978"/>
      <c r="F15" s="978"/>
      <c r="G15" s="979"/>
      <c r="H15" s="985" t="s">
        <v>150</v>
      </c>
      <c r="I15" s="986"/>
      <c r="J15" s="986"/>
      <c r="K15" s="986"/>
      <c r="L15" s="987"/>
      <c r="M15" s="71"/>
    </row>
    <row r="16" spans="1:13" ht="15" customHeight="1" x14ac:dyDescent="0.2">
      <c r="A16" s="71"/>
      <c r="B16" s="83"/>
      <c r="C16" s="83"/>
      <c r="D16" s="506"/>
      <c r="E16" s="506"/>
      <c r="F16" s="506"/>
      <c r="G16" s="506"/>
      <c r="H16" s="505"/>
      <c r="I16" s="505"/>
      <c r="J16" s="505"/>
      <c r="K16" s="505"/>
      <c r="L16" s="50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0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35" t="s">
        <v>171</v>
      </c>
      <c r="C19" s="935"/>
      <c r="D19" s="935"/>
      <c r="E19" s="935"/>
      <c r="F19" s="935"/>
      <c r="G19" s="935" t="s">
        <v>161</v>
      </c>
      <c r="H19" s="935"/>
      <c r="I19" s="935"/>
      <c r="J19" s="935"/>
      <c r="K19" s="935"/>
      <c r="L19" s="935"/>
      <c r="M19" s="71"/>
    </row>
    <row r="20" spans="1:13" ht="15" customHeight="1" x14ac:dyDescent="0.2">
      <c r="A20" s="71"/>
      <c r="B20" s="71"/>
      <c r="C20" s="924" t="str">
        <f>A3</f>
        <v>Listopad 2018</v>
      </c>
      <c r="D20" s="924"/>
      <c r="E20" s="71"/>
      <c r="F20" s="71"/>
      <c r="G20" s="71"/>
      <c r="H20" s="924" t="str">
        <f>A3</f>
        <v>Listopad 2018</v>
      </c>
      <c r="I20" s="924"/>
      <c r="J20" s="924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35" t="s">
        <v>207</v>
      </c>
      <c r="C36" s="935"/>
      <c r="D36" s="935"/>
      <c r="E36" s="935"/>
      <c r="F36" s="935"/>
      <c r="G36" s="981" t="s">
        <v>211</v>
      </c>
      <c r="H36" s="981"/>
      <c r="I36" s="981"/>
      <c r="J36" s="981"/>
      <c r="K36" s="981"/>
      <c r="L36" s="981"/>
      <c r="M36" s="71"/>
    </row>
    <row r="37" spans="1:13" ht="15" customHeight="1" x14ac:dyDescent="0.25">
      <c r="A37" s="71"/>
      <c r="B37" s="71"/>
      <c r="C37" s="924" t="str">
        <f>A3</f>
        <v>Listopad 2018</v>
      </c>
      <c r="D37" s="924"/>
      <c r="E37" s="71"/>
      <c r="F37" s="397"/>
      <c r="G37" s="981"/>
      <c r="H37" s="981"/>
      <c r="I37" s="981"/>
      <c r="J37" s="981"/>
      <c r="K37" s="981"/>
      <c r="L37" s="981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980" t="str">
        <f>A3</f>
        <v>Listopad 2018</v>
      </c>
      <c r="J38" s="980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G19:L19"/>
    <mergeCell ref="C20:D20"/>
    <mergeCell ref="H20:J20"/>
    <mergeCell ref="C37:D37"/>
    <mergeCell ref="I38:J38"/>
    <mergeCell ref="B36:F36"/>
    <mergeCell ref="G36:L37"/>
    <mergeCell ref="B19:F19"/>
    <mergeCell ref="H6:L6"/>
    <mergeCell ref="K1:M1"/>
    <mergeCell ref="A2:M2"/>
    <mergeCell ref="B4:C4"/>
    <mergeCell ref="D5:G5"/>
    <mergeCell ref="H5:L5"/>
    <mergeCell ref="A3:C3"/>
    <mergeCell ref="C7:C8"/>
    <mergeCell ref="G7:G8"/>
    <mergeCell ref="D14:G15"/>
    <mergeCell ref="H14:L14"/>
    <mergeCell ref="H15:L1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3" t="s">
        <v>339</v>
      </c>
      <c r="L1" s="953"/>
      <c r="M1" s="953"/>
    </row>
    <row r="2" spans="1:13" ht="24" customHeight="1" x14ac:dyDescent="0.25">
      <c r="A2" s="855" t="s">
        <v>159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</row>
    <row r="3" spans="1:13" ht="17.100000000000001" customHeight="1" x14ac:dyDescent="0.2">
      <c r="A3" s="973" t="str">
        <f>T!J22&amp;" "&amp;T!G17</f>
        <v>Prosinec 2018</v>
      </c>
      <c r="B3" s="973"/>
      <c r="C3" s="973"/>
      <c r="D3" s="101"/>
      <c r="E3" s="69"/>
      <c r="F3" s="67"/>
      <c r="G3" s="67"/>
      <c r="H3" s="67"/>
      <c r="I3" s="67"/>
    </row>
    <row r="4" spans="1:13" ht="18.75" customHeight="1" x14ac:dyDescent="0.2">
      <c r="B4" s="954"/>
      <c r="C4" s="954"/>
      <c r="D4" s="555"/>
      <c r="E4" s="555"/>
      <c r="F4" s="71"/>
      <c r="G4" s="556"/>
      <c r="H4" s="557"/>
      <c r="I4" s="71"/>
      <c r="J4" s="555"/>
      <c r="K4" s="555"/>
      <c r="L4" s="555"/>
      <c r="M4" s="71"/>
    </row>
    <row r="5" spans="1:13" ht="24.95" customHeight="1" x14ac:dyDescent="0.2">
      <c r="D5" s="972" t="s">
        <v>39</v>
      </c>
      <c r="E5" s="970"/>
      <c r="F5" s="970"/>
      <c r="G5" s="971"/>
      <c r="H5" s="972" t="s">
        <v>143</v>
      </c>
      <c r="I5" s="970"/>
      <c r="J5" s="970"/>
      <c r="K5" s="970"/>
      <c r="L5" s="971"/>
      <c r="M5" s="71"/>
    </row>
    <row r="6" spans="1:13" ht="24.95" customHeight="1" x14ac:dyDescent="0.25">
      <c r="B6" s="76"/>
      <c r="C6" s="76"/>
      <c r="D6" s="559"/>
      <c r="E6" s="560"/>
      <c r="F6" s="559"/>
      <c r="G6" s="561"/>
      <c r="H6" s="970"/>
      <c r="I6" s="970"/>
      <c r="J6" s="970"/>
      <c r="K6" s="970"/>
      <c r="L6" s="971"/>
      <c r="M6" s="87"/>
    </row>
    <row r="7" spans="1:13" ht="14.1" customHeight="1" x14ac:dyDescent="0.25">
      <c r="B7" s="94"/>
      <c r="C7" s="961" t="s">
        <v>144</v>
      </c>
      <c r="D7" s="152"/>
      <c r="E7" s="558"/>
      <c r="F7" s="501" t="s">
        <v>146</v>
      </c>
      <c r="G7" s="961" t="s">
        <v>208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62"/>
      <c r="D8" s="674" t="s">
        <v>341</v>
      </c>
      <c r="E8" s="673" t="s">
        <v>1</v>
      </c>
      <c r="F8" s="502" t="s">
        <v>66</v>
      </c>
      <c r="G8" s="962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'10'!D29</f>
        <v>422814</v>
      </c>
      <c r="D9" s="105">
        <f>'10'!E29</f>
        <v>129652.17259013682</v>
      </c>
      <c r="E9" s="104">
        <f>'10'!F29</f>
        <v>1383051.5771940255</v>
      </c>
      <c r="F9" s="395">
        <f>E9/$E$13</f>
        <v>0.11829709232643139</v>
      </c>
      <c r="G9" s="395">
        <f>'10'!H29</f>
        <v>-3.8037778830270659E-2</v>
      </c>
      <c r="H9" s="159">
        <v>3.2774193548387092</v>
      </c>
      <c r="I9" s="381">
        <v>10.3</v>
      </c>
      <c r="J9" s="381">
        <v>-2.2000000000000002</v>
      </c>
      <c r="K9" s="381">
        <v>1.1000000000000005</v>
      </c>
      <c r="L9" s="161">
        <v>2.1774193548387086</v>
      </c>
      <c r="M9" s="71"/>
    </row>
    <row r="10" spans="1:13" ht="14.1" customHeight="1" x14ac:dyDescent="0.2">
      <c r="A10" s="100"/>
      <c r="B10" s="84" t="s">
        <v>294</v>
      </c>
      <c r="C10" s="77">
        <f>'11'!D29</f>
        <v>2296090</v>
      </c>
      <c r="D10" s="78">
        <f>'11'!E29</f>
        <v>878461.17599573766</v>
      </c>
      <c r="E10" s="77">
        <f>'11'!F29</f>
        <v>9382442.2694300003</v>
      </c>
      <c r="F10" s="141">
        <f>E10/$E$13</f>
        <v>0.8025121099576068</v>
      </c>
      <c r="G10" s="141">
        <f>'11'!H29</f>
        <v>7.0191387456440307E-4</v>
      </c>
      <c r="H10" s="165">
        <v>1.4569892473118282</v>
      </c>
      <c r="I10" s="166">
        <v>6.0666666666666664</v>
      </c>
      <c r="J10" s="166">
        <v>-3.1833333333333336</v>
      </c>
      <c r="K10" s="166">
        <v>-0.10000000000000005</v>
      </c>
      <c r="L10" s="167">
        <v>1.5569892473118283</v>
      </c>
      <c r="M10" s="71"/>
    </row>
    <row r="11" spans="1:13" ht="14.1" customHeight="1" x14ac:dyDescent="0.2">
      <c r="A11" s="100"/>
      <c r="B11" s="84" t="s">
        <v>41</v>
      </c>
      <c r="C11" s="77">
        <f>'12'!D29</f>
        <v>114080</v>
      </c>
      <c r="D11" s="78">
        <f>'12'!E29</f>
        <v>41982.774010000001</v>
      </c>
      <c r="E11" s="77">
        <f>'12'!F29</f>
        <v>447913.39891000005</v>
      </c>
      <c r="F11" s="141">
        <f>E11/$E$13</f>
        <v>3.8311552207332143E-2</v>
      </c>
      <c r="G11" s="141">
        <f>'12'!H29</f>
        <v>-3.9685760331742745E-2</v>
      </c>
      <c r="H11" s="165">
        <v>1.4709677419354836</v>
      </c>
      <c r="I11" s="166">
        <v>8.1999999999999993</v>
      </c>
      <c r="J11" s="166">
        <v>-3.8</v>
      </c>
      <c r="K11" s="166">
        <v>-0.69999999999999962</v>
      </c>
      <c r="L11" s="167">
        <v>2.1709677419354834</v>
      </c>
      <c r="M11" s="71"/>
    </row>
    <row r="12" spans="1:13" ht="14.1" customHeight="1" x14ac:dyDescent="0.2">
      <c r="A12" s="100"/>
      <c r="B12" s="84" t="s">
        <v>94</v>
      </c>
      <c r="C12" s="77">
        <f>'13'!D29</f>
        <v>7629</v>
      </c>
      <c r="D12" s="78">
        <f>'13'!E29</f>
        <v>44776.344999999987</v>
      </c>
      <c r="E12" s="77">
        <f>'13'!F29</f>
        <v>477933.175392</v>
      </c>
      <c r="F12" s="141">
        <f>E12/$E$13</f>
        <v>4.0879245508629598E-2</v>
      </c>
      <c r="G12" s="141">
        <f>'13'!H29</f>
        <v>0.89864266498242651</v>
      </c>
      <c r="H12" s="165">
        <v>1.4161290322580646</v>
      </c>
      <c r="I12" s="166">
        <v>6.1</v>
      </c>
      <c r="J12" s="166">
        <v>-3.3</v>
      </c>
      <c r="K12" s="166">
        <v>-0.43548387096774194</v>
      </c>
      <c r="L12" s="167">
        <v>1.8516129032258066</v>
      </c>
      <c r="M12" s="71"/>
    </row>
    <row r="13" spans="1:13" ht="14.1" customHeight="1" x14ac:dyDescent="0.2">
      <c r="A13" s="158"/>
      <c r="B13" s="562" t="s">
        <v>5</v>
      </c>
      <c r="C13" s="563">
        <f>SUM(C9:C12)</f>
        <v>2840613</v>
      </c>
      <c r="D13" s="564">
        <f t="shared" ref="D13:E13" si="0">SUM(D9:D12)</f>
        <v>1094872.4675958746</v>
      </c>
      <c r="E13" s="565">
        <f t="shared" si="0"/>
        <v>11691340.420926027</v>
      </c>
      <c r="F13" s="566">
        <f>SUM(F9:F12)</f>
        <v>1</v>
      </c>
      <c r="G13" s="566">
        <f>'9'!H29</f>
        <v>1.3841249800498378E-2</v>
      </c>
      <c r="H13" s="567">
        <v>1.4161290322580646</v>
      </c>
      <c r="I13" s="568">
        <v>6.1</v>
      </c>
      <c r="J13" s="568">
        <v>-3.3</v>
      </c>
      <c r="K13" s="568">
        <v>-0.43548387096774194</v>
      </c>
      <c r="L13" s="569">
        <v>1.8516129032258066</v>
      </c>
      <c r="M13" s="91"/>
    </row>
    <row r="14" spans="1:13" ht="15" customHeight="1" x14ac:dyDescent="0.2">
      <c r="A14" s="100"/>
      <c r="B14" s="84"/>
      <c r="C14" s="157"/>
      <c r="D14" s="974" t="s">
        <v>160</v>
      </c>
      <c r="E14" s="975"/>
      <c r="F14" s="975"/>
      <c r="G14" s="976"/>
      <c r="H14" s="982" t="s">
        <v>149</v>
      </c>
      <c r="I14" s="983"/>
      <c r="J14" s="983"/>
      <c r="K14" s="983"/>
      <c r="L14" s="984"/>
      <c r="M14" s="71"/>
    </row>
    <row r="15" spans="1:13" ht="15" customHeight="1" x14ac:dyDescent="0.2">
      <c r="A15" s="71"/>
      <c r="B15" s="156"/>
      <c r="C15" s="83"/>
      <c r="D15" s="977"/>
      <c r="E15" s="978"/>
      <c r="F15" s="978"/>
      <c r="G15" s="979"/>
      <c r="H15" s="985" t="s">
        <v>150</v>
      </c>
      <c r="I15" s="986"/>
      <c r="J15" s="986"/>
      <c r="K15" s="986"/>
      <c r="L15" s="987"/>
      <c r="M15" s="71"/>
    </row>
    <row r="16" spans="1:13" ht="15" customHeight="1" x14ac:dyDescent="0.2">
      <c r="A16" s="71"/>
      <c r="B16" s="83"/>
      <c r="C16" s="83"/>
      <c r="D16" s="506"/>
      <c r="E16" s="506"/>
      <c r="F16" s="506"/>
      <c r="G16" s="506"/>
      <c r="H16" s="505"/>
      <c r="I16" s="505"/>
      <c r="J16" s="505"/>
      <c r="K16" s="505"/>
      <c r="L16" s="50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0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35" t="s">
        <v>171</v>
      </c>
      <c r="C19" s="935"/>
      <c r="D19" s="935"/>
      <c r="E19" s="935"/>
      <c r="F19" s="935"/>
      <c r="G19" s="935" t="s">
        <v>161</v>
      </c>
      <c r="H19" s="935"/>
      <c r="I19" s="935"/>
      <c r="J19" s="935"/>
      <c r="K19" s="935"/>
      <c r="L19" s="935"/>
      <c r="M19" s="71"/>
    </row>
    <row r="20" spans="1:13" ht="15" customHeight="1" x14ac:dyDescent="0.2">
      <c r="A20" s="71"/>
      <c r="B20" s="71"/>
      <c r="C20" s="924" t="str">
        <f>A3</f>
        <v>Prosinec 2018</v>
      </c>
      <c r="D20" s="924"/>
      <c r="E20" s="71"/>
      <c r="F20" s="71"/>
      <c r="G20" s="71"/>
      <c r="H20" s="71"/>
      <c r="I20" s="924" t="str">
        <f>A3</f>
        <v>Prosinec 2018</v>
      </c>
      <c r="J20" s="924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35" t="s">
        <v>207</v>
      </c>
      <c r="C36" s="935"/>
      <c r="D36" s="935"/>
      <c r="E36" s="935"/>
      <c r="F36" s="935"/>
      <c r="G36" s="981" t="s">
        <v>211</v>
      </c>
      <c r="H36" s="981"/>
      <c r="I36" s="981"/>
      <c r="J36" s="981"/>
      <c r="K36" s="981"/>
      <c r="L36" s="981"/>
      <c r="M36" s="71"/>
    </row>
    <row r="37" spans="1:13" ht="15" customHeight="1" x14ac:dyDescent="0.25">
      <c r="A37" s="71"/>
      <c r="B37" s="71"/>
      <c r="C37" s="924" t="str">
        <f>A3</f>
        <v>Prosinec 2018</v>
      </c>
      <c r="D37" s="924"/>
      <c r="E37" s="71"/>
      <c r="F37" s="397"/>
      <c r="G37" s="981"/>
      <c r="H37" s="981"/>
      <c r="I37" s="981"/>
      <c r="J37" s="981"/>
      <c r="K37" s="981"/>
      <c r="L37" s="981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980" t="str">
        <f>A3</f>
        <v>Prosinec 2018</v>
      </c>
      <c r="J38" s="980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H6:L6"/>
    <mergeCell ref="A3:C3"/>
    <mergeCell ref="K1:M1"/>
    <mergeCell ref="A2:M2"/>
    <mergeCell ref="B4:C4"/>
    <mergeCell ref="D5:G5"/>
    <mergeCell ref="H5:L5"/>
    <mergeCell ref="I38:J38"/>
    <mergeCell ref="B36:F36"/>
    <mergeCell ref="G36:L37"/>
    <mergeCell ref="C7:C8"/>
    <mergeCell ref="G7:G8"/>
    <mergeCell ref="D14:G15"/>
    <mergeCell ref="H14:L14"/>
    <mergeCell ref="H15:L15"/>
    <mergeCell ref="B19:F19"/>
    <mergeCell ref="G19:L19"/>
    <mergeCell ref="C20:D20"/>
    <mergeCell ref="I20:J20"/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3" t="s">
        <v>340</v>
      </c>
      <c r="L1" s="953"/>
      <c r="M1" s="953"/>
    </row>
    <row r="2" spans="1:13" ht="24" customHeight="1" x14ac:dyDescent="0.25">
      <c r="A2" s="855" t="s">
        <v>159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</row>
    <row r="3" spans="1:13" ht="17.100000000000001" customHeight="1" x14ac:dyDescent="0.2">
      <c r="A3" s="968" t="str">
        <f>T!E17&amp;" "&amp;T!G17</f>
        <v>IV. čtvrtletí 2018</v>
      </c>
      <c r="B3" s="968"/>
      <c r="C3" s="968"/>
      <c r="D3" s="101"/>
      <c r="E3" s="69"/>
      <c r="F3" s="67"/>
      <c r="G3" s="67"/>
      <c r="H3" s="67"/>
      <c r="I3" s="67"/>
    </row>
    <row r="4" spans="1:13" ht="18.75" customHeight="1" x14ac:dyDescent="0.25">
      <c r="B4" s="954"/>
      <c r="C4" s="954"/>
      <c r="D4" s="555"/>
      <c r="E4" s="555"/>
      <c r="F4" s="989"/>
      <c r="G4" s="989"/>
      <c r="H4" s="577"/>
      <c r="I4" s="71"/>
      <c r="J4" s="555"/>
      <c r="K4" s="555"/>
      <c r="L4" s="555"/>
      <c r="M4" s="71"/>
    </row>
    <row r="5" spans="1:13" ht="24.95" customHeight="1" x14ac:dyDescent="0.2">
      <c r="D5" s="972" t="s">
        <v>39</v>
      </c>
      <c r="E5" s="970"/>
      <c r="F5" s="970"/>
      <c r="G5" s="971"/>
      <c r="H5" s="972" t="s">
        <v>143</v>
      </c>
      <c r="I5" s="970"/>
      <c r="J5" s="970"/>
      <c r="K5" s="970"/>
      <c r="L5" s="971"/>
      <c r="M5" s="71"/>
    </row>
    <row r="6" spans="1:13" ht="24.95" customHeight="1" x14ac:dyDescent="0.25">
      <c r="B6" s="76"/>
      <c r="C6" s="76"/>
      <c r="D6" s="559"/>
      <c r="E6" s="560"/>
      <c r="F6" s="559"/>
      <c r="G6" s="561"/>
      <c r="H6" s="970"/>
      <c r="I6" s="970"/>
      <c r="J6" s="970"/>
      <c r="K6" s="970"/>
      <c r="L6" s="971"/>
      <c r="M6" s="87"/>
    </row>
    <row r="7" spans="1:13" ht="14.1" customHeight="1" x14ac:dyDescent="0.25">
      <c r="B7" s="94"/>
      <c r="C7" s="961" t="s">
        <v>144</v>
      </c>
      <c r="D7" s="152"/>
      <c r="E7" s="558"/>
      <c r="F7" s="501" t="s">
        <v>146</v>
      </c>
      <c r="G7" s="961" t="s">
        <v>208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62"/>
      <c r="D8" s="674" t="s">
        <v>341</v>
      </c>
      <c r="E8" s="673" t="s">
        <v>1</v>
      </c>
      <c r="F8" s="502" t="s">
        <v>66</v>
      </c>
      <c r="G8" s="962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'10'!D36</f>
        <v>422814</v>
      </c>
      <c r="D9" s="105">
        <f>'10'!E36</f>
        <v>299455.3149103254</v>
      </c>
      <c r="E9" s="104">
        <f>'10'!F36</f>
        <v>3193454.043153849</v>
      </c>
      <c r="F9" s="395">
        <f>E9/$E$13</f>
        <v>0.11275827248501163</v>
      </c>
      <c r="G9" s="395">
        <f>'10'!H36</f>
        <v>-2.6808335084728317E-2</v>
      </c>
      <c r="H9" s="159">
        <f>AVERAGE('14'!H9,'15'!H9,'16'!H9)</f>
        <v>6.5158064516129031</v>
      </c>
      <c r="I9" s="381">
        <f>MAX('14'!I9,'15'!I9,'16'!I9)</f>
        <v>16.5</v>
      </c>
      <c r="J9" s="381">
        <f>MIN('14'!J9,'15'!J9,'16'!J9)</f>
        <v>-3.2</v>
      </c>
      <c r="K9" s="381">
        <f>AVERAGE('14'!K9,'15'!K9,'16'!K9)</f>
        <v>4.6000000000000014</v>
      </c>
      <c r="L9" s="161">
        <f>H9-K9</f>
        <v>1.9158064516129016</v>
      </c>
      <c r="M9" s="71"/>
    </row>
    <row r="10" spans="1:13" ht="14.1" customHeight="1" x14ac:dyDescent="0.2">
      <c r="A10" s="100"/>
      <c r="B10" s="84" t="s">
        <v>294</v>
      </c>
      <c r="C10" s="77">
        <f>'11'!D36</f>
        <v>2296090</v>
      </c>
      <c r="D10" s="78">
        <f>'11'!E36</f>
        <v>2107975.2732198504</v>
      </c>
      <c r="E10" s="77">
        <f>'11'!F36</f>
        <v>22501817.046850003</v>
      </c>
      <c r="F10" s="141">
        <f>E10/$E$13</f>
        <v>0.79452091174319617</v>
      </c>
      <c r="G10" s="141">
        <f>'11'!H36</f>
        <v>-3.2792360077023325E-2</v>
      </c>
      <c r="H10" s="165">
        <f>AVERAGE('14'!H10,'15'!H10,'16'!H10)</f>
        <v>5.353870967741936</v>
      </c>
      <c r="I10" s="382">
        <f>MAX('14'!I10,'15'!I10,'16'!I10)</f>
        <v>15.066666666666668</v>
      </c>
      <c r="J10" s="382">
        <f>MIN('14'!J10,'15'!J10,'16'!J10)</f>
        <v>-4.0333333333333332</v>
      </c>
      <c r="K10" s="382">
        <f>AVERAGE('14'!K10,'15'!K10,'16'!K10)</f>
        <v>3.6277777777777795</v>
      </c>
      <c r="L10" s="167">
        <f t="shared" ref="L10:L13" si="0">H10-K10</f>
        <v>1.7260931899641565</v>
      </c>
      <c r="M10" s="71"/>
    </row>
    <row r="11" spans="1:13" ht="14.1" customHeight="1" x14ac:dyDescent="0.2">
      <c r="A11" s="100"/>
      <c r="B11" s="84" t="s">
        <v>41</v>
      </c>
      <c r="C11" s="77">
        <f>'12'!D36</f>
        <v>114080</v>
      </c>
      <c r="D11" s="78">
        <f>'12'!E36</f>
        <v>103494.09402</v>
      </c>
      <c r="E11" s="77">
        <f>'12'!F36</f>
        <v>1103919.1487300002</v>
      </c>
      <c r="F11" s="141">
        <f>E11/$E$13</f>
        <v>3.8978489902108372E-2</v>
      </c>
      <c r="G11" s="141">
        <f>'12'!H36</f>
        <v>-2.3550374556788087E-2</v>
      </c>
      <c r="H11" s="165">
        <f>AVERAGE('14'!H11,'15'!H11,'16'!H11)</f>
        <v>4.9644802867383513</v>
      </c>
      <c r="I11" s="382">
        <f>MAX('14'!I11,'15'!I11,'16'!I11)</f>
        <v>14.8</v>
      </c>
      <c r="J11" s="382">
        <f>MIN('14'!J11,'15'!J11,'16'!J11)</f>
        <v>-4.5</v>
      </c>
      <c r="K11" s="382">
        <f>AVERAGE('14'!K11,'15'!K11,'16'!K11)</f>
        <v>3.0000000000000004</v>
      </c>
      <c r="L11" s="167">
        <f t="shared" si="0"/>
        <v>1.9644802867383508</v>
      </c>
      <c r="M11" s="71"/>
    </row>
    <row r="12" spans="1:13" ht="14.1" customHeight="1" x14ac:dyDescent="0.2">
      <c r="A12" s="100"/>
      <c r="B12" s="84" t="s">
        <v>94</v>
      </c>
      <c r="C12" s="77">
        <f>'13'!D36</f>
        <v>7629</v>
      </c>
      <c r="D12" s="78">
        <f>'13'!E36</f>
        <v>142676.3365</v>
      </c>
      <c r="E12" s="77">
        <f>'13'!F36</f>
        <v>1522049.2834337</v>
      </c>
      <c r="F12" s="141">
        <f>E12/$E$13</f>
        <v>5.374232586968393E-2</v>
      </c>
      <c r="G12" s="141">
        <f>'13'!H36</f>
        <v>0.56476118760044736</v>
      </c>
      <c r="H12" s="165">
        <f>AVERAGE('14'!H12,'15'!H12,'16'!H12)</f>
        <v>5.3304301075268823</v>
      </c>
      <c r="I12" s="382">
        <f>MAX('14'!I12,'15'!I12,'16'!I12)</f>
        <v>15</v>
      </c>
      <c r="J12" s="382">
        <f>MIN('14'!J12,'15'!J12,'16'!J12)</f>
        <v>-3.9</v>
      </c>
      <c r="K12" s="382">
        <f>AVERAGE('14'!K12,'15'!K12,'16'!K12)</f>
        <v>3.3982437275985657</v>
      </c>
      <c r="L12" s="167">
        <f t="shared" si="0"/>
        <v>1.9321863799283165</v>
      </c>
      <c r="M12" s="71"/>
    </row>
    <row r="13" spans="1:13" ht="14.1" customHeight="1" x14ac:dyDescent="0.2">
      <c r="A13" s="158"/>
      <c r="B13" s="562" t="s">
        <v>5</v>
      </c>
      <c r="C13" s="563">
        <f>SUM(C9:C12)</f>
        <v>2840613</v>
      </c>
      <c r="D13" s="564">
        <f t="shared" ref="D13:E13" si="1">SUM(D9:D12)</f>
        <v>2653601.018650176</v>
      </c>
      <c r="E13" s="565">
        <f t="shared" si="1"/>
        <v>28321239.522167549</v>
      </c>
      <c r="F13" s="566">
        <f>SUM(F9:F12)</f>
        <v>1</v>
      </c>
      <c r="G13" s="566">
        <f>'9'!H36</f>
        <v>-1.1443808139375948E-2</v>
      </c>
      <c r="H13" s="581">
        <f>AVERAGE('14'!H13,'15'!H13,'16'!H13)</f>
        <v>5.3304301075268823</v>
      </c>
      <c r="I13" s="582">
        <f>MAX('14'!I13,'15'!I13,'16'!I13)</f>
        <v>15</v>
      </c>
      <c r="J13" s="582">
        <f>MIN('14'!J13,'15'!J13,'16'!J13)</f>
        <v>-3.9</v>
      </c>
      <c r="K13" s="582">
        <f>AVERAGE('14'!K13,'15'!K13,'16'!K13)</f>
        <v>3.3982437275985657</v>
      </c>
      <c r="L13" s="583">
        <f t="shared" si="0"/>
        <v>1.9321863799283165</v>
      </c>
      <c r="M13" s="91"/>
    </row>
    <row r="14" spans="1:13" ht="15" customHeight="1" x14ac:dyDescent="0.2">
      <c r="A14" s="100"/>
      <c r="B14" s="84"/>
      <c r="C14" s="157"/>
      <c r="D14" s="974" t="s">
        <v>160</v>
      </c>
      <c r="E14" s="975"/>
      <c r="F14" s="975"/>
      <c r="G14" s="976"/>
      <c r="H14" s="982" t="s">
        <v>149</v>
      </c>
      <c r="I14" s="983"/>
      <c r="J14" s="983"/>
      <c r="K14" s="983"/>
      <c r="L14" s="984"/>
      <c r="M14" s="71"/>
    </row>
    <row r="15" spans="1:13" ht="15" customHeight="1" x14ac:dyDescent="0.2">
      <c r="A15" s="71"/>
      <c r="B15" s="156"/>
      <c r="C15" s="83"/>
      <c r="D15" s="977"/>
      <c r="E15" s="978"/>
      <c r="F15" s="978"/>
      <c r="G15" s="979"/>
      <c r="H15" s="985" t="s">
        <v>150</v>
      </c>
      <c r="I15" s="986"/>
      <c r="J15" s="986"/>
      <c r="K15" s="986"/>
      <c r="L15" s="987"/>
      <c r="M15" s="71"/>
    </row>
    <row r="16" spans="1:13" ht="15" customHeight="1" x14ac:dyDescent="0.2">
      <c r="A16" s="71"/>
      <c r="B16" s="83"/>
      <c r="C16" s="83"/>
      <c r="D16" s="506"/>
      <c r="E16" s="506"/>
      <c r="F16" s="506"/>
      <c r="G16" s="506"/>
      <c r="H16" s="505"/>
      <c r="I16" s="505"/>
      <c r="J16" s="505"/>
      <c r="K16" s="505"/>
      <c r="L16" s="50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0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35" t="s">
        <v>171</v>
      </c>
      <c r="C19" s="935"/>
      <c r="D19" s="935"/>
      <c r="E19" s="935"/>
      <c r="F19" s="935"/>
      <c r="G19" s="935" t="s">
        <v>161</v>
      </c>
      <c r="H19" s="935"/>
      <c r="I19" s="935"/>
      <c r="J19" s="935"/>
      <c r="K19" s="935"/>
      <c r="L19" s="935"/>
      <c r="M19" s="71"/>
    </row>
    <row r="20" spans="1:13" ht="15" customHeight="1" x14ac:dyDescent="0.2">
      <c r="A20" s="71"/>
      <c r="B20" s="71"/>
      <c r="C20" s="990" t="str">
        <f>A3</f>
        <v>IV. čtvrtletí 2018</v>
      </c>
      <c r="D20" s="990"/>
      <c r="E20" s="71"/>
      <c r="F20" s="71"/>
      <c r="G20" s="71"/>
      <c r="H20" s="71"/>
      <c r="I20" s="990" t="str">
        <f>A3</f>
        <v>IV. čtvrtletí 2018</v>
      </c>
      <c r="J20" s="990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35" t="s">
        <v>207</v>
      </c>
      <c r="C36" s="935"/>
      <c r="D36" s="935"/>
      <c r="E36" s="935"/>
      <c r="F36" s="935"/>
      <c r="G36" s="981" t="s">
        <v>211</v>
      </c>
      <c r="H36" s="981"/>
      <c r="I36" s="981"/>
      <c r="J36" s="981"/>
      <c r="K36" s="981"/>
      <c r="L36" s="981"/>
      <c r="M36" s="71"/>
    </row>
    <row r="37" spans="1:13" ht="15" customHeight="1" x14ac:dyDescent="0.25">
      <c r="A37" s="71"/>
      <c r="B37" s="71"/>
      <c r="C37" s="990" t="str">
        <f>A3</f>
        <v>IV. čtvrtletí 2018</v>
      </c>
      <c r="D37" s="990"/>
      <c r="E37" s="71"/>
      <c r="F37" s="397"/>
      <c r="G37" s="981"/>
      <c r="H37" s="981"/>
      <c r="I37" s="981"/>
      <c r="J37" s="981"/>
      <c r="K37" s="981"/>
      <c r="L37" s="981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988" t="str">
        <f>A3</f>
        <v>IV. čtvrtletí 2018</v>
      </c>
      <c r="J38" s="988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1">
    <mergeCell ref="K1:M1"/>
    <mergeCell ref="A2:M2"/>
    <mergeCell ref="B4:C4"/>
    <mergeCell ref="D5:G5"/>
    <mergeCell ref="H5:L5"/>
    <mergeCell ref="A3:C3"/>
    <mergeCell ref="I38:J38"/>
    <mergeCell ref="B36:F36"/>
    <mergeCell ref="G36:L37"/>
    <mergeCell ref="F4:G4"/>
    <mergeCell ref="C7:C8"/>
    <mergeCell ref="G7:G8"/>
    <mergeCell ref="D14:G15"/>
    <mergeCell ref="H14:L14"/>
    <mergeCell ref="H15:L15"/>
    <mergeCell ref="B19:F19"/>
    <mergeCell ref="G19:L19"/>
    <mergeCell ref="H6:L6"/>
    <mergeCell ref="C20:D20"/>
    <mergeCell ref="I20:J20"/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zoomScaleNormal="100" zoomScaleSheetLayoutView="100" workbookViewId="0"/>
  </sheetViews>
  <sheetFormatPr defaultRowHeight="12.75" x14ac:dyDescent="0.25"/>
  <cols>
    <col min="1" max="1" width="10.7109375" style="187" customWidth="1"/>
    <col min="2" max="11" width="8.85546875" style="187" customWidth="1"/>
    <col min="12" max="12" width="1.7109375" style="187" customWidth="1"/>
    <col min="13" max="13" width="9.28515625" style="187" bestFit="1" customWidth="1"/>
    <col min="14" max="14" width="11.42578125" style="187" bestFit="1" customWidth="1"/>
    <col min="15" max="253" width="9.140625" style="187"/>
    <col min="254" max="266" width="10.7109375" style="187" customWidth="1"/>
    <col min="267" max="509" width="9.140625" style="187"/>
    <col min="510" max="522" width="10.7109375" style="187" customWidth="1"/>
    <col min="523" max="765" width="9.140625" style="187"/>
    <col min="766" max="778" width="10.7109375" style="187" customWidth="1"/>
    <col min="779" max="1021" width="9.140625" style="187"/>
    <col min="1022" max="1034" width="10.7109375" style="187" customWidth="1"/>
    <col min="1035" max="1277" width="9.140625" style="187"/>
    <col min="1278" max="1290" width="10.7109375" style="187" customWidth="1"/>
    <col min="1291" max="1533" width="9.140625" style="187"/>
    <col min="1534" max="1546" width="10.7109375" style="187" customWidth="1"/>
    <col min="1547" max="1789" width="9.140625" style="187"/>
    <col min="1790" max="1802" width="10.7109375" style="187" customWidth="1"/>
    <col min="1803" max="2045" width="9.140625" style="187"/>
    <col min="2046" max="2058" width="10.7109375" style="187" customWidth="1"/>
    <col min="2059" max="2301" width="9.140625" style="187"/>
    <col min="2302" max="2314" width="10.7109375" style="187" customWidth="1"/>
    <col min="2315" max="2557" width="9.140625" style="187"/>
    <col min="2558" max="2570" width="10.7109375" style="187" customWidth="1"/>
    <col min="2571" max="2813" width="9.140625" style="187"/>
    <col min="2814" max="2826" width="10.7109375" style="187" customWidth="1"/>
    <col min="2827" max="3069" width="9.140625" style="187"/>
    <col min="3070" max="3082" width="10.7109375" style="187" customWidth="1"/>
    <col min="3083" max="3325" width="9.140625" style="187"/>
    <col min="3326" max="3338" width="10.7109375" style="187" customWidth="1"/>
    <col min="3339" max="3581" width="9.140625" style="187"/>
    <col min="3582" max="3594" width="10.7109375" style="187" customWidth="1"/>
    <col min="3595" max="3837" width="9.140625" style="187"/>
    <col min="3838" max="3850" width="10.7109375" style="187" customWidth="1"/>
    <col min="3851" max="4093" width="9.140625" style="187"/>
    <col min="4094" max="4106" width="10.7109375" style="187" customWidth="1"/>
    <col min="4107" max="4349" width="9.140625" style="187"/>
    <col min="4350" max="4362" width="10.7109375" style="187" customWidth="1"/>
    <col min="4363" max="4605" width="9.140625" style="187"/>
    <col min="4606" max="4618" width="10.7109375" style="187" customWidth="1"/>
    <col min="4619" max="4861" width="9.140625" style="187"/>
    <col min="4862" max="4874" width="10.7109375" style="187" customWidth="1"/>
    <col min="4875" max="5117" width="9.140625" style="187"/>
    <col min="5118" max="5130" width="10.7109375" style="187" customWidth="1"/>
    <col min="5131" max="5373" width="9.140625" style="187"/>
    <col min="5374" max="5386" width="10.7109375" style="187" customWidth="1"/>
    <col min="5387" max="5629" width="9.140625" style="187"/>
    <col min="5630" max="5642" width="10.7109375" style="187" customWidth="1"/>
    <col min="5643" max="5885" width="9.140625" style="187"/>
    <col min="5886" max="5898" width="10.7109375" style="187" customWidth="1"/>
    <col min="5899" max="6141" width="9.140625" style="187"/>
    <col min="6142" max="6154" width="10.7109375" style="187" customWidth="1"/>
    <col min="6155" max="6397" width="9.140625" style="187"/>
    <col min="6398" max="6410" width="10.7109375" style="187" customWidth="1"/>
    <col min="6411" max="6653" width="9.140625" style="187"/>
    <col min="6654" max="6666" width="10.7109375" style="187" customWidth="1"/>
    <col min="6667" max="6909" width="9.140625" style="187"/>
    <col min="6910" max="6922" width="10.7109375" style="187" customWidth="1"/>
    <col min="6923" max="7165" width="9.140625" style="187"/>
    <col min="7166" max="7178" width="10.7109375" style="187" customWidth="1"/>
    <col min="7179" max="7421" width="9.140625" style="187"/>
    <col min="7422" max="7434" width="10.7109375" style="187" customWidth="1"/>
    <col min="7435" max="7677" width="9.140625" style="187"/>
    <col min="7678" max="7690" width="10.7109375" style="187" customWidth="1"/>
    <col min="7691" max="7933" width="9.140625" style="187"/>
    <col min="7934" max="7946" width="10.7109375" style="187" customWidth="1"/>
    <col min="7947" max="8189" width="9.140625" style="187"/>
    <col min="8190" max="8202" width="10.7109375" style="187" customWidth="1"/>
    <col min="8203" max="8445" width="9.140625" style="187"/>
    <col min="8446" max="8458" width="10.7109375" style="187" customWidth="1"/>
    <col min="8459" max="8701" width="9.140625" style="187"/>
    <col min="8702" max="8714" width="10.7109375" style="187" customWidth="1"/>
    <col min="8715" max="8957" width="9.140625" style="187"/>
    <col min="8958" max="8970" width="10.7109375" style="187" customWidth="1"/>
    <col min="8971" max="9213" width="9.140625" style="187"/>
    <col min="9214" max="9226" width="10.7109375" style="187" customWidth="1"/>
    <col min="9227" max="9469" width="9.140625" style="187"/>
    <col min="9470" max="9482" width="10.7109375" style="187" customWidth="1"/>
    <col min="9483" max="9725" width="9.140625" style="187"/>
    <col min="9726" max="9738" width="10.7109375" style="187" customWidth="1"/>
    <col min="9739" max="9981" width="9.140625" style="187"/>
    <col min="9982" max="9994" width="10.7109375" style="187" customWidth="1"/>
    <col min="9995" max="10237" width="9.140625" style="187"/>
    <col min="10238" max="10250" width="10.7109375" style="187" customWidth="1"/>
    <col min="10251" max="10493" width="9.140625" style="187"/>
    <col min="10494" max="10506" width="10.7109375" style="187" customWidth="1"/>
    <col min="10507" max="10749" width="9.140625" style="187"/>
    <col min="10750" max="10762" width="10.7109375" style="187" customWidth="1"/>
    <col min="10763" max="11005" width="9.140625" style="187"/>
    <col min="11006" max="11018" width="10.7109375" style="187" customWidth="1"/>
    <col min="11019" max="11261" width="9.140625" style="187"/>
    <col min="11262" max="11274" width="10.7109375" style="187" customWidth="1"/>
    <col min="11275" max="11517" width="9.140625" style="187"/>
    <col min="11518" max="11530" width="10.7109375" style="187" customWidth="1"/>
    <col min="11531" max="11773" width="9.140625" style="187"/>
    <col min="11774" max="11786" width="10.7109375" style="187" customWidth="1"/>
    <col min="11787" max="12029" width="9.140625" style="187"/>
    <col min="12030" max="12042" width="10.7109375" style="187" customWidth="1"/>
    <col min="12043" max="12285" width="9.140625" style="187"/>
    <col min="12286" max="12298" width="10.7109375" style="187" customWidth="1"/>
    <col min="12299" max="12541" width="9.140625" style="187"/>
    <col min="12542" max="12554" width="10.7109375" style="187" customWidth="1"/>
    <col min="12555" max="12797" width="9.140625" style="187"/>
    <col min="12798" max="12810" width="10.7109375" style="187" customWidth="1"/>
    <col min="12811" max="13053" width="9.140625" style="187"/>
    <col min="13054" max="13066" width="10.7109375" style="187" customWidth="1"/>
    <col min="13067" max="13309" width="9.140625" style="187"/>
    <col min="13310" max="13322" width="10.7109375" style="187" customWidth="1"/>
    <col min="13323" max="13565" width="9.140625" style="187"/>
    <col min="13566" max="13578" width="10.7109375" style="187" customWidth="1"/>
    <col min="13579" max="13821" width="9.140625" style="187"/>
    <col min="13822" max="13834" width="10.7109375" style="187" customWidth="1"/>
    <col min="13835" max="14077" width="9.140625" style="187"/>
    <col min="14078" max="14090" width="10.7109375" style="187" customWidth="1"/>
    <col min="14091" max="14333" width="9.140625" style="187"/>
    <col min="14334" max="14346" width="10.7109375" style="187" customWidth="1"/>
    <col min="14347" max="14589" width="9.140625" style="187"/>
    <col min="14590" max="14602" width="10.7109375" style="187" customWidth="1"/>
    <col min="14603" max="14845" width="9.140625" style="187"/>
    <col min="14846" max="14858" width="10.7109375" style="187" customWidth="1"/>
    <col min="14859" max="15101" width="9.140625" style="187"/>
    <col min="15102" max="15114" width="10.7109375" style="187" customWidth="1"/>
    <col min="15115" max="15357" width="9.140625" style="187"/>
    <col min="15358" max="15370" width="10.7109375" style="187" customWidth="1"/>
    <col min="15371" max="15613" width="9.140625" style="187"/>
    <col min="15614" max="15626" width="10.7109375" style="187" customWidth="1"/>
    <col min="15627" max="15869" width="9.140625" style="187"/>
    <col min="15870" max="15882" width="10.7109375" style="187" customWidth="1"/>
    <col min="15883" max="16125" width="9.140625" style="187"/>
    <col min="16126" max="16138" width="10.7109375" style="187" customWidth="1"/>
    <col min="16139" max="16384" width="9.140625" style="187"/>
  </cols>
  <sheetData>
    <row r="1" spans="1:16" x14ac:dyDescent="0.25">
      <c r="K1" s="953" t="s">
        <v>236</v>
      </c>
      <c r="L1" s="953"/>
    </row>
    <row r="2" spans="1:16" ht="20.100000000000001" customHeight="1" x14ac:dyDescent="0.25">
      <c r="A2" s="884" t="s">
        <v>162</v>
      </c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</row>
    <row r="3" spans="1:16" ht="20.100000000000001" customHeight="1" x14ac:dyDescent="0.25">
      <c r="A3" s="991">
        <f>T!G17</f>
        <v>2018</v>
      </c>
      <c r="B3" s="992"/>
      <c r="C3" s="992"/>
      <c r="D3" s="992"/>
      <c r="E3" s="992"/>
      <c r="F3" s="992"/>
      <c r="G3" s="992"/>
      <c r="H3" s="992"/>
      <c r="I3" s="992"/>
      <c r="J3" s="211"/>
      <c r="K3" s="212"/>
    </row>
    <row r="4" spans="1:16" ht="17.25" customHeight="1" x14ac:dyDescent="0.25">
      <c r="A4" s="233"/>
      <c r="B4" s="882"/>
      <c r="C4" s="883"/>
      <c r="D4" s="883"/>
      <c r="E4" s="883"/>
      <c r="F4" s="883"/>
      <c r="G4" s="883"/>
      <c r="H4" s="883"/>
      <c r="I4" s="883"/>
      <c r="J4" s="883"/>
      <c r="K4" s="883"/>
    </row>
    <row r="5" spans="1:16" ht="50.25" customHeight="1" x14ac:dyDescent="0.25">
      <c r="A5" s="233"/>
      <c r="B5" s="993" t="s">
        <v>343</v>
      </c>
      <c r="C5" s="994"/>
      <c r="D5" s="994"/>
      <c r="E5" s="994"/>
      <c r="F5" s="995"/>
      <c r="G5" s="996" t="s">
        <v>286</v>
      </c>
      <c r="H5" s="997"/>
      <c r="I5" s="997"/>
      <c r="J5" s="997"/>
      <c r="K5" s="998"/>
      <c r="L5" s="208"/>
    </row>
    <row r="6" spans="1:16" ht="67.5" customHeight="1" x14ac:dyDescent="0.25">
      <c r="A6" s="189" t="s">
        <v>140</v>
      </c>
      <c r="B6" s="257" t="s">
        <v>274</v>
      </c>
      <c r="C6" s="258" t="s">
        <v>300</v>
      </c>
      <c r="D6" s="258" t="s">
        <v>275</v>
      </c>
      <c r="E6" s="258" t="s">
        <v>276</v>
      </c>
      <c r="F6" s="287" t="s">
        <v>266</v>
      </c>
      <c r="G6" s="258" t="s">
        <v>274</v>
      </c>
      <c r="H6" s="258" t="s">
        <v>300</v>
      </c>
      <c r="I6" s="258" t="s">
        <v>275</v>
      </c>
      <c r="J6" s="258" t="s">
        <v>276</v>
      </c>
      <c r="K6" s="288" t="s">
        <v>266</v>
      </c>
      <c r="L6" s="223"/>
    </row>
    <row r="7" spans="1:16" ht="15" customHeight="1" x14ac:dyDescent="0.25">
      <c r="A7" s="190" t="s">
        <v>25</v>
      </c>
      <c r="B7" s="241">
        <v>129057.15639930651</v>
      </c>
      <c r="C7" s="245">
        <v>890131.51068564004</v>
      </c>
      <c r="D7" s="243">
        <v>42682.351000000002</v>
      </c>
      <c r="E7" s="243">
        <v>21632.917000000001</v>
      </c>
      <c r="F7" s="254">
        <v>1083503.9350849465</v>
      </c>
      <c r="G7" s="243">
        <v>1373387.5446299999</v>
      </c>
      <c r="H7" s="243">
        <v>9493893.2479800005</v>
      </c>
      <c r="I7" s="243">
        <v>454877.56400000001</v>
      </c>
      <c r="J7" s="243">
        <v>230320.86562500001</v>
      </c>
      <c r="K7" s="254">
        <v>11552479.222235</v>
      </c>
      <c r="L7" s="238"/>
      <c r="M7" s="195"/>
      <c r="N7" s="196"/>
      <c r="O7" s="196"/>
      <c r="P7" s="196"/>
    </row>
    <row r="8" spans="1:16" ht="15" customHeight="1" x14ac:dyDescent="0.25">
      <c r="A8" s="190" t="s">
        <v>26</v>
      </c>
      <c r="B8" s="241">
        <v>144544.99434998215</v>
      </c>
      <c r="C8" s="243">
        <v>930859.17067312042</v>
      </c>
      <c r="D8" s="243">
        <v>46568.648000000001</v>
      </c>
      <c r="E8" s="243">
        <v>35361.197999999997</v>
      </c>
      <c r="F8" s="254">
        <v>1157334.0110231028</v>
      </c>
      <c r="G8" s="243">
        <v>1538450.1990999999</v>
      </c>
      <c r="H8" s="243">
        <v>9933948.7914299984</v>
      </c>
      <c r="I8" s="243">
        <v>496461.47499999998</v>
      </c>
      <c r="J8" s="243">
        <v>376412.84101600002</v>
      </c>
      <c r="K8" s="254">
        <v>12345273.306545999</v>
      </c>
      <c r="L8" s="239"/>
      <c r="M8" s="197"/>
      <c r="N8" s="196"/>
      <c r="O8" s="196"/>
      <c r="P8" s="196"/>
    </row>
    <row r="9" spans="1:16" ht="15" customHeight="1" x14ac:dyDescent="0.25">
      <c r="A9" s="190" t="s">
        <v>27</v>
      </c>
      <c r="B9" s="246">
        <v>136531.77798622692</v>
      </c>
      <c r="C9" s="248">
        <v>895794.1843414671</v>
      </c>
      <c r="D9" s="248">
        <v>44218.315999999999</v>
      </c>
      <c r="E9" s="248">
        <v>20547.542999999998</v>
      </c>
      <c r="F9" s="255">
        <v>1097091.8213276942</v>
      </c>
      <c r="G9" s="248">
        <v>1452902.8912829338</v>
      </c>
      <c r="H9" s="248">
        <v>9555308.1171299983</v>
      </c>
      <c r="I9" s="248">
        <v>471809.58510789997</v>
      </c>
      <c r="J9" s="248">
        <v>218793.43127099995</v>
      </c>
      <c r="K9" s="255">
        <v>11698814.024791831</v>
      </c>
      <c r="L9" s="240"/>
      <c r="M9" s="203"/>
      <c r="N9" s="196"/>
      <c r="O9" s="196"/>
      <c r="P9" s="196"/>
    </row>
    <row r="10" spans="1:16" ht="15" customHeight="1" x14ac:dyDescent="0.25">
      <c r="A10" s="231" t="s">
        <v>28</v>
      </c>
      <c r="B10" s="241">
        <v>47146.328607270945</v>
      </c>
      <c r="C10" s="243">
        <v>395602.31915641658</v>
      </c>
      <c r="D10" s="243">
        <v>18731.552</v>
      </c>
      <c r="E10" s="243">
        <v>2448.7350000000029</v>
      </c>
      <c r="F10" s="254">
        <v>463928.93476368755</v>
      </c>
      <c r="G10" s="243">
        <v>501387.07113004441</v>
      </c>
      <c r="H10" s="243">
        <v>4220597.8500999995</v>
      </c>
      <c r="I10" s="243">
        <v>199924.67426199999</v>
      </c>
      <c r="J10" s="243">
        <v>26173.237337000002</v>
      </c>
      <c r="K10" s="254">
        <v>4948082.8328290442</v>
      </c>
      <c r="L10" s="239"/>
      <c r="M10" s="197"/>
      <c r="N10" s="196"/>
      <c r="O10" s="196"/>
      <c r="P10" s="196"/>
    </row>
    <row r="11" spans="1:16" ht="15" customHeight="1" x14ac:dyDescent="0.25">
      <c r="A11" s="231" t="s">
        <v>29</v>
      </c>
      <c r="B11" s="241">
        <v>26383.560888335291</v>
      </c>
      <c r="C11" s="243">
        <v>302528.7405694144</v>
      </c>
      <c r="D11" s="243">
        <v>13377.871999999999</v>
      </c>
      <c r="E11" s="243">
        <v>5157</v>
      </c>
      <c r="F11" s="254">
        <v>347447.17345774965</v>
      </c>
      <c r="G11" s="243">
        <v>281069.34926401352</v>
      </c>
      <c r="H11" s="243">
        <v>3222593.6241400004</v>
      </c>
      <c r="I11" s="243">
        <v>142693.68815999999</v>
      </c>
      <c r="J11" s="243">
        <v>54870.348136399974</v>
      </c>
      <c r="K11" s="254">
        <v>3701227.0097004138</v>
      </c>
      <c r="L11" s="239"/>
      <c r="M11" s="197"/>
      <c r="N11" s="196"/>
      <c r="O11" s="196"/>
      <c r="P11" s="196"/>
    </row>
    <row r="12" spans="1:16" ht="15" customHeight="1" x14ac:dyDescent="0.25">
      <c r="A12" s="231" t="s">
        <v>30</v>
      </c>
      <c r="B12" s="246">
        <v>21665.246258804025</v>
      </c>
      <c r="C12" s="248">
        <v>276397.37285313074</v>
      </c>
      <c r="D12" s="248">
        <v>11628.705</v>
      </c>
      <c r="E12" s="248">
        <v>14657.899000000003</v>
      </c>
      <c r="F12" s="255">
        <v>324349.22311193479</v>
      </c>
      <c r="G12" s="248">
        <v>231257.00678</v>
      </c>
      <c r="H12" s="248">
        <v>2951912.7701299996</v>
      </c>
      <c r="I12" s="248">
        <v>124081.28095999999</v>
      </c>
      <c r="J12" s="248">
        <v>156267.58064739997</v>
      </c>
      <c r="K12" s="255">
        <v>3463518.6385173998</v>
      </c>
      <c r="L12" s="239"/>
      <c r="M12" s="197"/>
      <c r="N12" s="196"/>
      <c r="O12" s="196"/>
      <c r="P12" s="196"/>
    </row>
    <row r="13" spans="1:16" ht="15" customHeight="1" x14ac:dyDescent="0.25">
      <c r="A13" s="231" t="s">
        <v>31</v>
      </c>
      <c r="B13" s="241">
        <v>21846.172399463328</v>
      </c>
      <c r="C13" s="243">
        <v>254709.7331937282</v>
      </c>
      <c r="D13" s="243">
        <v>10734.099999999999</v>
      </c>
      <c r="E13" s="243">
        <v>46364.968000000001</v>
      </c>
      <c r="F13" s="254">
        <v>333654.97359319148</v>
      </c>
      <c r="G13" s="243">
        <v>233094.26217299383</v>
      </c>
      <c r="H13" s="243">
        <v>2725053.0980599993</v>
      </c>
      <c r="I13" s="243">
        <v>114645.69729999997</v>
      </c>
      <c r="J13" s="243">
        <v>494218.56442800001</v>
      </c>
      <c r="K13" s="254">
        <v>3567011.6219609929</v>
      </c>
      <c r="L13" s="239"/>
      <c r="M13" s="197"/>
      <c r="N13" s="196"/>
      <c r="O13" s="196"/>
      <c r="P13" s="196"/>
    </row>
    <row r="14" spans="1:16" ht="15" customHeight="1" x14ac:dyDescent="0.25">
      <c r="A14" s="231" t="s">
        <v>32</v>
      </c>
      <c r="B14" s="241">
        <v>18814.755652300199</v>
      </c>
      <c r="C14" s="243">
        <v>253252.58528730719</v>
      </c>
      <c r="D14" s="243">
        <v>11335.589003599998</v>
      </c>
      <c r="E14" s="243">
        <v>59713.513999999996</v>
      </c>
      <c r="F14" s="254">
        <v>343116.44394320739</v>
      </c>
      <c r="G14" s="243">
        <v>200809.89619999999</v>
      </c>
      <c r="H14" s="243">
        <v>2703614.0898300004</v>
      </c>
      <c r="I14" s="243">
        <v>121071.71256130001</v>
      </c>
      <c r="J14" s="243">
        <v>637072.55733340001</v>
      </c>
      <c r="K14" s="254">
        <v>3662568.2559247003</v>
      </c>
      <c r="L14" s="239"/>
      <c r="M14" s="197"/>
      <c r="N14" s="196"/>
      <c r="O14" s="196"/>
      <c r="P14" s="196"/>
    </row>
    <row r="15" spans="1:16" ht="15" customHeight="1" x14ac:dyDescent="0.25">
      <c r="A15" s="231" t="s">
        <v>33</v>
      </c>
      <c r="B15" s="246">
        <v>27311.843200795549</v>
      </c>
      <c r="C15" s="248">
        <v>299762.35629910498</v>
      </c>
      <c r="D15" s="248">
        <v>13541.608900500001</v>
      </c>
      <c r="E15" s="248">
        <v>38084.29</v>
      </c>
      <c r="F15" s="255">
        <v>378700.09840040049</v>
      </c>
      <c r="G15" s="248">
        <v>291747.85382101807</v>
      </c>
      <c r="H15" s="248">
        <v>3202841.2927299999</v>
      </c>
      <c r="I15" s="248">
        <v>144540.48969680001</v>
      </c>
      <c r="J15" s="248">
        <v>406880.760801</v>
      </c>
      <c r="K15" s="255">
        <v>4046010.3970488184</v>
      </c>
      <c r="L15" s="239"/>
      <c r="M15" s="197"/>
      <c r="N15" s="196"/>
      <c r="O15" s="196"/>
      <c r="P15" s="196"/>
    </row>
    <row r="16" spans="1:16" ht="15" customHeight="1" x14ac:dyDescent="0.25">
      <c r="A16" s="190" t="s">
        <v>34</v>
      </c>
      <c r="B16" s="241">
        <v>65032.334603128751</v>
      </c>
      <c r="C16" s="243">
        <v>508301.55030833959</v>
      </c>
      <c r="D16" s="243">
        <v>25124.692020000002</v>
      </c>
      <c r="E16" s="243">
        <v>46148.328500000003</v>
      </c>
      <c r="F16" s="254">
        <v>644606.90543146827</v>
      </c>
      <c r="G16" s="243">
        <v>693472.31171996344</v>
      </c>
      <c r="H16" s="243">
        <v>5425194.8017600002</v>
      </c>
      <c r="I16" s="243">
        <v>268136.73522000003</v>
      </c>
      <c r="J16" s="243">
        <v>492268.92904199992</v>
      </c>
      <c r="K16" s="254">
        <v>6879072.777741964</v>
      </c>
      <c r="L16" s="239"/>
      <c r="M16" s="197"/>
      <c r="N16" s="196"/>
      <c r="O16" s="196"/>
      <c r="P16" s="196"/>
    </row>
    <row r="17" spans="1:16" ht="15" customHeight="1" x14ac:dyDescent="0.25">
      <c r="A17" s="190" t="s">
        <v>35</v>
      </c>
      <c r="B17" s="241">
        <v>104770.80771705984</v>
      </c>
      <c r="C17" s="243">
        <v>721212.54691577319</v>
      </c>
      <c r="D17" s="243">
        <v>36386.627989999994</v>
      </c>
      <c r="E17" s="243">
        <v>51751.663</v>
      </c>
      <c r="F17" s="254">
        <v>914121.64562283293</v>
      </c>
      <c r="G17" s="243">
        <v>1116930.1542398599</v>
      </c>
      <c r="H17" s="243">
        <v>7694179.97566</v>
      </c>
      <c r="I17" s="243">
        <v>387869.01459999999</v>
      </c>
      <c r="J17" s="243">
        <v>551847.1789997</v>
      </c>
      <c r="K17" s="254">
        <v>9750826.3234995585</v>
      </c>
      <c r="L17" s="239"/>
      <c r="M17" s="197"/>
      <c r="N17" s="196"/>
      <c r="O17" s="196"/>
      <c r="P17" s="196"/>
    </row>
    <row r="18" spans="1:16" ht="15" customHeight="1" x14ac:dyDescent="0.25">
      <c r="A18" s="198" t="s">
        <v>36</v>
      </c>
      <c r="B18" s="246">
        <v>129652.17259013682</v>
      </c>
      <c r="C18" s="248">
        <v>878461.17599573766</v>
      </c>
      <c r="D18" s="248">
        <v>41982.774010000001</v>
      </c>
      <c r="E18" s="248">
        <v>44776.345000000001</v>
      </c>
      <c r="F18" s="255">
        <v>1094872.4675958746</v>
      </c>
      <c r="G18" s="248">
        <v>1383051.5771940255</v>
      </c>
      <c r="H18" s="248">
        <v>9382442.2694300003</v>
      </c>
      <c r="I18" s="248">
        <v>447913.39891000005</v>
      </c>
      <c r="J18" s="248">
        <v>477933.175392</v>
      </c>
      <c r="K18" s="255">
        <v>11691340.420926027</v>
      </c>
      <c r="L18" s="230"/>
      <c r="M18" s="197"/>
      <c r="N18" s="196"/>
      <c r="O18" s="196"/>
      <c r="P18" s="196"/>
    </row>
    <row r="19" spans="1:16" ht="15" customHeight="1" x14ac:dyDescent="0.25">
      <c r="A19" s="190" t="s">
        <v>129</v>
      </c>
      <c r="B19" s="532">
        <f>SUM(B7:B9)</f>
        <v>410133.92873551557</v>
      </c>
      <c r="C19" s="533">
        <f>SUM(C7:C9)</f>
        <v>2716784.8657002277</v>
      </c>
      <c r="D19" s="533">
        <f t="shared" ref="D19:J19" si="0">SUM(D7:D9)</f>
        <v>133469.315</v>
      </c>
      <c r="E19" s="533">
        <f t="shared" si="0"/>
        <v>77541.657999999996</v>
      </c>
      <c r="F19" s="587">
        <f t="shared" si="0"/>
        <v>3337929.7674357435</v>
      </c>
      <c r="G19" s="661">
        <f t="shared" si="0"/>
        <v>4364740.635012934</v>
      </c>
      <c r="H19" s="661">
        <f t="shared" si="0"/>
        <v>28983150.156539999</v>
      </c>
      <c r="I19" s="661">
        <f t="shared" si="0"/>
        <v>1423148.6241079001</v>
      </c>
      <c r="J19" s="661">
        <f t="shared" si="0"/>
        <v>825527.13791199995</v>
      </c>
      <c r="K19" s="662">
        <f>SUM(K7:K9)</f>
        <v>35596566.553572826</v>
      </c>
      <c r="L19" s="208"/>
    </row>
    <row r="20" spans="1:16" ht="15" customHeight="1" x14ac:dyDescent="0.25">
      <c r="A20" s="190" t="s">
        <v>154</v>
      </c>
      <c r="B20" s="532">
        <f>SUM(B10:B12)</f>
        <v>95195.135754410265</v>
      </c>
      <c r="C20" s="533">
        <f>SUM(C10:C12)</f>
        <v>974528.43257896183</v>
      </c>
      <c r="D20" s="533">
        <f t="shared" ref="D20:J20" si="1">SUM(D10:D12)</f>
        <v>43738.129000000001</v>
      </c>
      <c r="E20" s="533">
        <f t="shared" si="1"/>
        <v>22263.634000000005</v>
      </c>
      <c r="F20" s="587">
        <f t="shared" si="1"/>
        <v>1135725.331333372</v>
      </c>
      <c r="G20" s="661">
        <f t="shared" si="1"/>
        <v>1013713.4271740578</v>
      </c>
      <c r="H20" s="661">
        <f t="shared" si="1"/>
        <v>10395104.244369999</v>
      </c>
      <c r="I20" s="661">
        <f t="shared" si="1"/>
        <v>466699.64338199998</v>
      </c>
      <c r="J20" s="661">
        <f t="shared" si="1"/>
        <v>237311.16612079996</v>
      </c>
      <c r="K20" s="662">
        <f>SUM(K10:K12)</f>
        <v>12112828.481046857</v>
      </c>
      <c r="L20" s="208"/>
    </row>
    <row r="21" spans="1:16" ht="15" customHeight="1" x14ac:dyDescent="0.25">
      <c r="A21" s="190" t="s">
        <v>189</v>
      </c>
      <c r="B21" s="532">
        <f>SUM(B13:B15)</f>
        <v>67972.771252559076</v>
      </c>
      <c r="C21" s="533">
        <f>SUM(C13:C15)</f>
        <v>807724.6747801404</v>
      </c>
      <c r="D21" s="533">
        <f t="shared" ref="D21:J21" si="2">SUM(D13:D15)</f>
        <v>35611.2979041</v>
      </c>
      <c r="E21" s="533">
        <f t="shared" si="2"/>
        <v>144162.772</v>
      </c>
      <c r="F21" s="587">
        <f t="shared" si="2"/>
        <v>1055471.5159367993</v>
      </c>
      <c r="G21" s="661">
        <f t="shared" si="2"/>
        <v>725652.01219401183</v>
      </c>
      <c r="H21" s="661">
        <f t="shared" si="2"/>
        <v>8631508.4806200005</v>
      </c>
      <c r="I21" s="661">
        <f t="shared" si="2"/>
        <v>380257.89955809998</v>
      </c>
      <c r="J21" s="661">
        <f t="shared" si="2"/>
        <v>1538171.8825624001</v>
      </c>
      <c r="K21" s="662">
        <f>SUM(K13:K15)</f>
        <v>11275590.274934512</v>
      </c>
      <c r="L21" s="208"/>
    </row>
    <row r="22" spans="1:16" ht="15" customHeight="1" x14ac:dyDescent="0.25">
      <c r="A22" s="232" t="s">
        <v>155</v>
      </c>
      <c r="B22" s="812">
        <f>SUM(B16:B18)</f>
        <v>299455.3149103254</v>
      </c>
      <c r="C22" s="813">
        <f>SUM(C16:C18)</f>
        <v>2107975.2732198504</v>
      </c>
      <c r="D22" s="813">
        <f t="shared" ref="D22:J22" si="3">SUM(D16:D18)</f>
        <v>103494.09401999999</v>
      </c>
      <c r="E22" s="813">
        <f t="shared" si="3"/>
        <v>142676.3365</v>
      </c>
      <c r="F22" s="827">
        <f t="shared" si="3"/>
        <v>2653601.018650176</v>
      </c>
      <c r="G22" s="816">
        <f t="shared" si="3"/>
        <v>3193454.0431538485</v>
      </c>
      <c r="H22" s="816">
        <f t="shared" si="3"/>
        <v>22501817.04685</v>
      </c>
      <c r="I22" s="816">
        <f t="shared" si="3"/>
        <v>1103919.14873</v>
      </c>
      <c r="J22" s="816">
        <f t="shared" si="3"/>
        <v>1522049.2834337</v>
      </c>
      <c r="K22" s="817">
        <f>SUM(K16:K18)</f>
        <v>28321239.522167549</v>
      </c>
      <c r="L22" s="223"/>
    </row>
    <row r="23" spans="1:16" ht="15" customHeight="1" x14ac:dyDescent="0.25">
      <c r="A23" s="190" t="s">
        <v>156</v>
      </c>
      <c r="B23" s="241">
        <f>SUM(B7:B12)</f>
        <v>505329.06448992586</v>
      </c>
      <c r="C23" s="245">
        <f>SUM(C7:C12)</f>
        <v>3691313.2982791895</v>
      </c>
      <c r="D23" s="245">
        <f t="shared" ref="D23:J23" si="4">SUM(D7:D12)</f>
        <v>177207.44399999999</v>
      </c>
      <c r="E23" s="245">
        <f t="shared" si="4"/>
        <v>99805.292000000001</v>
      </c>
      <c r="F23" s="747">
        <f t="shared" si="4"/>
        <v>4473655.0987691153</v>
      </c>
      <c r="G23" s="245">
        <f t="shared" si="4"/>
        <v>5378454.0621869927</v>
      </c>
      <c r="H23" s="245">
        <f t="shared" si="4"/>
        <v>39378254.400909998</v>
      </c>
      <c r="I23" s="245">
        <f t="shared" si="4"/>
        <v>1889848.2674898999</v>
      </c>
      <c r="J23" s="245">
        <f t="shared" si="4"/>
        <v>1062838.3040327998</v>
      </c>
      <c r="K23" s="748">
        <f>SUM(K7:K12)</f>
        <v>47709395.034619682</v>
      </c>
      <c r="L23" s="208"/>
    </row>
    <row r="24" spans="1:16" ht="15" customHeight="1" x14ac:dyDescent="0.25">
      <c r="A24" s="190" t="s">
        <v>157</v>
      </c>
      <c r="B24" s="241">
        <f>SUM(B13:B18)</f>
        <v>367428.08616288449</v>
      </c>
      <c r="C24" s="245">
        <f>SUM(C13:C18)</f>
        <v>2915699.947999991</v>
      </c>
      <c r="D24" s="245">
        <f t="shared" ref="D24:J24" si="5">SUM(D13:D18)</f>
        <v>139105.3919241</v>
      </c>
      <c r="E24" s="245">
        <f t="shared" si="5"/>
        <v>286839.10849999997</v>
      </c>
      <c r="F24" s="747">
        <f t="shared" si="5"/>
        <v>3709072.5345869754</v>
      </c>
      <c r="G24" s="245">
        <f t="shared" si="5"/>
        <v>3919106.0553478608</v>
      </c>
      <c r="H24" s="245">
        <f t="shared" si="5"/>
        <v>31133325.52747</v>
      </c>
      <c r="I24" s="245">
        <f t="shared" si="5"/>
        <v>1484177.0482881002</v>
      </c>
      <c r="J24" s="245">
        <f t="shared" si="5"/>
        <v>3060221.1659960998</v>
      </c>
      <c r="K24" s="748">
        <f>SUM(K13:K18)</f>
        <v>39596829.797102064</v>
      </c>
      <c r="L24" s="208"/>
    </row>
    <row r="25" spans="1:16" ht="15" customHeight="1" x14ac:dyDescent="0.25">
      <c r="A25" s="229" t="s">
        <v>142</v>
      </c>
      <c r="B25" s="821">
        <f>SUM(B7:B18)</f>
        <v>872757.15065281047</v>
      </c>
      <c r="C25" s="822">
        <f>SUM(C7:C18)</f>
        <v>6607013.24627918</v>
      </c>
      <c r="D25" s="822">
        <f t="shared" ref="D25:J25" si="6">SUM(D7:D18)</f>
        <v>316312.83592410001</v>
      </c>
      <c r="E25" s="822">
        <f t="shared" si="6"/>
        <v>386644.40049999999</v>
      </c>
      <c r="F25" s="828">
        <f t="shared" si="6"/>
        <v>8182727.6333560897</v>
      </c>
      <c r="G25" s="825">
        <f t="shared" si="6"/>
        <v>9297560.1175348535</v>
      </c>
      <c r="H25" s="825">
        <f t="shared" si="6"/>
        <v>70511579.928379998</v>
      </c>
      <c r="I25" s="825">
        <f t="shared" si="6"/>
        <v>3374025.3157779998</v>
      </c>
      <c r="J25" s="825">
        <f t="shared" si="6"/>
        <v>4123059.4700289001</v>
      </c>
      <c r="K25" s="826">
        <f>SUM(K7:K18)</f>
        <v>87306224.831721723</v>
      </c>
      <c r="L25" s="224"/>
    </row>
    <row r="26" spans="1:16" ht="9.75" customHeight="1" x14ac:dyDescent="0.25">
      <c r="B26" s="208"/>
      <c r="L26" s="208"/>
    </row>
    <row r="28" spans="1:16" ht="12" customHeight="1" x14ac:dyDescent="0.25">
      <c r="A28" s="209"/>
      <c r="B28" s="209"/>
      <c r="C28" s="209"/>
      <c r="H28" s="209"/>
      <c r="I28" s="209"/>
      <c r="J28" s="209"/>
      <c r="K28" s="209"/>
    </row>
    <row r="29" spans="1:16" ht="12" customHeight="1" x14ac:dyDescent="0.25">
      <c r="E29" s="210"/>
      <c r="F29" s="210"/>
      <c r="G29" s="210"/>
      <c r="H29" s="210"/>
    </row>
    <row r="30" spans="1:16" ht="12" customHeight="1" x14ac:dyDescent="0.25">
      <c r="E30" s="210"/>
      <c r="F30" s="210"/>
      <c r="G30" s="210"/>
    </row>
    <row r="31" spans="1:16" ht="12" customHeight="1" x14ac:dyDescent="0.25">
      <c r="E31" s="210"/>
      <c r="F31" s="210"/>
      <c r="G31" s="210"/>
    </row>
    <row r="32" spans="1:16" ht="12" customHeight="1" x14ac:dyDescent="0.25">
      <c r="E32" s="210"/>
      <c r="F32" s="210"/>
      <c r="G32" s="210"/>
    </row>
    <row r="33" spans="4:8" ht="12" customHeight="1" x14ac:dyDescent="0.25">
      <c r="E33" s="210" t="str">
        <f>B6</f>
        <v xml:space="preserve"> PP Distribuce</v>
      </c>
      <c r="F33" s="210" t="str">
        <f t="shared" ref="F33:H33" si="7">C6</f>
        <v xml:space="preserve"> GasNet</v>
      </c>
      <c r="G33" s="210" t="str">
        <f t="shared" si="7"/>
        <v xml:space="preserve"> E.ON Distribuce</v>
      </c>
      <c r="H33" s="210" t="str">
        <f t="shared" si="7"/>
        <v xml:space="preserve"> Ostatní společnosti</v>
      </c>
    </row>
    <row r="34" spans="4:8" ht="12" customHeight="1" x14ac:dyDescent="0.25">
      <c r="D34" s="187" t="str">
        <f>A19</f>
        <v>I. čtvrtletí</v>
      </c>
      <c r="E34" s="187">
        <f t="shared" ref="E34:H37" si="8">B19</f>
        <v>410133.92873551557</v>
      </c>
      <c r="F34" s="187">
        <f t="shared" si="8"/>
        <v>2716784.8657002277</v>
      </c>
      <c r="G34" s="187">
        <f t="shared" si="8"/>
        <v>133469.315</v>
      </c>
      <c r="H34" s="187">
        <f t="shared" si="8"/>
        <v>77541.657999999996</v>
      </c>
    </row>
    <row r="35" spans="4:8" ht="12" customHeight="1" x14ac:dyDescent="0.25">
      <c r="D35" s="187" t="str">
        <f t="shared" ref="D35:D37" si="9">A20</f>
        <v>II. čtvrtletí</v>
      </c>
      <c r="E35" s="187">
        <f t="shared" si="8"/>
        <v>95195.135754410265</v>
      </c>
      <c r="F35" s="187">
        <f t="shared" si="8"/>
        <v>974528.43257896183</v>
      </c>
      <c r="G35" s="187">
        <f t="shared" si="8"/>
        <v>43738.129000000001</v>
      </c>
      <c r="H35" s="187">
        <f t="shared" si="8"/>
        <v>22263.634000000005</v>
      </c>
    </row>
    <row r="36" spans="4:8" ht="12" customHeight="1" x14ac:dyDescent="0.25">
      <c r="D36" s="187" t="str">
        <f t="shared" si="9"/>
        <v>III. čtvrtletí</v>
      </c>
      <c r="E36" s="187">
        <f t="shared" si="8"/>
        <v>67972.771252559076</v>
      </c>
      <c r="F36" s="187">
        <f t="shared" si="8"/>
        <v>807724.6747801404</v>
      </c>
      <c r="G36" s="187">
        <f t="shared" si="8"/>
        <v>35611.2979041</v>
      </c>
      <c r="H36" s="187">
        <f t="shared" si="8"/>
        <v>144162.772</v>
      </c>
    </row>
    <row r="37" spans="4:8" ht="12" customHeight="1" x14ac:dyDescent="0.25">
      <c r="D37" s="187" t="str">
        <f t="shared" si="9"/>
        <v>IV. čtvrtletí</v>
      </c>
      <c r="E37" s="187">
        <f t="shared" si="8"/>
        <v>299455.3149103254</v>
      </c>
      <c r="F37" s="187">
        <f t="shared" si="8"/>
        <v>2107975.2732198504</v>
      </c>
      <c r="G37" s="187">
        <f t="shared" si="8"/>
        <v>103494.09401999999</v>
      </c>
      <c r="H37" s="187">
        <f t="shared" si="8"/>
        <v>142676.3365</v>
      </c>
    </row>
    <row r="38" spans="4:8" ht="12" customHeight="1" x14ac:dyDescent="0.25">
      <c r="E38" s="210"/>
      <c r="F38" s="210"/>
      <c r="G38" s="210"/>
    </row>
    <row r="39" spans="4:8" ht="12" customHeight="1" x14ac:dyDescent="0.25">
      <c r="E39" s="210"/>
      <c r="F39" s="210"/>
      <c r="G39" s="210"/>
    </row>
    <row r="40" spans="4:8" ht="12" customHeight="1" x14ac:dyDescent="0.25">
      <c r="E40" s="210"/>
      <c r="F40" s="210"/>
      <c r="G40" s="210"/>
    </row>
    <row r="41" spans="4:8" ht="12" customHeight="1" x14ac:dyDescent="0.25"/>
    <row r="42" spans="4:8" ht="12" customHeight="1" x14ac:dyDescent="0.25"/>
    <row r="43" spans="4:8" ht="12" customHeight="1" x14ac:dyDescent="0.25"/>
    <row r="44" spans="4:8" ht="12" customHeight="1" x14ac:dyDescent="0.25"/>
    <row r="45" spans="4:8" ht="12" customHeight="1" x14ac:dyDescent="0.25"/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1"/>
  <sheetViews>
    <sheetView view="pageBreakPreview" zoomScaleNormal="100" zoomScaleSheetLayoutView="100" workbookViewId="0"/>
  </sheetViews>
  <sheetFormatPr defaultRowHeight="12.75" x14ac:dyDescent="0.25"/>
  <cols>
    <col min="1" max="1" width="85.5703125" style="292" customWidth="1"/>
    <col min="2" max="2" width="2.7109375" style="488" customWidth="1"/>
    <col min="3" max="3" width="6.28515625" style="292" customWidth="1"/>
    <col min="4" max="4" width="11.7109375" style="292" customWidth="1"/>
    <col min="5" max="6" width="9.140625" style="292"/>
    <col min="7" max="7" width="11.7109375" style="292" customWidth="1"/>
    <col min="8" max="16384" width="9.140625" style="292"/>
  </cols>
  <sheetData>
    <row r="1" spans="1:6" x14ac:dyDescent="0.25">
      <c r="B1" s="493"/>
      <c r="C1" s="376"/>
    </row>
    <row r="2" spans="1:6" x14ac:dyDescent="0.25">
      <c r="A2" s="293"/>
      <c r="B2" s="493"/>
      <c r="C2" s="376"/>
    </row>
    <row r="3" spans="1:6" ht="11.25" customHeight="1" x14ac:dyDescent="0.25">
      <c r="A3" s="491"/>
      <c r="B3" s="493"/>
      <c r="C3" s="376"/>
    </row>
    <row r="4" spans="1:6" ht="16.5" customHeight="1" x14ac:dyDescent="0.25">
      <c r="A4" s="708" t="s">
        <v>197</v>
      </c>
      <c r="B4" s="710"/>
      <c r="C4" s="709"/>
    </row>
    <row r="5" spans="1:6" ht="30" customHeight="1" x14ac:dyDescent="0.25">
      <c r="A5" s="486" t="str">
        <f>'2'!A2</f>
        <v>Zkratky a pojmy</v>
      </c>
      <c r="B5" s="711" t="s">
        <v>37</v>
      </c>
      <c r="C5" s="294" t="s">
        <v>98</v>
      </c>
    </row>
    <row r="6" spans="1:6" ht="30" customHeight="1" x14ac:dyDescent="0.25">
      <c r="A6" s="486" t="str">
        <f>'3'!A2:D2</f>
        <v>Komentář k Čtvrtletní zprávě o provozu plynárenské soustavy ČR</v>
      </c>
      <c r="B6" s="711" t="s">
        <v>37</v>
      </c>
      <c r="C6" s="294" t="s">
        <v>99</v>
      </c>
      <c r="F6" s="404"/>
    </row>
    <row r="7" spans="1:6" ht="30" customHeight="1" x14ac:dyDescent="0.25">
      <c r="A7" s="486" t="str">
        <f>'4'!A2:L2</f>
        <v>Čtvrtletní bilance plynárenské soustavy ČR</v>
      </c>
      <c r="B7" s="711" t="s">
        <v>37</v>
      </c>
      <c r="C7" s="294" t="s">
        <v>100</v>
      </c>
      <c r="F7" s="405"/>
    </row>
    <row r="8" spans="1:6" ht="30" customHeight="1" x14ac:dyDescent="0.25">
      <c r="A8" s="486" t="str">
        <f>'5'!A2:T2</f>
        <v>Bilance plynárenské soustavy ČR v průběhu roku</v>
      </c>
      <c r="B8" s="711" t="s">
        <v>37</v>
      </c>
      <c r="C8" s="294" t="s">
        <v>101</v>
      </c>
    </row>
    <row r="9" spans="1:6" ht="30" customHeight="1" x14ac:dyDescent="0.25">
      <c r="A9" s="486" t="str">
        <f>'6'!A2:S2</f>
        <v>Spotřeba zemního plynu v ČR v průběhu roku</v>
      </c>
      <c r="B9" s="711" t="s">
        <v>37</v>
      </c>
      <c r="C9" s="294" t="s">
        <v>102</v>
      </c>
    </row>
    <row r="10" spans="1:6" ht="30" customHeight="1" x14ac:dyDescent="0.25">
      <c r="A10" s="486" t="str">
        <f>'7'!A2:V2</f>
        <v>Spotřeba zemního plynu v ČR podle kategorií zákazníků v průběhu roku</v>
      </c>
      <c r="B10" s="711" t="s">
        <v>37</v>
      </c>
      <c r="C10" s="294" t="s">
        <v>103</v>
      </c>
    </row>
    <row r="11" spans="1:6" ht="30" customHeight="1" x14ac:dyDescent="0.25">
      <c r="A11" s="406" t="str">
        <f>'8'!$A$2:$K$2</f>
        <v>Denní průběh spotřeb zemního plynu v ČR</v>
      </c>
      <c r="B11" s="711" t="s">
        <v>37</v>
      </c>
      <c r="C11" s="294" t="s">
        <v>202</v>
      </c>
    </row>
    <row r="12" spans="1:6" ht="30" customHeight="1" x14ac:dyDescent="0.25">
      <c r="A12" s="486" t="str">
        <f>'9'!A2:L2</f>
        <v>Spotřeba zemního plynu podle kategorií zákazníků v ČR</v>
      </c>
      <c r="B12" s="711" t="s">
        <v>37</v>
      </c>
      <c r="C12" s="294" t="s">
        <v>104</v>
      </c>
    </row>
    <row r="13" spans="1:6" ht="30" customHeight="1" x14ac:dyDescent="0.25">
      <c r="A13" s="486" t="str">
        <f>'10'!A2:L2</f>
        <v>Spotřeba zemního plynu podle kategorií zákazníků u společnosti Pražská plynárenská Distribuce, a.s.</v>
      </c>
      <c r="B13" s="711" t="s">
        <v>37</v>
      </c>
      <c r="C13" s="294" t="s">
        <v>105</v>
      </c>
    </row>
    <row r="14" spans="1:6" ht="30" customHeight="1" x14ac:dyDescent="0.25">
      <c r="A14" s="486" t="str">
        <f>'11'!A2:L2</f>
        <v>Spotřeba zemního plynu podle kategorií zákazníků u společnosti GasNet, s.r.o.</v>
      </c>
      <c r="B14" s="711" t="s">
        <v>37</v>
      </c>
      <c r="C14" s="294" t="s">
        <v>106</v>
      </c>
    </row>
    <row r="15" spans="1:6" ht="30" customHeight="1" x14ac:dyDescent="0.25">
      <c r="A15" s="486" t="str">
        <f>'12'!A2:L2</f>
        <v>Spotřeba zemního plynu podle kategorií zákazníků u společnosti E.ON Distribuce, a.s.</v>
      </c>
      <c r="B15" s="711" t="s">
        <v>37</v>
      </c>
      <c r="C15" s="294" t="s">
        <v>212</v>
      </c>
    </row>
    <row r="16" spans="1:6" ht="30" customHeight="1" x14ac:dyDescent="0.25">
      <c r="A16" s="486" t="str">
        <f>'13'!A2:L2</f>
        <v>Spotřeba zemního plynu podle kategorií zákazníků u ostatních společností</v>
      </c>
      <c r="B16" s="711" t="s">
        <v>37</v>
      </c>
      <c r="C16" s="294" t="s">
        <v>213</v>
      </c>
    </row>
    <row r="17" spans="1:3" ht="30" customHeight="1" x14ac:dyDescent="0.25">
      <c r="A17" s="486" t="str">
        <f>'14'!A2</f>
        <v>Spotřeba zemního plynu a teplota ovzduší podle plynárenských soustav v ČR</v>
      </c>
      <c r="B17" s="711" t="s">
        <v>37</v>
      </c>
      <c r="C17" s="294" t="s">
        <v>214</v>
      </c>
    </row>
    <row r="18" spans="1:3" ht="30" customHeight="1" x14ac:dyDescent="0.25">
      <c r="A18" s="486" t="str">
        <f>'18'!A2:L2</f>
        <v>Spotřeba zemního plynu podle plynárenských soustav v ČR v průběhu roku</v>
      </c>
      <c r="B18" s="711" t="s">
        <v>37</v>
      </c>
      <c r="C18" s="294" t="s">
        <v>215</v>
      </c>
    </row>
    <row r="19" spans="1:3" ht="30" customHeight="1" x14ac:dyDescent="0.25">
      <c r="A19" s="486" t="str">
        <f>'19'!A2:L2</f>
        <v>Spotřeba zemního plynu podle krajů a kategorií zákazníků v ČR</v>
      </c>
      <c r="B19" s="711" t="s">
        <v>37</v>
      </c>
      <c r="C19" s="294" t="s">
        <v>216</v>
      </c>
    </row>
    <row r="20" spans="1:3" ht="30" customHeight="1" x14ac:dyDescent="0.25">
      <c r="A20" s="486" t="str">
        <f>'26'!A2</f>
        <v>Spotřeba zemního plynu a teplota ovzduší podle krajů v ČR</v>
      </c>
      <c r="B20" s="711" t="s">
        <v>37</v>
      </c>
      <c r="C20" s="294" t="s">
        <v>217</v>
      </c>
    </row>
    <row r="21" spans="1:3" ht="30" customHeight="1" x14ac:dyDescent="0.25">
      <c r="A21" s="486" t="str">
        <f>'31'!A2:S2</f>
        <v>Spotřeba zemního plynu podle krajů v ČR v průběhu roku</v>
      </c>
      <c r="B21" s="711" t="s">
        <v>37</v>
      </c>
      <c r="C21" s="294" t="s">
        <v>195</v>
      </c>
    </row>
    <row r="22" spans="1:3" ht="30" customHeight="1" x14ac:dyDescent="0.25">
      <c r="A22" s="406" t="str">
        <f>'32'!A2</f>
        <v xml:space="preserve">Schéma přepravní soustavy a zásobníků plynu v ČR </v>
      </c>
      <c r="B22" s="711" t="s">
        <v>37</v>
      </c>
      <c r="C22" s="294" t="s">
        <v>196</v>
      </c>
    </row>
    <row r="23" spans="1:3" ht="9" customHeight="1" x14ac:dyDescent="0.25">
      <c r="A23" s="486"/>
      <c r="B23" s="711"/>
      <c r="C23" s="294"/>
    </row>
    <row r="24" spans="1:3" ht="9" customHeight="1" x14ac:dyDescent="0.25">
      <c r="A24" s="486"/>
      <c r="B24" s="711"/>
      <c r="C24" s="294"/>
    </row>
    <row r="25" spans="1:3" ht="9" customHeight="1" x14ac:dyDescent="0.25">
      <c r="A25" s="487"/>
      <c r="B25" s="712"/>
      <c r="C25" s="294"/>
    </row>
    <row r="26" spans="1:3" ht="9" customHeight="1" x14ac:dyDescent="0.25">
      <c r="A26" s="487"/>
      <c r="B26" s="712"/>
      <c r="C26" s="294"/>
    </row>
    <row r="27" spans="1:3" ht="9" customHeight="1" x14ac:dyDescent="0.25">
      <c r="A27" s="487"/>
      <c r="B27" s="712"/>
      <c r="C27" s="294"/>
    </row>
    <row r="28" spans="1:3" ht="9" customHeight="1" x14ac:dyDescent="0.25">
      <c r="A28" s="487"/>
      <c r="B28" s="712"/>
      <c r="C28" s="294"/>
    </row>
    <row r="29" spans="1:3" ht="9" customHeight="1" x14ac:dyDescent="0.25">
      <c r="A29" s="487"/>
      <c r="B29" s="712"/>
      <c r="C29" s="294"/>
    </row>
    <row r="30" spans="1:3" ht="9" customHeight="1" x14ac:dyDescent="0.25">
      <c r="A30" s="406"/>
      <c r="B30" s="713"/>
      <c r="C30" s="294"/>
    </row>
    <row r="31" spans="1:3" ht="9" customHeight="1" x14ac:dyDescent="0.25">
      <c r="A31" s="406"/>
      <c r="B31" s="713"/>
      <c r="C31" s="294"/>
    </row>
    <row r="32" spans="1:3" ht="9" customHeight="1" x14ac:dyDescent="0.25">
      <c r="A32" s="406"/>
      <c r="B32" s="713"/>
      <c r="C32" s="294"/>
    </row>
    <row r="33" spans="1:3" ht="9" customHeight="1" x14ac:dyDescent="0.25">
      <c r="A33" s="406"/>
      <c r="B33" s="713"/>
      <c r="C33" s="294"/>
    </row>
    <row r="34" spans="1:3" ht="9" customHeight="1" x14ac:dyDescent="0.25">
      <c r="A34" s="294"/>
      <c r="B34" s="713"/>
      <c r="C34" s="294"/>
    </row>
    <row r="35" spans="1:3" ht="9" customHeight="1" x14ac:dyDescent="0.25">
      <c r="A35" s="402" t="str">
        <f>T!J20</f>
        <v>Říjen</v>
      </c>
      <c r="B35" s="848">
        <f>T!G17</f>
        <v>2018</v>
      </c>
      <c r="C35" s="849"/>
    </row>
    <row r="36" spans="1:3" ht="9" customHeight="1" x14ac:dyDescent="0.25">
      <c r="A36" s="402" t="str">
        <f>T!J21</f>
        <v>Listopad</v>
      </c>
      <c r="B36" s="848">
        <f>T!G17</f>
        <v>2018</v>
      </c>
      <c r="C36" s="849"/>
    </row>
    <row r="37" spans="1:3" ht="9" customHeight="1" x14ac:dyDescent="0.25">
      <c r="A37" s="402" t="str">
        <f>T!J22</f>
        <v>Prosinec</v>
      </c>
      <c r="B37" s="848">
        <f>T!G17</f>
        <v>2018</v>
      </c>
      <c r="C37" s="849"/>
    </row>
    <row r="38" spans="1:3" ht="9" customHeight="1" x14ac:dyDescent="0.25">
      <c r="A38" s="403" t="str">
        <f>T!E17</f>
        <v>IV. čtvrtletí</v>
      </c>
      <c r="B38" s="848">
        <f>T!G17</f>
        <v>2018</v>
      </c>
      <c r="C38" s="849"/>
    </row>
    <row r="39" spans="1:3" ht="20.100000000000001" customHeight="1" x14ac:dyDescent="0.25">
      <c r="A39" s="294"/>
      <c r="B39" s="713"/>
      <c r="C39" s="294"/>
    </row>
    <row r="40" spans="1:3" ht="20.100000000000001" customHeight="1" x14ac:dyDescent="0.25">
      <c r="B40" s="714"/>
    </row>
    <row r="41" spans="1:3" ht="20.100000000000001" customHeight="1" x14ac:dyDescent="0.25"/>
  </sheetData>
  <mergeCells count="4">
    <mergeCell ref="B35:C35"/>
    <mergeCell ref="B36:C36"/>
    <mergeCell ref="B37:C37"/>
    <mergeCell ref="B38:C38"/>
  </mergeCells>
  <phoneticPr fontId="7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53" t="s">
        <v>237</v>
      </c>
      <c r="L1" s="953"/>
    </row>
    <row r="2" spans="1:22" s="609" customFormat="1" ht="30" customHeight="1" x14ac:dyDescent="0.25">
      <c r="A2" s="855" t="s">
        <v>203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</row>
    <row r="3" spans="1:22" ht="17.100000000000001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22" ht="12.95" customHeight="1" x14ac:dyDescent="0.2">
      <c r="A4" s="954" t="s">
        <v>110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22" ht="24.95" customHeight="1" x14ac:dyDescent="0.25">
      <c r="A6" s="74"/>
      <c r="B6" s="75"/>
      <c r="C6" s="76"/>
      <c r="D6" s="76"/>
      <c r="E6" s="932" t="s">
        <v>39</v>
      </c>
      <c r="F6" s="933"/>
      <c r="G6" s="432"/>
      <c r="H6" s="933" t="s">
        <v>108</v>
      </c>
      <c r="I6" s="999" t="s">
        <v>39</v>
      </c>
      <c r="J6" s="1000"/>
      <c r="K6" s="411"/>
      <c r="L6" s="87"/>
    </row>
    <row r="7" spans="1:22" ht="24.95" customHeight="1" x14ac:dyDescent="0.25">
      <c r="A7" s="74"/>
      <c r="B7" s="94"/>
      <c r="C7" s="94"/>
      <c r="D7" s="961" t="s">
        <v>0</v>
      </c>
      <c r="E7" s="932"/>
      <c r="F7" s="933"/>
      <c r="G7" s="429" t="s">
        <v>107</v>
      </c>
      <c r="H7" s="933"/>
      <c r="I7" s="999"/>
      <c r="J7" s="1000"/>
      <c r="K7" s="114" t="s">
        <v>107</v>
      </c>
      <c r="L7" s="87"/>
    </row>
    <row r="8" spans="1:22" ht="15" customHeight="1" x14ac:dyDescent="0.25">
      <c r="A8" s="960" t="s">
        <v>140</v>
      </c>
      <c r="B8" s="960"/>
      <c r="C8" s="126" t="s">
        <v>45</v>
      </c>
      <c r="D8" s="962"/>
      <c r="E8" s="672" t="s">
        <v>341</v>
      </c>
      <c r="F8" s="666" t="s">
        <v>1</v>
      </c>
      <c r="G8" s="430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22" ht="11.1" customHeight="1" x14ac:dyDescent="0.2">
      <c r="A9" s="939" t="str">
        <f>T!J20</f>
        <v>Říjen</v>
      </c>
      <c r="B9" s="940"/>
      <c r="C9" s="92" t="s">
        <v>6</v>
      </c>
      <c r="D9" s="77">
        <v>108</v>
      </c>
      <c r="E9" s="90">
        <v>9329.5924500000001</v>
      </c>
      <c r="F9" s="78">
        <v>99567.276490000004</v>
      </c>
      <c r="G9" s="433">
        <f>E9/$E$14</f>
        <v>0.42845411755121338</v>
      </c>
      <c r="H9" s="141">
        <f>(E9-I9)/I9</f>
        <v>-0.11699900849705532</v>
      </c>
      <c r="I9" s="414">
        <v>10565.778</v>
      </c>
      <c r="J9" s="112">
        <v>112640.95335710001</v>
      </c>
      <c r="K9" s="116">
        <f>I9/$I$14</f>
        <v>0.50759181823199928</v>
      </c>
      <c r="L9" s="87"/>
      <c r="O9" s="79"/>
      <c r="P9" s="79"/>
      <c r="R9" s="79"/>
      <c r="S9" s="79"/>
      <c r="U9" s="79"/>
      <c r="V9" s="79"/>
    </row>
    <row r="10" spans="1:22" ht="11.1" customHeight="1" x14ac:dyDescent="0.2">
      <c r="A10" s="941"/>
      <c r="B10" s="942"/>
      <c r="C10" s="93" t="s">
        <v>7</v>
      </c>
      <c r="D10" s="77">
        <v>293</v>
      </c>
      <c r="E10" s="90">
        <v>2481.8940600000001</v>
      </c>
      <c r="F10" s="78">
        <v>26487.8024</v>
      </c>
      <c r="G10" s="434">
        <f>E10/$E$14</f>
        <v>0.11397901194846921</v>
      </c>
      <c r="H10" s="141">
        <f>(E10-I10)/I10</f>
        <v>1.1728534583288099</v>
      </c>
      <c r="I10" s="414">
        <v>1142.2280000000001</v>
      </c>
      <c r="J10" s="112">
        <v>12177.258250000001</v>
      </c>
      <c r="K10" s="117">
        <f>I10/$I$14</f>
        <v>5.4873913435953325E-2</v>
      </c>
      <c r="L10" s="88"/>
      <c r="M10" s="79"/>
      <c r="O10" s="79"/>
      <c r="P10" s="79"/>
      <c r="Q10" s="79"/>
      <c r="R10" s="79"/>
      <c r="S10" s="79"/>
      <c r="U10" s="79"/>
      <c r="V10" s="79"/>
    </row>
    <row r="11" spans="1:22" ht="11.1" customHeight="1" x14ac:dyDescent="0.2">
      <c r="A11" s="941"/>
      <c r="B11" s="942"/>
      <c r="C11" s="93" t="s">
        <v>8</v>
      </c>
      <c r="D11" s="77">
        <v>9419</v>
      </c>
      <c r="E11" s="90">
        <v>3716.1430700000001</v>
      </c>
      <c r="F11" s="78">
        <v>39659.226609999998</v>
      </c>
      <c r="G11" s="434">
        <f>E11/$E$14</f>
        <v>0.17066091667818853</v>
      </c>
      <c r="H11" s="141">
        <f t="shared" ref="H11:H13" si="0">(E11-I11)/I11</f>
        <v>0.30964381715456457</v>
      </c>
      <c r="I11" s="414">
        <v>2837.5219439999996</v>
      </c>
      <c r="J11" s="112">
        <v>30250.462058000001</v>
      </c>
      <c r="K11" s="117">
        <f>I11/$I$14</f>
        <v>0.13631773474969441</v>
      </c>
      <c r="L11" s="88"/>
      <c r="M11" s="79"/>
      <c r="O11" s="79"/>
      <c r="P11" s="79"/>
      <c r="Q11" s="79"/>
      <c r="R11" s="79"/>
      <c r="S11" s="79"/>
      <c r="U11" s="79"/>
      <c r="V11" s="79"/>
    </row>
    <row r="12" spans="1:22" ht="11.1" customHeight="1" x14ac:dyDescent="0.2">
      <c r="A12" s="941"/>
      <c r="B12" s="942"/>
      <c r="C12" s="93" t="s">
        <v>9</v>
      </c>
      <c r="D12" s="77">
        <v>94761</v>
      </c>
      <c r="E12" s="90">
        <v>5878.8218500000003</v>
      </c>
      <c r="F12" s="78">
        <v>62740.710079999997</v>
      </c>
      <c r="G12" s="434">
        <f>E12/$E$14</f>
        <v>0.26998022062395038</v>
      </c>
      <c r="H12" s="141">
        <f t="shared" si="0"/>
        <v>-1.2780705278530627E-2</v>
      </c>
      <c r="I12" s="414">
        <v>5954.9300560000001</v>
      </c>
      <c r="J12" s="112">
        <v>63485.426942000006</v>
      </c>
      <c r="K12" s="117">
        <f>I12/$I$14</f>
        <v>0.28608151473269844</v>
      </c>
      <c r="L12" s="88"/>
      <c r="M12" s="79"/>
      <c r="O12" s="79"/>
      <c r="P12" s="79"/>
      <c r="Q12" s="79"/>
      <c r="R12" s="79"/>
      <c r="S12" s="79"/>
      <c r="U12" s="79"/>
      <c r="V12" s="79"/>
    </row>
    <row r="13" spans="1:22" ht="11.1" customHeight="1" x14ac:dyDescent="0.2">
      <c r="A13" s="941"/>
      <c r="B13" s="942"/>
      <c r="C13" s="93" t="s">
        <v>305</v>
      </c>
      <c r="D13" s="77">
        <v>12</v>
      </c>
      <c r="E13" s="90">
        <v>368.55799999999999</v>
      </c>
      <c r="F13" s="78">
        <v>3933.4839999999999</v>
      </c>
      <c r="G13" s="434">
        <f>E13/$E$14</f>
        <v>1.6925733198178458E-2</v>
      </c>
      <c r="H13" s="141">
        <f t="shared" si="0"/>
        <v>0.16986570087257924</v>
      </c>
      <c r="I13" s="417">
        <v>315.04300000000001</v>
      </c>
      <c r="J13" s="118">
        <v>3358.3546173999998</v>
      </c>
      <c r="K13" s="117">
        <f>I13/$I$14</f>
        <v>1.5135018849654397E-2</v>
      </c>
      <c r="L13" s="88"/>
      <c r="M13" s="79"/>
      <c r="O13" s="79"/>
      <c r="P13" s="79"/>
      <c r="Q13" s="79"/>
      <c r="R13" s="79"/>
      <c r="S13" s="79"/>
      <c r="U13" s="79"/>
      <c r="V13" s="79"/>
    </row>
    <row r="14" spans="1:22" ht="11.1" customHeight="1" x14ac:dyDescent="0.2">
      <c r="A14" s="943"/>
      <c r="B14" s="944"/>
      <c r="C14" s="535" t="s">
        <v>2</v>
      </c>
      <c r="D14" s="536">
        <v>104593</v>
      </c>
      <c r="E14" s="537">
        <v>21775.009430000002</v>
      </c>
      <c r="F14" s="538">
        <v>232388.49958</v>
      </c>
      <c r="G14" s="539">
        <f>SUM(G9:G13)</f>
        <v>1</v>
      </c>
      <c r="H14" s="540">
        <f>(E14-I14)/I14</f>
        <v>4.6095860483972878E-2</v>
      </c>
      <c r="I14" s="541">
        <v>20815.501000000004</v>
      </c>
      <c r="J14" s="542">
        <v>221912.45522450001</v>
      </c>
      <c r="K14" s="550">
        <f>SUM(K9:K12)</f>
        <v>0.9848649811503456</v>
      </c>
      <c r="L14" s="99"/>
      <c r="M14" s="79"/>
      <c r="N14" s="79"/>
      <c r="O14" s="79"/>
      <c r="P14" s="79"/>
      <c r="R14" s="79"/>
      <c r="S14" s="79"/>
      <c r="U14" s="79"/>
      <c r="V14" s="79"/>
    </row>
    <row r="15" spans="1:22" ht="11.1" customHeight="1" x14ac:dyDescent="0.2">
      <c r="A15" s="945" t="str">
        <f>T!J21</f>
        <v>Listopad</v>
      </c>
      <c r="B15" s="946"/>
      <c r="C15" s="93" t="s">
        <v>6</v>
      </c>
      <c r="D15" s="77">
        <v>108</v>
      </c>
      <c r="E15" s="90">
        <v>10550.00316</v>
      </c>
      <c r="F15" s="78">
        <v>112459.86869</v>
      </c>
      <c r="G15" s="434">
        <f>E15/$E$20</f>
        <v>0.33341678052306417</v>
      </c>
      <c r="H15" s="141">
        <f>(E15-I15)/I15</f>
        <v>-9.4827230025438261E-2</v>
      </c>
      <c r="I15" s="414">
        <v>11655.236999999999</v>
      </c>
      <c r="J15" s="112">
        <v>124267.37699999999</v>
      </c>
      <c r="K15" s="117">
        <f>I15/$I$20</f>
        <v>0.36234944655550722</v>
      </c>
      <c r="L15" s="88"/>
      <c r="M15" s="79"/>
      <c r="N15" s="79"/>
      <c r="O15" s="79"/>
      <c r="P15" s="79"/>
      <c r="R15" s="79"/>
      <c r="S15" s="79"/>
      <c r="U15" s="79"/>
      <c r="V15" s="79"/>
    </row>
    <row r="16" spans="1:22" ht="11.1" customHeight="1" x14ac:dyDescent="0.2">
      <c r="A16" s="945"/>
      <c r="B16" s="946"/>
      <c r="C16" s="93" t="s">
        <v>7</v>
      </c>
      <c r="D16" s="77">
        <v>293</v>
      </c>
      <c r="E16" s="90">
        <v>3775.7918300000001</v>
      </c>
      <c r="F16" s="78">
        <v>40248.816210000005</v>
      </c>
      <c r="G16" s="434">
        <f>E16/$E$20</f>
        <v>0.11932814964994655</v>
      </c>
      <c r="H16" s="141">
        <f>(E16-I16)/I16</f>
        <v>0.97491563517489377</v>
      </c>
      <c r="I16" s="414">
        <v>1911.875</v>
      </c>
      <c r="J16" s="112">
        <v>20383.800079999997</v>
      </c>
      <c r="K16" s="117">
        <f>I16/$I$20</f>
        <v>5.9438246355120052E-2</v>
      </c>
      <c r="L16" s="89"/>
      <c r="M16" s="82"/>
      <c r="N16" s="79"/>
      <c r="O16" s="79"/>
      <c r="P16" s="79"/>
      <c r="R16" s="79"/>
      <c r="S16" s="79"/>
      <c r="U16" s="79"/>
      <c r="V16" s="79"/>
    </row>
    <row r="17" spans="1:22" ht="11.1" customHeight="1" x14ac:dyDescent="0.2">
      <c r="A17" s="945"/>
      <c r="B17" s="946"/>
      <c r="C17" s="93" t="s">
        <v>8</v>
      </c>
      <c r="D17" s="77">
        <v>9420</v>
      </c>
      <c r="E17" s="90">
        <v>6552.7652799999996</v>
      </c>
      <c r="F17" s="78">
        <v>69851.463130000004</v>
      </c>
      <c r="G17" s="434">
        <f>E17/$E$20</f>
        <v>0.20709016576075748</v>
      </c>
      <c r="H17" s="141">
        <f t="shared" ref="H17:H20" si="1">(E17-I17)/I17</f>
        <v>-3.2506000358832493E-3</v>
      </c>
      <c r="I17" s="414">
        <v>6574.1351639999993</v>
      </c>
      <c r="J17" s="112">
        <v>70092.793036000003</v>
      </c>
      <c r="K17" s="117">
        <f>I17/$I$20</f>
        <v>0.20438316597564668</v>
      </c>
      <c r="L17" s="88"/>
      <c r="M17" s="79"/>
      <c r="N17" s="79"/>
      <c r="O17" s="79"/>
      <c r="P17" s="79"/>
      <c r="R17" s="79"/>
      <c r="S17" s="79"/>
      <c r="U17" s="79"/>
      <c r="V17" s="79"/>
    </row>
    <row r="18" spans="1:22" ht="11.1" customHeight="1" x14ac:dyDescent="0.2">
      <c r="A18" s="945"/>
      <c r="B18" s="946"/>
      <c r="C18" s="93" t="s">
        <v>9</v>
      </c>
      <c r="D18" s="77">
        <v>94761</v>
      </c>
      <c r="E18" s="90">
        <v>10374.35088</v>
      </c>
      <c r="F18" s="78">
        <v>110587.70749</v>
      </c>
      <c r="G18" s="434">
        <f>E18/$E$20</f>
        <v>0.32786555776028958</v>
      </c>
      <c r="H18" s="141">
        <f t="shared" si="1"/>
        <v>-0.11493434832180049</v>
      </c>
      <c r="I18" s="414">
        <v>11721.560835999999</v>
      </c>
      <c r="J18" s="112">
        <v>124974.21096400001</v>
      </c>
      <c r="K18" s="117">
        <f>I18/$I$20</f>
        <v>0.36441138706070997</v>
      </c>
      <c r="L18" s="88"/>
      <c r="M18" s="79"/>
      <c r="N18" s="79"/>
      <c r="O18" s="79"/>
      <c r="P18" s="79"/>
      <c r="R18" s="79"/>
      <c r="S18" s="79"/>
      <c r="U18" s="79"/>
      <c r="V18" s="79"/>
    </row>
    <row r="19" spans="1:22" ht="11.1" customHeight="1" x14ac:dyDescent="0.2">
      <c r="A19" s="945"/>
      <c r="B19" s="946"/>
      <c r="C19" s="93" t="s">
        <v>305</v>
      </c>
      <c r="D19" s="77">
        <v>12</v>
      </c>
      <c r="E19" s="90">
        <v>389.17700000000002</v>
      </c>
      <c r="F19" s="78">
        <v>4148.1850000000004</v>
      </c>
      <c r="G19" s="434">
        <f>E19/$E$20</f>
        <v>1.2299346305942201E-2</v>
      </c>
      <c r="H19" s="141">
        <f t="shared" si="1"/>
        <v>0.28471357974971051</v>
      </c>
      <c r="I19" s="417">
        <v>302.92899999999997</v>
      </c>
      <c r="J19" s="118">
        <v>3229.7820000000002</v>
      </c>
      <c r="K19" s="117">
        <f>I19/$I$20</f>
        <v>9.4177540530161023E-3</v>
      </c>
      <c r="L19" s="88"/>
      <c r="M19" s="79"/>
      <c r="N19" s="79"/>
      <c r="O19" s="79"/>
      <c r="P19" s="79"/>
      <c r="R19" s="79"/>
      <c r="S19" s="79"/>
      <c r="U19" s="79"/>
      <c r="V19" s="79"/>
    </row>
    <row r="20" spans="1:22" ht="11.1" customHeight="1" x14ac:dyDescent="0.2">
      <c r="A20" s="945"/>
      <c r="B20" s="946"/>
      <c r="C20" s="535" t="s">
        <v>2</v>
      </c>
      <c r="D20" s="536">
        <v>104594</v>
      </c>
      <c r="E20" s="537">
        <v>31642.08815</v>
      </c>
      <c r="F20" s="538">
        <v>337296.04051999998</v>
      </c>
      <c r="G20" s="539">
        <f>SUM(G15:G19)</f>
        <v>1</v>
      </c>
      <c r="H20" s="540">
        <f t="shared" si="1"/>
        <v>-1.6279709369009569E-2</v>
      </c>
      <c r="I20" s="541">
        <v>32165.736999999997</v>
      </c>
      <c r="J20" s="542">
        <v>342947.96308000002</v>
      </c>
      <c r="K20" s="550">
        <f>SUM(K15:K18)</f>
        <v>0.99058224594698396</v>
      </c>
      <c r="L20" s="99"/>
      <c r="M20" s="79"/>
      <c r="N20" s="79"/>
      <c r="O20" s="79"/>
      <c r="P20" s="79"/>
      <c r="R20" s="79"/>
      <c r="S20" s="79"/>
      <c r="U20" s="79"/>
      <c r="V20" s="79"/>
    </row>
    <row r="21" spans="1:22" ht="11.1" customHeight="1" x14ac:dyDescent="0.2">
      <c r="A21" s="945" t="str">
        <f>T!J22</f>
        <v>Prosinec</v>
      </c>
      <c r="B21" s="946"/>
      <c r="C21" s="92" t="s">
        <v>6</v>
      </c>
      <c r="D21" s="104">
        <v>108</v>
      </c>
      <c r="E21" s="106">
        <v>9050.7633600000008</v>
      </c>
      <c r="F21" s="105">
        <v>96562.594270000001</v>
      </c>
      <c r="G21" s="433">
        <f>E21/$E$26</f>
        <v>0.24889091435334176</v>
      </c>
      <c r="H21" s="395">
        <f>(E21-I21)/I21</f>
        <v>-0.21408080304615681</v>
      </c>
      <c r="I21" s="413">
        <v>11516.15</v>
      </c>
      <c r="J21" s="113">
        <v>122850.757</v>
      </c>
      <c r="K21" s="116">
        <f>I21/$I$26</f>
        <v>0.30615588358092971</v>
      </c>
      <c r="L21" s="106"/>
      <c r="M21" s="78"/>
      <c r="N21" s="78"/>
      <c r="O21" s="79"/>
      <c r="P21" s="79"/>
      <c r="Q21" s="78"/>
      <c r="R21" s="78"/>
      <c r="S21" s="78"/>
      <c r="T21" s="78"/>
      <c r="U21" s="79"/>
      <c r="V21" s="79"/>
    </row>
    <row r="22" spans="1:22" ht="11.1" customHeight="1" x14ac:dyDescent="0.2">
      <c r="A22" s="945"/>
      <c r="B22" s="946"/>
      <c r="C22" s="93" t="s">
        <v>7</v>
      </c>
      <c r="D22" s="77">
        <v>293</v>
      </c>
      <c r="E22" s="90">
        <v>3903.4732200000003</v>
      </c>
      <c r="F22" s="78">
        <v>41646.479789999998</v>
      </c>
      <c r="G22" s="434">
        <f>E22/$E$26</f>
        <v>0.10734332345637454</v>
      </c>
      <c r="H22" s="141">
        <f t="shared" ref="H22:H26" si="2">(E22-I22)/I22</f>
        <v>0.77080464536031013</v>
      </c>
      <c r="I22" s="414">
        <v>2204.3500000000004</v>
      </c>
      <c r="J22" s="112">
        <v>23515.197360000002</v>
      </c>
      <c r="K22" s="117">
        <f>I22/$I$26</f>
        <v>5.8602460194737173E-2</v>
      </c>
      <c r="L22" s="90"/>
      <c r="M22" s="78"/>
      <c r="N22" s="78"/>
      <c r="O22" s="79"/>
      <c r="P22" s="79"/>
      <c r="Q22" s="78"/>
      <c r="R22" s="78"/>
      <c r="S22" s="78"/>
      <c r="T22" s="78"/>
      <c r="U22" s="79"/>
      <c r="V22" s="79"/>
    </row>
    <row r="23" spans="1:22" ht="11.1" customHeight="1" x14ac:dyDescent="0.2">
      <c r="A23" s="945"/>
      <c r="B23" s="946"/>
      <c r="C23" s="93" t="s">
        <v>8</v>
      </c>
      <c r="D23" s="77">
        <v>9417</v>
      </c>
      <c r="E23" s="90">
        <v>8927.7116299999998</v>
      </c>
      <c r="F23" s="78">
        <v>95251.085949999993</v>
      </c>
      <c r="G23" s="434">
        <f>E23/$E$26</f>
        <v>0.24550706081809026</v>
      </c>
      <c r="H23" s="141">
        <f t="shared" si="2"/>
        <v>0.17146040318175382</v>
      </c>
      <c r="I23" s="414">
        <v>7621.0101559999994</v>
      </c>
      <c r="J23" s="112">
        <v>81299.837639999998</v>
      </c>
      <c r="K23" s="117">
        <f>I23/$I$26</f>
        <v>0.20260391694180943</v>
      </c>
      <c r="L23" s="90"/>
      <c r="M23" s="78"/>
      <c r="N23" s="78"/>
      <c r="O23" s="79"/>
      <c r="P23" s="79"/>
      <c r="Q23" s="78"/>
      <c r="R23" s="78"/>
      <c r="S23" s="78"/>
      <c r="T23" s="78"/>
      <c r="U23" s="79"/>
      <c r="V23" s="79"/>
    </row>
    <row r="24" spans="1:22" ht="11.1" customHeight="1" x14ac:dyDescent="0.2">
      <c r="A24" s="945"/>
      <c r="B24" s="946"/>
      <c r="C24" s="93" t="s">
        <v>9</v>
      </c>
      <c r="D24" s="77">
        <v>94762</v>
      </c>
      <c r="E24" s="90">
        <v>14141.76607</v>
      </c>
      <c r="F24" s="78">
        <v>150879.68069000001</v>
      </c>
      <c r="G24" s="434">
        <f>E24/$E$26</f>
        <v>0.38889063250609218</v>
      </c>
      <c r="H24" s="141">
        <f t="shared" si="2"/>
        <v>-0.11615552120813463</v>
      </c>
      <c r="I24" s="414">
        <v>16000.287844</v>
      </c>
      <c r="J24" s="112">
        <v>170688.28236000001</v>
      </c>
      <c r="K24" s="117">
        <f>I24/$I$26</f>
        <v>0.42536631273724546</v>
      </c>
      <c r="L24" s="90"/>
      <c r="M24" s="78"/>
      <c r="N24" s="78"/>
      <c r="O24" s="79"/>
      <c r="P24" s="79"/>
      <c r="Q24" s="78"/>
      <c r="R24" s="78"/>
      <c r="S24" s="78"/>
      <c r="T24" s="78"/>
      <c r="U24" s="79"/>
      <c r="V24" s="79"/>
    </row>
    <row r="25" spans="1:22" ht="11.1" customHeight="1" x14ac:dyDescent="0.2">
      <c r="A25" s="940"/>
      <c r="B25" s="1005"/>
      <c r="C25" s="93" t="s">
        <v>305</v>
      </c>
      <c r="D25" s="77">
        <v>13</v>
      </c>
      <c r="E25" s="90">
        <v>340.66399999999999</v>
      </c>
      <c r="F25" s="78">
        <v>3634.6289999999999</v>
      </c>
      <c r="G25" s="434">
        <f>E25/$E$26</f>
        <v>9.3680688661013454E-3</v>
      </c>
      <c r="H25" s="141">
        <f t="shared" si="2"/>
        <v>0.24549479557029358</v>
      </c>
      <c r="I25" s="417">
        <v>273.517</v>
      </c>
      <c r="J25" s="118">
        <v>2917.83</v>
      </c>
      <c r="K25" s="117">
        <f>I25/$I$26</f>
        <v>7.2714265452781665E-3</v>
      </c>
      <c r="L25" s="90"/>
      <c r="M25" s="78"/>
      <c r="N25" s="78"/>
      <c r="O25" s="79"/>
      <c r="P25" s="79"/>
      <c r="Q25" s="78"/>
      <c r="R25" s="78"/>
      <c r="S25" s="78"/>
      <c r="T25" s="78"/>
      <c r="U25" s="79"/>
      <c r="V25" s="79"/>
    </row>
    <row r="26" spans="1:22" ht="11.1" customHeight="1" thickBot="1" x14ac:dyDescent="0.25">
      <c r="A26" s="947"/>
      <c r="B26" s="948"/>
      <c r="C26" s="600" t="s">
        <v>2</v>
      </c>
      <c r="D26" s="601">
        <v>104593</v>
      </c>
      <c r="E26" s="602">
        <v>36364.378279999997</v>
      </c>
      <c r="F26" s="603">
        <v>387974.46970000002</v>
      </c>
      <c r="G26" s="604">
        <f>SUM(G21:G25)</f>
        <v>1</v>
      </c>
      <c r="H26" s="605">
        <f t="shared" si="2"/>
        <v>-3.3256047968759667E-2</v>
      </c>
      <c r="I26" s="606">
        <v>37615.315000000002</v>
      </c>
      <c r="J26" s="607">
        <v>401271.90436000004</v>
      </c>
      <c r="K26" s="608">
        <f>SUM(K21:K24)</f>
        <v>0.99272857345472176</v>
      </c>
      <c r="L26" s="107"/>
      <c r="O26" s="79"/>
      <c r="P26" s="79"/>
      <c r="R26" s="79"/>
      <c r="S26" s="79"/>
      <c r="U26" s="79"/>
      <c r="V26" s="79"/>
    </row>
    <row r="27" spans="1:22" ht="11.1" customHeight="1" thickTop="1" x14ac:dyDescent="0.2">
      <c r="A27" s="1003" t="str">
        <f>T!E17</f>
        <v>IV. čtvrtletí</v>
      </c>
      <c r="B27" s="1004"/>
      <c r="C27" s="93" t="s">
        <v>6</v>
      </c>
      <c r="D27" s="77">
        <f>D21</f>
        <v>108</v>
      </c>
      <c r="E27" s="90">
        <f>E9+E15+E21</f>
        <v>28930.358970000001</v>
      </c>
      <c r="F27" s="78">
        <f>F9+F15+F21</f>
        <v>308589.73944999999</v>
      </c>
      <c r="G27" s="434">
        <f>E27/$E$32</f>
        <v>0.32223082426393074</v>
      </c>
      <c r="H27" s="141">
        <f>(E27-I27)/I27</f>
        <v>-0.14247806625126919</v>
      </c>
      <c r="I27" s="414">
        <f>I9+I15+I21</f>
        <v>33737.165000000001</v>
      </c>
      <c r="J27" s="112">
        <f>J9+J15+J21</f>
        <v>359759.08735709998</v>
      </c>
      <c r="K27" s="117">
        <f>I27/$I$32</f>
        <v>0.37238905767198444</v>
      </c>
      <c r="L27" s="87"/>
      <c r="O27" s="79"/>
      <c r="P27" s="79"/>
      <c r="R27" s="79"/>
      <c r="S27" s="79"/>
      <c r="U27" s="79"/>
      <c r="V27" s="79"/>
    </row>
    <row r="28" spans="1:22" ht="11.1" customHeight="1" x14ac:dyDescent="0.2">
      <c r="A28" s="945"/>
      <c r="B28" s="946"/>
      <c r="C28" s="93" t="s">
        <v>7</v>
      </c>
      <c r="D28" s="77">
        <f>D22</f>
        <v>293</v>
      </c>
      <c r="E28" s="90">
        <f t="shared" ref="E28:F28" si="3">E10+E16+E22</f>
        <v>10161.159110000001</v>
      </c>
      <c r="F28" s="78">
        <f t="shared" si="3"/>
        <v>108383.0984</v>
      </c>
      <c r="G28" s="434">
        <f>E28/$E$32</f>
        <v>0.11317656579676547</v>
      </c>
      <c r="H28" s="141">
        <f t="shared" ref="H28:H31" si="4">(E28-I28)/I28</f>
        <v>0.93234761440294311</v>
      </c>
      <c r="I28" s="414">
        <f t="shared" ref="I28:J28" si="5">I10+I16+I22</f>
        <v>5258.4530000000004</v>
      </c>
      <c r="J28" s="112">
        <f t="shared" si="5"/>
        <v>56076.255690000005</v>
      </c>
      <c r="K28" s="117">
        <f>I28/$I$32</f>
        <v>5.8042528395092469E-2</v>
      </c>
      <c r="L28" s="87"/>
      <c r="O28" s="79"/>
      <c r="P28" s="79"/>
      <c r="R28" s="79"/>
      <c r="S28" s="79"/>
      <c r="U28" s="79"/>
      <c r="V28" s="79"/>
    </row>
    <row r="29" spans="1:22" ht="11.1" customHeight="1" x14ac:dyDescent="0.2">
      <c r="A29" s="945"/>
      <c r="B29" s="946"/>
      <c r="C29" s="93" t="s">
        <v>8</v>
      </c>
      <c r="D29" s="77">
        <f>D23</f>
        <v>9417</v>
      </c>
      <c r="E29" s="90">
        <f t="shared" ref="E29:F29" si="6">E11+E17+E23</f>
        <v>19196.619979999999</v>
      </c>
      <c r="F29" s="78">
        <f t="shared" si="6"/>
        <v>204761.77568999998</v>
      </c>
      <c r="G29" s="434">
        <f>E29/$E$32</f>
        <v>0.21381493004118232</v>
      </c>
      <c r="H29" s="141">
        <f t="shared" si="4"/>
        <v>0.12704720185391627</v>
      </c>
      <c r="I29" s="414">
        <f t="shared" ref="I29:J29" si="7">I11+I17+I23</f>
        <v>17032.667264</v>
      </c>
      <c r="J29" s="112">
        <f t="shared" si="7"/>
        <v>181643.09273400001</v>
      </c>
      <c r="K29" s="117">
        <f>I29/$I$32</f>
        <v>0.18800568785437119</v>
      </c>
      <c r="L29" s="87"/>
      <c r="O29" s="79"/>
      <c r="P29" s="79"/>
      <c r="R29" s="79"/>
      <c r="S29" s="79"/>
      <c r="U29" s="79"/>
      <c r="V29" s="79"/>
    </row>
    <row r="30" spans="1:22" ht="11.1" customHeight="1" x14ac:dyDescent="0.2">
      <c r="A30" s="945"/>
      <c r="B30" s="946"/>
      <c r="C30" s="93" t="s">
        <v>9</v>
      </c>
      <c r="D30" s="77">
        <f>D24</f>
        <v>94762</v>
      </c>
      <c r="E30" s="90">
        <f t="shared" ref="E30:F31" si="8">E12+E18+E24</f>
        <v>30394.9388</v>
      </c>
      <c r="F30" s="78">
        <f t="shared" si="8"/>
        <v>324208.09826</v>
      </c>
      <c r="G30" s="434">
        <f>E30/$E$32</f>
        <v>0.33854354151402116</v>
      </c>
      <c r="H30" s="141">
        <f t="shared" si="4"/>
        <v>-9.7451123865708686E-2</v>
      </c>
      <c r="I30" s="414">
        <f t="shared" ref="I30:J30" si="9">I12+I18+I24</f>
        <v>33676.778736</v>
      </c>
      <c r="J30" s="112">
        <f t="shared" si="9"/>
        <v>359147.92026600003</v>
      </c>
      <c r="K30" s="117">
        <f>I30/$I$32</f>
        <v>0.37172251725736183</v>
      </c>
      <c r="L30" s="87"/>
      <c r="O30" s="79"/>
      <c r="P30" s="79"/>
      <c r="R30" s="79"/>
      <c r="S30" s="79"/>
      <c r="U30" s="79"/>
      <c r="V30" s="79"/>
    </row>
    <row r="31" spans="1:22" ht="11.1" customHeight="1" x14ac:dyDescent="0.2">
      <c r="A31" s="945"/>
      <c r="B31" s="946"/>
      <c r="C31" s="93" t="s">
        <v>305</v>
      </c>
      <c r="D31" s="77">
        <f>D25</f>
        <v>13</v>
      </c>
      <c r="E31" s="90">
        <f>E13+E19+E25</f>
        <v>1098.3989999999999</v>
      </c>
      <c r="F31" s="78">
        <f t="shared" si="8"/>
        <v>11716.297999999999</v>
      </c>
      <c r="G31" s="434">
        <f>E31/$E$32</f>
        <v>1.2234138384100292E-2</v>
      </c>
      <c r="H31" s="141">
        <f t="shared" si="4"/>
        <v>0.23209484357070009</v>
      </c>
      <c r="I31" s="414">
        <f>I13+I19+I25</f>
        <v>891.48900000000003</v>
      </c>
      <c r="J31" s="112">
        <f t="shared" ref="J31" si="10">J13+J19+J25</f>
        <v>9505.9666173999994</v>
      </c>
      <c r="K31" s="117">
        <f>I31/$I$32</f>
        <v>9.8402088211899177E-3</v>
      </c>
      <c r="L31" s="87"/>
      <c r="O31" s="79"/>
      <c r="P31" s="79"/>
      <c r="R31" s="79"/>
      <c r="S31" s="79"/>
      <c r="U31" s="79"/>
      <c r="V31" s="79"/>
    </row>
    <row r="32" spans="1:22" ht="11.1" customHeight="1" x14ac:dyDescent="0.2">
      <c r="A32" s="945"/>
      <c r="B32" s="946"/>
      <c r="C32" s="570" t="s">
        <v>2</v>
      </c>
      <c r="D32" s="565">
        <f>SUM(D27:D31)</f>
        <v>104593</v>
      </c>
      <c r="E32" s="571">
        <f>SUM(E27:E31)</f>
        <v>89781.475860000006</v>
      </c>
      <c r="F32" s="572">
        <f>SUM(F27:F31)</f>
        <v>957659.0098</v>
      </c>
      <c r="G32" s="573">
        <f>SUM(G27:G31)</f>
        <v>1</v>
      </c>
      <c r="H32" s="574">
        <f>(E32-I32)/I32</f>
        <v>-8.9967787185016666E-3</v>
      </c>
      <c r="I32" s="584">
        <f>SUM(I27:I31)</f>
        <v>90596.553000000014</v>
      </c>
      <c r="J32" s="585">
        <f>SUM(J27:J31)</f>
        <v>966132.3226645001</v>
      </c>
      <c r="K32" s="586">
        <f>SUM(K27:K30)</f>
        <v>0.99015979117880992</v>
      </c>
      <c r="L32" s="91"/>
      <c r="O32" s="79"/>
      <c r="P32" s="79"/>
      <c r="R32" s="79"/>
      <c r="S32" s="79"/>
      <c r="U32" s="79"/>
      <c r="V32" s="79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437"/>
      <c r="H33" s="98"/>
      <c r="I33" s="417"/>
      <c r="J33" s="118"/>
      <c r="K33" s="119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70"/>
      <c r="I34" s="118"/>
      <c r="J34" s="118"/>
      <c r="K34" s="120"/>
      <c r="L34" s="71"/>
    </row>
    <row r="35" spans="1:12" ht="12.95" customHeight="1" x14ac:dyDescent="0.2">
      <c r="A35" s="1006" t="s">
        <v>111</v>
      </c>
      <c r="B35" s="1006"/>
      <c r="C35" s="1006"/>
      <c r="D35" s="1007"/>
      <c r="E35" s="102"/>
      <c r="F35" s="86"/>
      <c r="G35" s="98"/>
      <c r="H35" s="70"/>
      <c r="I35" s="118"/>
      <c r="J35" s="118"/>
      <c r="K35" s="121"/>
      <c r="L35" s="71"/>
    </row>
    <row r="36" spans="1:12" ht="24.95" customHeight="1" x14ac:dyDescent="0.25">
      <c r="A36" s="68"/>
      <c r="B36" s="72"/>
      <c r="C36" s="73"/>
      <c r="D36" s="73"/>
      <c r="E36" s="956">
        <f>T!G17</f>
        <v>2018</v>
      </c>
      <c r="F36" s="927"/>
      <c r="G36" s="927"/>
      <c r="H36" s="418"/>
      <c r="I36" s="957">
        <f>E36-1</f>
        <v>2017</v>
      </c>
      <c r="J36" s="958"/>
      <c r="K36" s="959"/>
      <c r="L36" s="87"/>
    </row>
    <row r="37" spans="1:12" ht="24.95" customHeight="1" x14ac:dyDescent="0.25">
      <c r="A37" s="74"/>
      <c r="B37" s="75"/>
      <c r="C37" s="76"/>
      <c r="D37" s="76"/>
      <c r="E37" s="932" t="s">
        <v>39</v>
      </c>
      <c r="F37" s="933"/>
      <c r="G37" s="432"/>
      <c r="H37" s="933" t="s">
        <v>108</v>
      </c>
      <c r="I37" s="999" t="s">
        <v>39</v>
      </c>
      <c r="J37" s="1000"/>
      <c r="K37" s="411"/>
      <c r="L37" s="87"/>
    </row>
    <row r="38" spans="1:12" ht="24.95" customHeight="1" x14ac:dyDescent="0.25">
      <c r="A38" s="74"/>
      <c r="B38" s="94"/>
      <c r="C38" s="94"/>
      <c r="D38" s="961" t="s">
        <v>0</v>
      </c>
      <c r="E38" s="932"/>
      <c r="F38" s="933"/>
      <c r="G38" s="503" t="s">
        <v>107</v>
      </c>
      <c r="H38" s="933"/>
      <c r="I38" s="999"/>
      <c r="J38" s="1000"/>
      <c r="K38" s="114" t="s">
        <v>107</v>
      </c>
      <c r="L38" s="87"/>
    </row>
    <row r="39" spans="1:12" ht="15" customHeight="1" x14ac:dyDescent="0.25">
      <c r="A39" s="960" t="s">
        <v>140</v>
      </c>
      <c r="B39" s="960"/>
      <c r="C39" s="126" t="s">
        <v>45</v>
      </c>
      <c r="D39" s="962"/>
      <c r="E39" s="672" t="s">
        <v>341</v>
      </c>
      <c r="F39" s="666" t="s">
        <v>1</v>
      </c>
      <c r="G39" s="504" t="s">
        <v>66</v>
      </c>
      <c r="H39" s="960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39" t="str">
        <f>T!J20</f>
        <v>Říjen</v>
      </c>
      <c r="B40" s="940"/>
      <c r="C40" s="92" t="s">
        <v>6</v>
      </c>
      <c r="D40" s="77">
        <v>195</v>
      </c>
      <c r="E40" s="90">
        <v>35462.966</v>
      </c>
      <c r="F40" s="78">
        <v>378503.13000999985</v>
      </c>
      <c r="G40" s="433">
        <f>E40/$E$45</f>
        <v>0.44791742134313467</v>
      </c>
      <c r="H40" s="141">
        <f>(E40-I40)/I40</f>
        <v>-2.1279619822392345E-2</v>
      </c>
      <c r="I40" s="414">
        <v>36234.012000000002</v>
      </c>
      <c r="J40" s="112">
        <v>386136.29825999984</v>
      </c>
      <c r="K40" s="116">
        <f>I40/$I$45</f>
        <v>0.41948195142281602</v>
      </c>
      <c r="L40" s="87"/>
    </row>
    <row r="41" spans="1:12" ht="11.1" customHeight="1" x14ac:dyDescent="0.2">
      <c r="A41" s="941"/>
      <c r="B41" s="942"/>
      <c r="C41" s="93" t="s">
        <v>7</v>
      </c>
      <c r="D41" s="77">
        <v>868</v>
      </c>
      <c r="E41" s="90">
        <v>8070.6759999999995</v>
      </c>
      <c r="F41" s="78">
        <v>86139.545120000053</v>
      </c>
      <c r="G41" s="434">
        <f t="shared" ref="G41:G42" si="11">E41/$E$45</f>
        <v>0.10193722607454561</v>
      </c>
      <c r="H41" s="141">
        <f>(E41-I41)/I41</f>
        <v>-0.19965608919467545</v>
      </c>
      <c r="I41" s="414">
        <v>10084.009999999998</v>
      </c>
      <c r="J41" s="112">
        <v>107462.37567000001</v>
      </c>
      <c r="K41" s="117">
        <f t="shared" ref="K41:K44" si="12">I41/$I$45</f>
        <v>0.11674280488087242</v>
      </c>
      <c r="L41" s="88"/>
    </row>
    <row r="42" spans="1:12" ht="11.1" customHeight="1" x14ac:dyDescent="0.2">
      <c r="A42" s="941"/>
      <c r="B42" s="942"/>
      <c r="C42" s="93" t="s">
        <v>8</v>
      </c>
      <c r="D42" s="77">
        <v>24626</v>
      </c>
      <c r="E42" s="90">
        <v>9317.6620000000003</v>
      </c>
      <c r="F42" s="78">
        <v>99449.558180000007</v>
      </c>
      <c r="G42" s="434">
        <f t="shared" si="11"/>
        <v>0.11768736816844126</v>
      </c>
      <c r="H42" s="141">
        <f t="shared" ref="H42:H44" si="13">(E42-I42)/I42</f>
        <v>-0.15045118076343089</v>
      </c>
      <c r="I42" s="414">
        <v>10967.777</v>
      </c>
      <c r="J42" s="112">
        <v>116880.70177</v>
      </c>
      <c r="K42" s="117">
        <f t="shared" si="12"/>
        <v>0.126974194818125</v>
      </c>
      <c r="L42" s="88"/>
    </row>
    <row r="43" spans="1:12" ht="11.1" customHeight="1" x14ac:dyDescent="0.2">
      <c r="A43" s="941"/>
      <c r="B43" s="942"/>
      <c r="C43" s="93" t="s">
        <v>9</v>
      </c>
      <c r="D43" s="77">
        <v>361284</v>
      </c>
      <c r="E43" s="90">
        <v>25233.8</v>
      </c>
      <c r="F43" s="78">
        <v>269324.79999999999</v>
      </c>
      <c r="G43" s="434">
        <f>E43/$E$45</f>
        <v>0.31871723946294822</v>
      </c>
      <c r="H43" s="141">
        <f t="shared" si="13"/>
        <v>-0.1088815905639722</v>
      </c>
      <c r="I43" s="414">
        <v>28317</v>
      </c>
      <c r="J43" s="112">
        <v>301766.7</v>
      </c>
      <c r="K43" s="117">
        <f t="shared" si="12"/>
        <v>0.32782652990344763</v>
      </c>
      <c r="L43" s="88"/>
    </row>
    <row r="44" spans="1:12" ht="11.1" customHeight="1" x14ac:dyDescent="0.2">
      <c r="A44" s="941"/>
      <c r="B44" s="942"/>
      <c r="C44" s="93" t="s">
        <v>305</v>
      </c>
      <c r="D44" s="77">
        <v>26</v>
      </c>
      <c r="E44" s="90">
        <v>1087.896</v>
      </c>
      <c r="F44" s="78">
        <v>11611.31345</v>
      </c>
      <c r="G44" s="434">
        <f>E44/$E$45</f>
        <v>1.374074495093024E-2</v>
      </c>
      <c r="H44" s="141">
        <f t="shared" si="13"/>
        <v>0.40337280266666314</v>
      </c>
      <c r="I44" s="417">
        <v>775.20100000000002</v>
      </c>
      <c r="J44" s="118">
        <v>8261.1135599999998</v>
      </c>
      <c r="K44" s="117">
        <f t="shared" si="12"/>
        <v>8.9745189747389379E-3</v>
      </c>
      <c r="L44" s="88"/>
    </row>
    <row r="45" spans="1:12" ht="11.1" customHeight="1" x14ac:dyDescent="0.2">
      <c r="A45" s="943"/>
      <c r="B45" s="944"/>
      <c r="C45" s="535" t="s">
        <v>2</v>
      </c>
      <c r="D45" s="536">
        <v>386999</v>
      </c>
      <c r="E45" s="537">
        <v>79173</v>
      </c>
      <c r="F45" s="538">
        <v>845028.34675999987</v>
      </c>
      <c r="G45" s="539">
        <f>SUM(G40:G44)</f>
        <v>1</v>
      </c>
      <c r="H45" s="540">
        <f>(E45-I45)/I45</f>
        <v>-8.3412442983167009E-2</v>
      </c>
      <c r="I45" s="541">
        <v>86378</v>
      </c>
      <c r="J45" s="542">
        <v>920507.1892599999</v>
      </c>
      <c r="K45" s="550">
        <f>SUM(K40:K43)</f>
        <v>0.99102548102526111</v>
      </c>
      <c r="L45" s="99"/>
    </row>
    <row r="46" spans="1:12" ht="11.1" customHeight="1" x14ac:dyDescent="0.2">
      <c r="A46" s="939" t="str">
        <f>T!J21</f>
        <v>Listopad</v>
      </c>
      <c r="B46" s="940"/>
      <c r="C46" s="93" t="s">
        <v>6</v>
      </c>
      <c r="D46" s="77">
        <v>195</v>
      </c>
      <c r="E46" s="90">
        <v>47618.748</v>
      </c>
      <c r="F46" s="78">
        <v>508015.76631000009</v>
      </c>
      <c r="G46" s="434">
        <f>E46/$E$51</f>
        <v>0.38244826331636816</v>
      </c>
      <c r="H46" s="141">
        <f>(E46-I46)/I46</f>
        <v>-4.414241110917981E-2</v>
      </c>
      <c r="I46" s="414">
        <v>49817.826999999997</v>
      </c>
      <c r="J46" s="112">
        <v>531140.10829000024</v>
      </c>
      <c r="K46" s="117">
        <f>I46/$I$51</f>
        <v>0.37546022261798079</v>
      </c>
      <c r="L46" s="88"/>
    </row>
    <row r="47" spans="1:12" ht="11.1" customHeight="1" x14ac:dyDescent="0.2">
      <c r="A47" s="941"/>
      <c r="B47" s="942"/>
      <c r="C47" s="93" t="s">
        <v>7</v>
      </c>
      <c r="D47" s="77">
        <v>870</v>
      </c>
      <c r="E47" s="90">
        <v>12190.082</v>
      </c>
      <c r="F47" s="78">
        <v>130048.54839999993</v>
      </c>
      <c r="G47" s="434">
        <f t="shared" ref="G47:G49" si="14">E47/$E$51</f>
        <v>9.7904205515527629E-2</v>
      </c>
      <c r="H47" s="141">
        <f>(E47-I47)/I47</f>
        <v>-8.1365800164569332E-2</v>
      </c>
      <c r="I47" s="414">
        <v>13269.789000000001</v>
      </c>
      <c r="J47" s="112">
        <v>141477.64389000006</v>
      </c>
      <c r="K47" s="117">
        <f t="shared" ref="K47:K50" si="15">I47/$I$51</f>
        <v>0.1000099408597977</v>
      </c>
      <c r="L47" s="89"/>
    </row>
    <row r="48" spans="1:12" ht="11.1" customHeight="1" x14ac:dyDescent="0.2">
      <c r="A48" s="941"/>
      <c r="B48" s="942"/>
      <c r="C48" s="93" t="s">
        <v>8</v>
      </c>
      <c r="D48" s="77">
        <v>24714</v>
      </c>
      <c r="E48" s="90">
        <v>16057.911999999998</v>
      </c>
      <c r="F48" s="78">
        <v>171312.28221999999</v>
      </c>
      <c r="G48" s="434">
        <f t="shared" si="14"/>
        <v>0.12896854316470202</v>
      </c>
      <c r="H48" s="141">
        <f t="shared" ref="H48:H50" si="16">(E48-I48)/I48</f>
        <v>-0.1801763115604402</v>
      </c>
      <c r="I48" s="414">
        <v>19587.030999999999</v>
      </c>
      <c r="J48" s="112">
        <v>208830.20551</v>
      </c>
      <c r="K48" s="117">
        <f t="shared" si="15"/>
        <v>0.14762087113284347</v>
      </c>
      <c r="L48" s="88"/>
    </row>
    <row r="49" spans="1:12" ht="11.1" customHeight="1" x14ac:dyDescent="0.2">
      <c r="A49" s="941"/>
      <c r="B49" s="942"/>
      <c r="C49" s="93" t="s">
        <v>9</v>
      </c>
      <c r="D49" s="77">
        <v>361435</v>
      </c>
      <c r="E49" s="90">
        <v>47540.6</v>
      </c>
      <c r="F49" s="78">
        <v>507181.9</v>
      </c>
      <c r="G49" s="434">
        <f t="shared" si="14"/>
        <v>0.38182062046272475</v>
      </c>
      <c r="H49" s="141">
        <f t="shared" si="16"/>
        <v>-3.418306814672753E-2</v>
      </c>
      <c r="I49" s="414">
        <v>49223.199999999997</v>
      </c>
      <c r="J49" s="112">
        <v>524800.30000000005</v>
      </c>
      <c r="K49" s="117">
        <f t="shared" si="15"/>
        <v>0.3709787187219023</v>
      </c>
      <c r="L49" s="88"/>
    </row>
    <row r="50" spans="1:12" ht="11.1" customHeight="1" x14ac:dyDescent="0.2">
      <c r="A50" s="941"/>
      <c r="B50" s="942"/>
      <c r="C50" s="93" t="s">
        <v>305</v>
      </c>
      <c r="D50" s="77">
        <v>26</v>
      </c>
      <c r="E50" s="90">
        <v>1102.9580000000001</v>
      </c>
      <c r="F50" s="78">
        <v>11766.794760000001</v>
      </c>
      <c r="G50" s="434">
        <f>E50/$E$51</f>
        <v>8.8583675406773577E-3</v>
      </c>
      <c r="H50" s="141">
        <f t="shared" si="16"/>
        <v>0.40173323352646573</v>
      </c>
      <c r="I50" s="417">
        <v>786.85299999999995</v>
      </c>
      <c r="J50" s="118">
        <v>8389.141160000001</v>
      </c>
      <c r="K50" s="117">
        <f t="shared" si="15"/>
        <v>5.930246667475601E-3</v>
      </c>
      <c r="L50" s="88"/>
    </row>
    <row r="51" spans="1:12" ht="11.1" customHeight="1" x14ac:dyDescent="0.2">
      <c r="A51" s="943"/>
      <c r="B51" s="944"/>
      <c r="C51" s="535" t="s">
        <v>2</v>
      </c>
      <c r="D51" s="536">
        <v>387240</v>
      </c>
      <c r="E51" s="537">
        <v>124510.3</v>
      </c>
      <c r="F51" s="538">
        <v>1328325.2916899999</v>
      </c>
      <c r="G51" s="539">
        <f>SUM(G46:G50)</f>
        <v>0.99999999999999989</v>
      </c>
      <c r="H51" s="540">
        <f t="shared" ref="H51" si="17">(E51-I51)/I51</f>
        <v>-6.1607706088192597E-2</v>
      </c>
      <c r="I51" s="541">
        <v>132684.70000000001</v>
      </c>
      <c r="J51" s="542">
        <v>1414637.3988500005</v>
      </c>
      <c r="K51" s="550">
        <f>SUM(K46:K49)</f>
        <v>0.99406975333252423</v>
      </c>
      <c r="L51" s="99"/>
    </row>
    <row r="52" spans="1:12" ht="11.1" customHeight="1" x14ac:dyDescent="0.2">
      <c r="A52" s="939" t="str">
        <f>T!J22</f>
        <v>Prosinec</v>
      </c>
      <c r="B52" s="940"/>
      <c r="C52" s="92" t="s">
        <v>6</v>
      </c>
      <c r="D52" s="104">
        <v>195</v>
      </c>
      <c r="E52" s="106">
        <v>53829.382000000005</v>
      </c>
      <c r="F52" s="105">
        <v>574926.66102000023</v>
      </c>
      <c r="G52" s="433">
        <f>E52/$E$57</f>
        <v>0.32544754539117343</v>
      </c>
      <c r="H52" s="395">
        <f>(E52-I52)/I52</f>
        <v>9.8613729387139817E-3</v>
      </c>
      <c r="I52" s="413">
        <v>53303.733999999997</v>
      </c>
      <c r="J52" s="113">
        <v>568320.71464000037</v>
      </c>
      <c r="K52" s="116">
        <f>I52/$I$57</f>
        <v>0.31732417424103521</v>
      </c>
      <c r="L52" s="106"/>
    </row>
    <row r="53" spans="1:12" ht="11.1" customHeight="1" x14ac:dyDescent="0.2">
      <c r="A53" s="941"/>
      <c r="B53" s="942"/>
      <c r="C53" s="93" t="s">
        <v>7</v>
      </c>
      <c r="D53" s="77">
        <v>870</v>
      </c>
      <c r="E53" s="90">
        <v>15790.678</v>
      </c>
      <c r="F53" s="78">
        <v>168653.05796000003</v>
      </c>
      <c r="G53" s="434">
        <f t="shared" ref="G53:G56" si="18">E53/$E$57</f>
        <v>9.5469002322233668E-2</v>
      </c>
      <c r="H53" s="141">
        <f t="shared" ref="H53:H56" si="19">(E53-I53)/I53</f>
        <v>3.2872182355402145E-2</v>
      </c>
      <c r="I53" s="414">
        <v>15288.124</v>
      </c>
      <c r="J53" s="112">
        <v>163001.07685000013</v>
      </c>
      <c r="K53" s="117">
        <f t="shared" ref="K53:K56" si="20">I53/$I$57</f>
        <v>9.101222297099397E-2</v>
      </c>
      <c r="L53" s="90"/>
    </row>
    <row r="54" spans="1:12" ht="11.1" customHeight="1" x14ac:dyDescent="0.2">
      <c r="A54" s="941"/>
      <c r="B54" s="942"/>
      <c r="C54" s="93" t="s">
        <v>8</v>
      </c>
      <c r="D54" s="77">
        <v>24748</v>
      </c>
      <c r="E54" s="90">
        <v>23116</v>
      </c>
      <c r="F54" s="78">
        <v>246891.56689000002</v>
      </c>
      <c r="G54" s="434">
        <f t="shared" si="18"/>
        <v>0.1397572325697955</v>
      </c>
      <c r="H54" s="141">
        <f t="shared" si="19"/>
        <v>-0.15006344006491229</v>
      </c>
      <c r="I54" s="414">
        <v>27197.324000000001</v>
      </c>
      <c r="J54" s="112">
        <v>289975.42063000001</v>
      </c>
      <c r="K54" s="117">
        <f t="shared" si="20"/>
        <v>0.16190926474055062</v>
      </c>
      <c r="L54" s="90"/>
    </row>
    <row r="55" spans="1:12" ht="11.1" customHeight="1" x14ac:dyDescent="0.2">
      <c r="A55" s="941"/>
      <c r="B55" s="942"/>
      <c r="C55" s="93" t="s">
        <v>9</v>
      </c>
      <c r="D55" s="77">
        <v>361555</v>
      </c>
      <c r="E55" s="90">
        <v>71611.3</v>
      </c>
      <c r="F55" s="78">
        <v>764847.7</v>
      </c>
      <c r="G55" s="434">
        <f t="shared" si="18"/>
        <v>0.43295540356140322</v>
      </c>
      <c r="H55" s="141">
        <f t="shared" si="19"/>
        <v>3.7044304595848865E-3</v>
      </c>
      <c r="I55" s="414">
        <v>71347</v>
      </c>
      <c r="J55" s="112">
        <v>760696.2</v>
      </c>
      <c r="K55" s="117">
        <f t="shared" si="20"/>
        <v>0.42473812171535935</v>
      </c>
      <c r="L55" s="90"/>
    </row>
    <row r="56" spans="1:12" ht="11.1" customHeight="1" x14ac:dyDescent="0.2">
      <c r="A56" s="941"/>
      <c r="B56" s="942"/>
      <c r="C56" s="93" t="s">
        <v>305</v>
      </c>
      <c r="D56" s="77">
        <v>26</v>
      </c>
      <c r="E56" s="90">
        <v>1053.74</v>
      </c>
      <c r="F56" s="78">
        <v>11254.513650000001</v>
      </c>
      <c r="G56" s="434">
        <f t="shared" si="18"/>
        <v>6.3708161553943723E-3</v>
      </c>
      <c r="H56" s="141">
        <f t="shared" si="19"/>
        <v>0.25055481843492539</v>
      </c>
      <c r="I56" s="417">
        <v>842.61800000000005</v>
      </c>
      <c r="J56" s="118">
        <v>8983.9251800000002</v>
      </c>
      <c r="K56" s="117">
        <f t="shared" si="20"/>
        <v>5.0162163320609512E-3</v>
      </c>
      <c r="L56" s="90"/>
    </row>
    <row r="57" spans="1:12" ht="11.1" customHeight="1" thickBot="1" x14ac:dyDescent="0.25">
      <c r="A57" s="1001"/>
      <c r="B57" s="1002"/>
      <c r="C57" s="600" t="s">
        <v>2</v>
      </c>
      <c r="D57" s="601">
        <v>387394</v>
      </c>
      <c r="E57" s="602">
        <v>165401.09999999998</v>
      </c>
      <c r="F57" s="603">
        <v>1766573.4995200003</v>
      </c>
      <c r="G57" s="604">
        <f>SUM(G52:G56)</f>
        <v>1.0000000000000002</v>
      </c>
      <c r="H57" s="605">
        <f t="shared" ref="H57" si="21">(E57-I57)/I57</f>
        <v>-1.5345388822875339E-2</v>
      </c>
      <c r="I57" s="606">
        <v>167978.8</v>
      </c>
      <c r="J57" s="607">
        <v>1790977.3373000005</v>
      </c>
      <c r="K57" s="608">
        <f>SUM(K52:K55)</f>
        <v>0.99498378366793916</v>
      </c>
      <c r="L57" s="107"/>
    </row>
    <row r="58" spans="1:12" ht="11.1" customHeight="1" thickTop="1" x14ac:dyDescent="0.2">
      <c r="A58" s="1003" t="str">
        <f>T!E17</f>
        <v>IV. čtvrtletí</v>
      </c>
      <c r="B58" s="1004"/>
      <c r="C58" s="93" t="s">
        <v>6</v>
      </c>
      <c r="D58" s="77">
        <f>D52</f>
        <v>195</v>
      </c>
      <c r="E58" s="90">
        <f>E40+E46+E52</f>
        <v>136911.09600000002</v>
      </c>
      <c r="F58" s="78">
        <f>F40+F46+F52</f>
        <v>1461445.5573400003</v>
      </c>
      <c r="G58" s="434">
        <f>E58/$E$63</f>
        <v>0.3709479349438774</v>
      </c>
      <c r="H58" s="141">
        <f>(E58-I58)/I58</f>
        <v>-1.754129345081868E-2</v>
      </c>
      <c r="I58" s="414">
        <f>I40+I46+I52</f>
        <v>139355.573</v>
      </c>
      <c r="J58" s="112">
        <f>J40+J46+J52</f>
        <v>1485597.1211900003</v>
      </c>
      <c r="K58" s="117">
        <f>I58/$I$63</f>
        <v>0.36005330952882314</v>
      </c>
      <c r="L58" s="87"/>
    </row>
    <row r="59" spans="1:12" ht="11.1" customHeight="1" x14ac:dyDescent="0.2">
      <c r="A59" s="945"/>
      <c r="B59" s="946"/>
      <c r="C59" s="93" t="s">
        <v>7</v>
      </c>
      <c r="D59" s="77">
        <f>D53</f>
        <v>870</v>
      </c>
      <c r="E59" s="90">
        <f t="shared" ref="E59:F59" si="22">E41+E47+E53</f>
        <v>36051.436000000002</v>
      </c>
      <c r="F59" s="78">
        <f t="shared" si="22"/>
        <v>384841.15148</v>
      </c>
      <c r="G59" s="434">
        <f t="shared" ref="G59:G62" si="23">E59/$E$63</f>
        <v>9.7678027031215642E-2</v>
      </c>
      <c r="H59" s="141">
        <f t="shared" ref="H59:H62" si="24">(E59-I59)/I59</f>
        <v>-6.7038252728778377E-2</v>
      </c>
      <c r="I59" s="414">
        <f t="shared" ref="I59:J60" si="25">I41+I47+I53</f>
        <v>38641.922999999995</v>
      </c>
      <c r="J59" s="112">
        <f t="shared" si="25"/>
        <v>411941.09641000023</v>
      </c>
      <c r="K59" s="117">
        <f t="shared" ref="K59:K62" si="26">I59/$I$63</f>
        <v>9.9839223959187831E-2</v>
      </c>
      <c r="L59" s="87"/>
    </row>
    <row r="60" spans="1:12" ht="11.1" customHeight="1" x14ac:dyDescent="0.2">
      <c r="A60" s="945"/>
      <c r="B60" s="946"/>
      <c r="C60" s="93" t="s">
        <v>8</v>
      </c>
      <c r="D60" s="77">
        <f>D54</f>
        <v>24748</v>
      </c>
      <c r="E60" s="90">
        <f>E42+E48+E54</f>
        <v>48491.574000000001</v>
      </c>
      <c r="F60" s="78">
        <f t="shared" ref="F60" si="27">F42+F48+F54</f>
        <v>517653.40729</v>
      </c>
      <c r="G60" s="434">
        <f t="shared" si="23"/>
        <v>0.13138342883091239</v>
      </c>
      <c r="H60" s="141">
        <f t="shared" si="24"/>
        <v>-0.16035006292062079</v>
      </c>
      <c r="I60" s="414">
        <f>I42+I48+I54</f>
        <v>57752.131999999998</v>
      </c>
      <c r="J60" s="112">
        <f t="shared" si="25"/>
        <v>615686.32790999999</v>
      </c>
      <c r="K60" s="117">
        <f t="shared" si="26"/>
        <v>0.1492143142272857</v>
      </c>
      <c r="L60" s="87"/>
    </row>
    <row r="61" spans="1:12" ht="11.1" customHeight="1" x14ac:dyDescent="0.2">
      <c r="A61" s="945"/>
      <c r="B61" s="946"/>
      <c r="C61" s="93" t="s">
        <v>9</v>
      </c>
      <c r="D61" s="77">
        <f>D55</f>
        <v>361555</v>
      </c>
      <c r="E61" s="90">
        <f t="shared" ref="E61:F61" si="28">E43+E49+E55</f>
        <v>144385.70000000001</v>
      </c>
      <c r="F61" s="78">
        <f t="shared" si="28"/>
        <v>1541354.4</v>
      </c>
      <c r="G61" s="434">
        <f t="shared" si="23"/>
        <v>0.39119968224070167</v>
      </c>
      <c r="H61" s="141">
        <f t="shared" si="24"/>
        <v>-3.0234298180098759E-2</v>
      </c>
      <c r="I61" s="414">
        <f t="shared" ref="I61:J62" si="29">I43+I49+I55</f>
        <v>148887.20000000001</v>
      </c>
      <c r="J61" s="112">
        <f t="shared" si="29"/>
        <v>1587263.2</v>
      </c>
      <c r="K61" s="117">
        <f t="shared" si="26"/>
        <v>0.38468019579295765</v>
      </c>
      <c r="L61" s="87"/>
    </row>
    <row r="62" spans="1:12" ht="11.1" customHeight="1" x14ac:dyDescent="0.2">
      <c r="A62" s="945"/>
      <c r="B62" s="946"/>
      <c r="C62" s="93" t="s">
        <v>305</v>
      </c>
      <c r="D62" s="77">
        <f>D56</f>
        <v>26</v>
      </c>
      <c r="E62" s="90">
        <f>E44+E50+E56</f>
        <v>3244.5940000000001</v>
      </c>
      <c r="F62" s="78">
        <f t="shared" ref="F62" si="30">F44+F50+F56</f>
        <v>34632.621859999999</v>
      </c>
      <c r="G62" s="434">
        <f t="shared" si="23"/>
        <v>8.7909269532930687E-3</v>
      </c>
      <c r="H62" s="141">
        <f t="shared" si="24"/>
        <v>0.34928755356239855</v>
      </c>
      <c r="I62" s="414">
        <f>I44+I50+I56</f>
        <v>2404.672</v>
      </c>
      <c r="J62" s="112">
        <f t="shared" si="29"/>
        <v>25634.179900000003</v>
      </c>
      <c r="K62" s="117">
        <f t="shared" si="26"/>
        <v>6.2129564917457174E-3</v>
      </c>
      <c r="L62" s="87"/>
    </row>
    <row r="63" spans="1:12" ht="11.1" customHeight="1" x14ac:dyDescent="0.2">
      <c r="A63" s="945"/>
      <c r="B63" s="946"/>
      <c r="C63" s="570" t="s">
        <v>2</v>
      </c>
      <c r="D63" s="565">
        <f>SUM(D58:D62)</f>
        <v>387394</v>
      </c>
      <c r="E63" s="571">
        <f>SUM(E58:E62)</f>
        <v>369084.39999999997</v>
      </c>
      <c r="F63" s="572">
        <f>SUM(F58:F62)</f>
        <v>3939927.13797</v>
      </c>
      <c r="G63" s="573">
        <f>SUM(G58:G62)</f>
        <v>1.0000000000000002</v>
      </c>
      <c r="H63" s="574">
        <f>(E63-I63)/I63</f>
        <v>-4.6395799933598943E-2</v>
      </c>
      <c r="I63" s="584">
        <f>SUM(I58:I62)</f>
        <v>387041.5</v>
      </c>
      <c r="J63" s="585">
        <f>SUM(J58:J62)</f>
        <v>4126121.9254100006</v>
      </c>
      <c r="K63" s="586">
        <f>SUM(K58:K61)</f>
        <v>0.99378704350825431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E36:G36"/>
    <mergeCell ref="I36:K36"/>
    <mergeCell ref="D38:D39"/>
    <mergeCell ref="E38:F38"/>
    <mergeCell ref="E7:F7"/>
    <mergeCell ref="I7:J7"/>
    <mergeCell ref="H37:H39"/>
    <mergeCell ref="I38:J38"/>
    <mergeCell ref="A35:D35"/>
    <mergeCell ref="E37:F37"/>
    <mergeCell ref="I37:J37"/>
    <mergeCell ref="A46:B51"/>
    <mergeCell ref="A52:B57"/>
    <mergeCell ref="A58:B63"/>
    <mergeCell ref="A40:B45"/>
    <mergeCell ref="D7:D8"/>
    <mergeCell ref="A39:B39"/>
    <mergeCell ref="A9:B14"/>
    <mergeCell ref="A15:B20"/>
    <mergeCell ref="A21:B26"/>
    <mergeCell ref="A27:B32"/>
    <mergeCell ref="K1:L1"/>
    <mergeCell ref="A2:L2"/>
    <mergeCell ref="A4:D4"/>
    <mergeCell ref="A8:B8"/>
    <mergeCell ref="H6:H8"/>
    <mergeCell ref="I5:K5"/>
    <mergeCell ref="E5:G5"/>
    <mergeCell ref="E6:F6"/>
    <mergeCell ref="I6:J6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0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3" t="s">
        <v>238</v>
      </c>
      <c r="L1" s="953"/>
    </row>
    <row r="2" spans="1:17" s="609" customFormat="1" ht="30" customHeight="1" x14ac:dyDescent="0.25">
      <c r="A2" s="855" t="s">
        <v>203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</row>
    <row r="3" spans="1:17" ht="17.100000000000001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17" ht="12.95" customHeight="1" x14ac:dyDescent="0.2">
      <c r="A4" s="954" t="s">
        <v>112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17" ht="24.95" customHeight="1" x14ac:dyDescent="0.25">
      <c r="A6" s="74"/>
      <c r="B6" s="75"/>
      <c r="C6" s="76"/>
      <c r="D6" s="76"/>
      <c r="E6" s="932" t="s">
        <v>39</v>
      </c>
      <c r="F6" s="933"/>
      <c r="G6" s="432"/>
      <c r="H6" s="933" t="s">
        <v>108</v>
      </c>
      <c r="I6" s="999" t="s">
        <v>39</v>
      </c>
      <c r="J6" s="1000"/>
      <c r="K6" s="411"/>
      <c r="L6" s="87"/>
    </row>
    <row r="7" spans="1:17" ht="24.95" customHeight="1" x14ac:dyDescent="0.25">
      <c r="A7" s="74"/>
      <c r="B7" s="94"/>
      <c r="C7" s="94"/>
      <c r="D7" s="961" t="s">
        <v>0</v>
      </c>
      <c r="E7" s="932"/>
      <c r="F7" s="933"/>
      <c r="G7" s="503" t="s">
        <v>107</v>
      </c>
      <c r="H7" s="933"/>
      <c r="I7" s="999"/>
      <c r="J7" s="1000"/>
      <c r="K7" s="114" t="s">
        <v>107</v>
      </c>
      <c r="L7" s="87"/>
    </row>
    <row r="8" spans="1:17" ht="15" customHeight="1" x14ac:dyDescent="0.25">
      <c r="A8" s="960" t="s">
        <v>140</v>
      </c>
      <c r="B8" s="960"/>
      <c r="C8" s="126" t="s">
        <v>45</v>
      </c>
      <c r="D8" s="962"/>
      <c r="E8" s="672" t="s">
        <v>341</v>
      </c>
      <c r="F8" s="666" t="s">
        <v>1</v>
      </c>
      <c r="G8" s="504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39" t="str">
        <f>T!J20</f>
        <v>Říjen</v>
      </c>
      <c r="B9" s="940"/>
      <c r="C9" s="92" t="s">
        <v>6</v>
      </c>
      <c r="D9" s="77">
        <v>49</v>
      </c>
      <c r="E9" s="90">
        <v>8999.527</v>
      </c>
      <c r="F9" s="78">
        <v>96053.760670000018</v>
      </c>
      <c r="G9" s="433">
        <f>E9/$E$14</f>
        <v>0.55124569699494053</v>
      </c>
      <c r="H9" s="141">
        <f>(E9-I9)/I9</f>
        <v>1.1416798560476088E-2</v>
      </c>
      <c r="I9" s="414">
        <v>8897.9409999999989</v>
      </c>
      <c r="J9" s="112">
        <v>94823.221810000003</v>
      </c>
      <c r="K9" s="116">
        <f>I9/$I$14</f>
        <v>0.52760742853415721</v>
      </c>
      <c r="L9" s="87"/>
    </row>
    <row r="10" spans="1:17" ht="11.1" customHeight="1" x14ac:dyDescent="0.2">
      <c r="A10" s="941"/>
      <c r="B10" s="942"/>
      <c r="C10" s="93" t="s">
        <v>7</v>
      </c>
      <c r="D10" s="77">
        <v>196</v>
      </c>
      <c r="E10" s="90">
        <v>1877.6310000000001</v>
      </c>
      <c r="F10" s="78">
        <v>20040.623530000019</v>
      </c>
      <c r="G10" s="434">
        <f>E10/$E$14</f>
        <v>0.11501004544953387</v>
      </c>
      <c r="H10" s="141">
        <f>(E10-I10)/I10</f>
        <v>9.3704977959359424E-3</v>
      </c>
      <c r="I10" s="414">
        <v>1860.2</v>
      </c>
      <c r="J10" s="112">
        <v>19823.760099999985</v>
      </c>
      <c r="K10" s="117">
        <f>I10/$I$14</f>
        <v>0.11030139877969963</v>
      </c>
      <c r="L10" s="88"/>
      <c r="M10" s="79"/>
      <c r="O10" s="79"/>
      <c r="P10" s="79"/>
      <c r="Q10" s="79"/>
    </row>
    <row r="11" spans="1:17" ht="11.1" customHeight="1" x14ac:dyDescent="0.2">
      <c r="A11" s="941"/>
      <c r="B11" s="942"/>
      <c r="C11" s="93" t="s">
        <v>8</v>
      </c>
      <c r="D11" s="77">
        <v>6023</v>
      </c>
      <c r="E11" s="90">
        <v>2250.8120000000004</v>
      </c>
      <c r="F11" s="78">
        <v>24023.142400000001</v>
      </c>
      <c r="G11" s="434">
        <f>E11/$E$14</f>
        <v>0.13786840461110639</v>
      </c>
      <c r="H11" s="141">
        <f t="shared" ref="H11:H13" si="0">(E11-I11)/I11</f>
        <v>-0.10765526053607781</v>
      </c>
      <c r="I11" s="414">
        <v>2522.357</v>
      </c>
      <c r="J11" s="112">
        <v>26880.432969999998</v>
      </c>
      <c r="K11" s="117">
        <f>I11/$I$14</f>
        <v>0.14956429702277541</v>
      </c>
      <c r="L11" s="88"/>
      <c r="M11" s="79"/>
      <c r="O11" s="79"/>
      <c r="P11" s="79"/>
      <c r="Q11" s="79"/>
    </row>
    <row r="12" spans="1:17" ht="11.1" customHeight="1" x14ac:dyDescent="0.2">
      <c r="A12" s="941"/>
      <c r="B12" s="942"/>
      <c r="C12" s="93" t="s">
        <v>9</v>
      </c>
      <c r="D12" s="77">
        <v>78901</v>
      </c>
      <c r="E12" s="90">
        <v>3047</v>
      </c>
      <c r="F12" s="78">
        <v>32521.7</v>
      </c>
      <c r="G12" s="434">
        <f>E12/$E$14</f>
        <v>0.18663710201031497</v>
      </c>
      <c r="H12" s="141">
        <f t="shared" si="0"/>
        <v>-0.11977120406748322</v>
      </c>
      <c r="I12" s="414">
        <v>3461.6</v>
      </c>
      <c r="J12" s="112">
        <v>36889.800000000003</v>
      </c>
      <c r="K12" s="117">
        <f>I12/$I$14</f>
        <v>0.20525713472519527</v>
      </c>
      <c r="L12" s="88"/>
      <c r="M12" s="79"/>
      <c r="O12" s="79"/>
      <c r="P12" s="79"/>
      <c r="Q12" s="79"/>
    </row>
    <row r="13" spans="1:17" ht="11.1" customHeight="1" x14ac:dyDescent="0.2">
      <c r="A13" s="941"/>
      <c r="B13" s="942"/>
      <c r="C13" s="93" t="s">
        <v>305</v>
      </c>
      <c r="D13" s="77">
        <v>5</v>
      </c>
      <c r="E13" s="90">
        <v>150.83000000000001</v>
      </c>
      <c r="F13" s="78">
        <v>1609.84259</v>
      </c>
      <c r="G13" s="434">
        <f>E13/$E$14</f>
        <v>9.238750934104303E-3</v>
      </c>
      <c r="H13" s="141">
        <f t="shared" si="0"/>
        <v>0.23024094223585265</v>
      </c>
      <c r="I13" s="417">
        <v>122.602</v>
      </c>
      <c r="J13" s="118">
        <v>1306.5386700000001</v>
      </c>
      <c r="K13" s="117">
        <f>I13/$I$14</f>
        <v>7.2697409381726344E-3</v>
      </c>
      <c r="L13" s="88"/>
      <c r="M13" s="79"/>
      <c r="O13" s="79"/>
      <c r="P13" s="79"/>
      <c r="Q13" s="79"/>
    </row>
    <row r="14" spans="1:17" ht="11.1" customHeight="1" x14ac:dyDescent="0.2">
      <c r="A14" s="943"/>
      <c r="B14" s="944"/>
      <c r="C14" s="535" t="s">
        <v>2</v>
      </c>
      <c r="D14" s="536">
        <v>85174</v>
      </c>
      <c r="E14" s="537">
        <v>16325.8</v>
      </c>
      <c r="F14" s="538">
        <v>174249.06919000004</v>
      </c>
      <c r="G14" s="539">
        <f>SUM(G9:G13)</f>
        <v>1</v>
      </c>
      <c r="H14" s="540">
        <f>(E14-I14)/I14</f>
        <v>-3.1954318784205939E-2</v>
      </c>
      <c r="I14" s="541">
        <v>16864.699999999997</v>
      </c>
      <c r="J14" s="542">
        <v>179723.75354999999</v>
      </c>
      <c r="K14" s="550">
        <f>SUM(K9:K12)</f>
        <v>0.99273025906182755</v>
      </c>
      <c r="L14" s="99"/>
      <c r="M14" s="79"/>
    </row>
    <row r="15" spans="1:17" ht="11.1" customHeight="1" x14ac:dyDescent="0.2">
      <c r="A15" s="945" t="str">
        <f>T!J21</f>
        <v>Listopad</v>
      </c>
      <c r="B15" s="946"/>
      <c r="C15" s="93" t="s">
        <v>6</v>
      </c>
      <c r="D15" s="77">
        <v>48</v>
      </c>
      <c r="E15" s="90">
        <v>9948.7729999999992</v>
      </c>
      <c r="F15" s="78">
        <v>106137.63067999996</v>
      </c>
      <c r="G15" s="434">
        <f>E15/$E$20</f>
        <v>0.44429040973540251</v>
      </c>
      <c r="H15" s="141">
        <f>(E15-I15)/I15</f>
        <v>-4.9914844681550483E-2</v>
      </c>
      <c r="I15" s="414">
        <v>10471.454</v>
      </c>
      <c r="J15" s="112">
        <v>111642.40942</v>
      </c>
      <c r="K15" s="117">
        <f>I15/$I$20</f>
        <v>0.44023417037681672</v>
      </c>
      <c r="L15" s="88"/>
      <c r="M15" s="79"/>
      <c r="N15" s="79"/>
    </row>
    <row r="16" spans="1:17" ht="11.1" customHeight="1" x14ac:dyDescent="0.2">
      <c r="A16" s="945"/>
      <c r="B16" s="946"/>
      <c r="C16" s="93" t="s">
        <v>7</v>
      </c>
      <c r="D16" s="77">
        <v>195</v>
      </c>
      <c r="E16" s="90">
        <v>2677.643</v>
      </c>
      <c r="F16" s="78">
        <v>28565.92479999999</v>
      </c>
      <c r="G16" s="434">
        <f>E16/$E$20</f>
        <v>0.1195776710952328</v>
      </c>
      <c r="H16" s="141">
        <f>(E16-I16)/I16</f>
        <v>2.7755986402179316E-4</v>
      </c>
      <c r="I16" s="414">
        <v>2676.9</v>
      </c>
      <c r="J16" s="112">
        <v>28540.298600000027</v>
      </c>
      <c r="K16" s="117">
        <f>I16/$I$20</f>
        <v>0.11254051736097974</v>
      </c>
      <c r="L16" s="89"/>
      <c r="M16" s="82"/>
      <c r="N16" s="79"/>
    </row>
    <row r="17" spans="1:21" ht="11.1" customHeight="1" x14ac:dyDescent="0.2">
      <c r="A17" s="945"/>
      <c r="B17" s="946"/>
      <c r="C17" s="93" t="s">
        <v>8</v>
      </c>
      <c r="D17" s="77">
        <v>6044</v>
      </c>
      <c r="E17" s="90">
        <v>3879.0230000000001</v>
      </c>
      <c r="F17" s="78">
        <v>41382.834740000006</v>
      </c>
      <c r="G17" s="434">
        <f>E17/$E$20</f>
        <v>0.17322867031372113</v>
      </c>
      <c r="H17" s="141">
        <f t="shared" ref="H17:H20" si="1">(E17-I17)/I17</f>
        <v>-0.13886922367045554</v>
      </c>
      <c r="I17" s="414">
        <v>4504.5690000000004</v>
      </c>
      <c r="J17" s="112">
        <v>48026.354079999997</v>
      </c>
      <c r="K17" s="117">
        <f>I17/$I$20</f>
        <v>0.18937820828130719</v>
      </c>
      <c r="L17" s="88"/>
      <c r="M17" s="79"/>
      <c r="N17" s="79"/>
      <c r="O17" s="79"/>
      <c r="P17" s="79"/>
    </row>
    <row r="18" spans="1:21" ht="11.1" customHeight="1" x14ac:dyDescent="0.2">
      <c r="A18" s="945"/>
      <c r="B18" s="946"/>
      <c r="C18" s="93" t="s">
        <v>9</v>
      </c>
      <c r="D18" s="77">
        <v>78934</v>
      </c>
      <c r="E18" s="90">
        <v>5740.6</v>
      </c>
      <c r="F18" s="78">
        <v>61243.5</v>
      </c>
      <c r="G18" s="434">
        <f>E18/$E$20</f>
        <v>0.25636262141341976</v>
      </c>
      <c r="H18" s="141">
        <f t="shared" si="1"/>
        <v>-4.5984079238196501E-2</v>
      </c>
      <c r="I18" s="414">
        <v>6017.3</v>
      </c>
      <c r="J18" s="112">
        <v>64154.7</v>
      </c>
      <c r="K18" s="117">
        <f>I18/$I$20</f>
        <v>0.25297547727454273</v>
      </c>
      <c r="L18" s="88"/>
      <c r="M18" s="79"/>
      <c r="N18" s="79"/>
      <c r="O18" s="79"/>
      <c r="P18" s="79"/>
    </row>
    <row r="19" spans="1:21" ht="11.1" customHeight="1" x14ac:dyDescent="0.2">
      <c r="A19" s="945"/>
      <c r="B19" s="946"/>
      <c r="C19" s="93" t="s">
        <v>305</v>
      </c>
      <c r="D19" s="77">
        <v>5</v>
      </c>
      <c r="E19" s="90">
        <v>146.46100000000001</v>
      </c>
      <c r="F19" s="78">
        <v>1562.5038400000001</v>
      </c>
      <c r="G19" s="434">
        <f>E19/$E$20</f>
        <v>6.5406274422239608E-3</v>
      </c>
      <c r="H19" s="141">
        <f t="shared" si="1"/>
        <v>0.26393503456251038</v>
      </c>
      <c r="I19" s="417">
        <v>115.877</v>
      </c>
      <c r="J19" s="118">
        <v>1235.4475</v>
      </c>
      <c r="K19" s="117">
        <f>I19/$I$20</f>
        <v>4.8716267063537112E-3</v>
      </c>
      <c r="L19" s="88"/>
      <c r="M19" s="79"/>
      <c r="N19" s="79"/>
      <c r="O19" s="79"/>
      <c r="P19" s="79"/>
    </row>
    <row r="20" spans="1:21" ht="11.1" customHeight="1" x14ac:dyDescent="0.2">
      <c r="A20" s="945"/>
      <c r="B20" s="946"/>
      <c r="C20" s="535" t="s">
        <v>2</v>
      </c>
      <c r="D20" s="536">
        <v>85226</v>
      </c>
      <c r="E20" s="537">
        <v>22392.499999999996</v>
      </c>
      <c r="F20" s="538">
        <v>238892.39405999993</v>
      </c>
      <c r="G20" s="539">
        <f>SUM(G15:G19)</f>
        <v>1.0000000000000002</v>
      </c>
      <c r="H20" s="540">
        <f t="shared" si="1"/>
        <v>-5.8588839700497441E-2</v>
      </c>
      <c r="I20" s="541">
        <v>23786.1</v>
      </c>
      <c r="J20" s="542">
        <v>253599.2096</v>
      </c>
      <c r="K20" s="550">
        <f>SUM(K15:K18)</f>
        <v>0.99512837329364645</v>
      </c>
      <c r="L20" s="99"/>
      <c r="M20" s="79"/>
      <c r="N20" s="79"/>
      <c r="O20" s="79"/>
      <c r="P20" s="79"/>
    </row>
    <row r="21" spans="1:21" ht="11.1" customHeight="1" x14ac:dyDescent="0.2">
      <c r="A21" s="945" t="str">
        <f>T!J22</f>
        <v>Prosinec</v>
      </c>
      <c r="B21" s="946"/>
      <c r="C21" s="92" t="s">
        <v>6</v>
      </c>
      <c r="D21" s="104">
        <v>49</v>
      </c>
      <c r="E21" s="106">
        <v>10301.522000000001</v>
      </c>
      <c r="F21" s="105">
        <v>110025.44962000001</v>
      </c>
      <c r="G21" s="433">
        <f>E21/$E$26</f>
        <v>0.37392094373865703</v>
      </c>
      <c r="H21" s="395">
        <f>(E21-I21)/I21</f>
        <v>-9.240592205779748E-3</v>
      </c>
      <c r="I21" s="413">
        <v>10397.602000000001</v>
      </c>
      <c r="J21" s="113">
        <v>110858.15545999999</v>
      </c>
      <c r="K21" s="116">
        <f>I21/$I$26</f>
        <v>0.36292564591230531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45"/>
      <c r="B22" s="946"/>
      <c r="C22" s="93" t="s">
        <v>7</v>
      </c>
      <c r="D22" s="77">
        <v>196</v>
      </c>
      <c r="E22" s="90">
        <v>2872.3380000000002</v>
      </c>
      <c r="F22" s="78">
        <v>30678.605740000025</v>
      </c>
      <c r="G22" s="434">
        <f>E22/$E$26</f>
        <v>0.10425909255898368</v>
      </c>
      <c r="H22" s="141">
        <f t="shared" ref="H22:H26" si="2">(E22-I22)/I22</f>
        <v>-9.0600601551369259E-2</v>
      </c>
      <c r="I22" s="414">
        <v>3158.5</v>
      </c>
      <c r="J22" s="112">
        <v>33676.10061999999</v>
      </c>
      <c r="K22" s="117">
        <f>I22/$I$26</f>
        <v>0.11024663692782397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45"/>
      <c r="B23" s="946"/>
      <c r="C23" s="93" t="s">
        <v>8</v>
      </c>
      <c r="D23" s="77">
        <v>6053</v>
      </c>
      <c r="E23" s="90">
        <v>5565.6210000000001</v>
      </c>
      <c r="F23" s="78">
        <v>59444.135690000003</v>
      </c>
      <c r="G23" s="434">
        <f>E23/$E$26</f>
        <v>0.2020189110707804</v>
      </c>
      <c r="H23" s="141">
        <f t="shared" si="2"/>
        <v>-0.10647566698202766</v>
      </c>
      <c r="I23" s="414">
        <v>6228.8410000000003</v>
      </c>
      <c r="J23" s="112">
        <v>66410.967350000006</v>
      </c>
      <c r="K23" s="117">
        <f>I23/$I$26</f>
        <v>0.21741610644551021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45"/>
      <c r="B24" s="946"/>
      <c r="C24" s="93" t="s">
        <v>9</v>
      </c>
      <c r="D24" s="77">
        <v>78961</v>
      </c>
      <c r="E24" s="90">
        <v>8647.2000000000007</v>
      </c>
      <c r="F24" s="78">
        <v>92357.3</v>
      </c>
      <c r="G24" s="434">
        <f>E24/$E$26</f>
        <v>0.31387295825771327</v>
      </c>
      <c r="H24" s="141">
        <f t="shared" si="2"/>
        <v>-8.5646476111855118E-3</v>
      </c>
      <c r="I24" s="414">
        <v>8721.9</v>
      </c>
      <c r="J24" s="112">
        <v>92992</v>
      </c>
      <c r="K24" s="117">
        <f>I24/$I$26</f>
        <v>0.30443569498837669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40"/>
      <c r="B25" s="1005"/>
      <c r="C25" s="93" t="s">
        <v>305</v>
      </c>
      <c r="D25" s="77">
        <v>5</v>
      </c>
      <c r="E25" s="90">
        <v>163.31899999999999</v>
      </c>
      <c r="F25" s="78">
        <v>1744.3317299999999</v>
      </c>
      <c r="G25" s="434">
        <f>E25/$E$26</f>
        <v>5.928094373865698E-3</v>
      </c>
      <c r="H25" s="141">
        <f t="shared" si="2"/>
        <v>0.14563998961818783</v>
      </c>
      <c r="I25" s="417">
        <v>142.55699999999999</v>
      </c>
      <c r="J25" s="118">
        <v>1519.9355899999998</v>
      </c>
      <c r="K25" s="117">
        <f>I25/$I$26</f>
        <v>4.9759157259837896E-3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47"/>
      <c r="B26" s="948"/>
      <c r="C26" s="600" t="s">
        <v>2</v>
      </c>
      <c r="D26" s="601">
        <v>85264</v>
      </c>
      <c r="E26" s="602">
        <v>27550</v>
      </c>
      <c r="F26" s="603">
        <v>294249.82277999999</v>
      </c>
      <c r="G26" s="604">
        <f>SUM(G21:G24)</f>
        <v>0.99407190562613446</v>
      </c>
      <c r="H26" s="605">
        <f t="shared" si="2"/>
        <v>-3.8374276599160942E-2</v>
      </c>
      <c r="I26" s="606">
        <v>28649.4</v>
      </c>
      <c r="J26" s="607">
        <v>305457.15902000002</v>
      </c>
      <c r="K26" s="608">
        <f>SUM(K21:K24)</f>
        <v>0.99502408427401612</v>
      </c>
      <c r="L26" s="107"/>
    </row>
    <row r="27" spans="1:21" ht="11.1" customHeight="1" thickTop="1" x14ac:dyDescent="0.2">
      <c r="A27" s="1003" t="str">
        <f>T!E17</f>
        <v>IV. čtvrtletí</v>
      </c>
      <c r="B27" s="1004"/>
      <c r="C27" s="93" t="s">
        <v>6</v>
      </c>
      <c r="D27" s="77">
        <f>D21</f>
        <v>49</v>
      </c>
      <c r="E27" s="90">
        <f>E9+E15+E21</f>
        <v>29249.822</v>
      </c>
      <c r="F27" s="78">
        <f>F9+F15+F21</f>
        <v>312216.84097000002</v>
      </c>
      <c r="G27" s="434">
        <f>E27/$E$32</f>
        <v>0.44138482502191845</v>
      </c>
      <c r="H27" s="141">
        <f>(E27-I27)/I27</f>
        <v>-1.7374107304139404E-2</v>
      </c>
      <c r="I27" s="414">
        <f>I9+I15+I21</f>
        <v>29766.996999999996</v>
      </c>
      <c r="J27" s="112">
        <f>J9+J15+J21</f>
        <v>317323.78668999998</v>
      </c>
      <c r="K27" s="117">
        <f>I27/$I$32</f>
        <v>0.42953695660329988</v>
      </c>
      <c r="L27" s="87"/>
    </row>
    <row r="28" spans="1:21" ht="11.1" customHeight="1" x14ac:dyDescent="0.2">
      <c r="A28" s="945"/>
      <c r="B28" s="946"/>
      <c r="C28" s="93" t="s">
        <v>7</v>
      </c>
      <c r="D28" s="77">
        <f>D22</f>
        <v>196</v>
      </c>
      <c r="E28" s="90">
        <f t="shared" ref="E28:F31" si="3">E10+E16+E22</f>
        <v>7427.612000000001</v>
      </c>
      <c r="F28" s="78">
        <f t="shared" si="3"/>
        <v>79285.154070000033</v>
      </c>
      <c r="G28" s="434">
        <f>E28/$E$32</f>
        <v>0.11208393756894323</v>
      </c>
      <c r="H28" s="141">
        <f t="shared" ref="H28:H31" si="4">(E28-I28)/I28</f>
        <v>-3.4823535526794451E-2</v>
      </c>
      <c r="I28" s="414">
        <f t="shared" ref="I28:J28" si="5">I10+I16+I22</f>
        <v>7695.6</v>
      </c>
      <c r="J28" s="112">
        <f t="shared" si="5"/>
        <v>82040.159320000006</v>
      </c>
      <c r="K28" s="117">
        <f>I28/$I$32</f>
        <v>0.11104729856479494</v>
      </c>
      <c r="L28" s="87"/>
    </row>
    <row r="29" spans="1:21" ht="11.1" customHeight="1" x14ac:dyDescent="0.2">
      <c r="A29" s="945"/>
      <c r="B29" s="946"/>
      <c r="C29" s="93" t="s">
        <v>8</v>
      </c>
      <c r="D29" s="77">
        <f>D23</f>
        <v>6053</v>
      </c>
      <c r="E29" s="90">
        <f t="shared" si="3"/>
        <v>11695.456000000002</v>
      </c>
      <c r="F29" s="78">
        <f t="shared" si="3"/>
        <v>124850.11283</v>
      </c>
      <c r="G29" s="434">
        <f>E29/$E$32</f>
        <v>0.17648643469049305</v>
      </c>
      <c r="H29" s="141">
        <f t="shared" si="4"/>
        <v>-0.11770808886426548</v>
      </c>
      <c r="I29" s="414">
        <f t="shared" ref="I29:J29" si="6">I11+I17+I23</f>
        <v>13255.767</v>
      </c>
      <c r="J29" s="112">
        <f t="shared" si="6"/>
        <v>141317.75440000001</v>
      </c>
      <c r="K29" s="117">
        <f>I29/$I$32</f>
        <v>0.19128035705524665</v>
      </c>
      <c r="L29" s="87"/>
    </row>
    <row r="30" spans="1:21" ht="11.1" customHeight="1" x14ac:dyDescent="0.2">
      <c r="A30" s="945"/>
      <c r="B30" s="946"/>
      <c r="C30" s="93" t="s">
        <v>9</v>
      </c>
      <c r="D30" s="77">
        <f>D24</f>
        <v>78961</v>
      </c>
      <c r="E30" s="90">
        <f t="shared" si="3"/>
        <v>17434.800000000003</v>
      </c>
      <c r="F30" s="78">
        <f t="shared" si="3"/>
        <v>186122.5</v>
      </c>
      <c r="G30" s="434">
        <f>E30/$E$32</f>
        <v>0.26309411890753198</v>
      </c>
      <c r="H30" s="141">
        <f t="shared" si="4"/>
        <v>-4.2086062151114038E-2</v>
      </c>
      <c r="I30" s="414">
        <f t="shared" ref="I30:J30" si="7">I12+I18+I24</f>
        <v>18200.8</v>
      </c>
      <c r="J30" s="112">
        <f t="shared" si="7"/>
        <v>194036.5</v>
      </c>
      <c r="K30" s="117">
        <f>I30/$I$32</f>
        <v>0.26263704866652626</v>
      </c>
      <c r="L30" s="87"/>
    </row>
    <row r="31" spans="1:21" ht="11.1" customHeight="1" x14ac:dyDescent="0.2">
      <c r="A31" s="945"/>
      <c r="B31" s="946"/>
      <c r="C31" s="93" t="s">
        <v>305</v>
      </c>
      <c r="D31" s="77">
        <f>D25</f>
        <v>5</v>
      </c>
      <c r="E31" s="90">
        <f>E13+E19+E25</f>
        <v>460.61</v>
      </c>
      <c r="F31" s="78">
        <f t="shared" si="3"/>
        <v>4916.6781599999995</v>
      </c>
      <c r="G31" s="434">
        <f>E31/$E$32</f>
        <v>6.9506838111133076E-3</v>
      </c>
      <c r="H31" s="141">
        <f t="shared" si="4"/>
        <v>0.20883591051764158</v>
      </c>
      <c r="I31" s="414">
        <f>I13+I19+I25</f>
        <v>381.03599999999994</v>
      </c>
      <c r="J31" s="112">
        <f t="shared" ref="J31" si="8">J13+J19+J25</f>
        <v>4061.9217600000002</v>
      </c>
      <c r="K31" s="117">
        <f>I31/$I$32</f>
        <v>5.4983391101324393E-3</v>
      </c>
      <c r="L31" s="87"/>
    </row>
    <row r="32" spans="1:21" ht="11.1" customHeight="1" x14ac:dyDescent="0.2">
      <c r="A32" s="945"/>
      <c r="B32" s="946"/>
      <c r="C32" s="570" t="s">
        <v>2</v>
      </c>
      <c r="D32" s="565">
        <f>SUM(D27:D31)</f>
        <v>85264</v>
      </c>
      <c r="E32" s="571">
        <f>SUM(E27:E31)</f>
        <v>66268.3</v>
      </c>
      <c r="F32" s="572">
        <f>SUM(F27:F31)</f>
        <v>707391.28603000008</v>
      </c>
      <c r="G32" s="573">
        <f>SUM(G27:G31)</f>
        <v>1</v>
      </c>
      <c r="H32" s="574">
        <f>(E32-I32)/I32</f>
        <v>-4.3750234487057477E-2</v>
      </c>
      <c r="I32" s="584">
        <f>SUM(I27:I31)</f>
        <v>69300.199999999983</v>
      </c>
      <c r="J32" s="585">
        <f>SUM(J27:J31)</f>
        <v>738780.12216999999</v>
      </c>
      <c r="K32" s="586">
        <f>SUM(K27:K30)</f>
        <v>0.99450166088986769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06" t="s">
        <v>113</v>
      </c>
      <c r="B35" s="1006"/>
      <c r="C35" s="1006"/>
      <c r="D35" s="1007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6">
        <f>T!G17</f>
        <v>2018</v>
      </c>
      <c r="F36" s="927"/>
      <c r="G36" s="927"/>
      <c r="H36" s="410"/>
      <c r="I36" s="957">
        <f>E36-1</f>
        <v>2017</v>
      </c>
      <c r="J36" s="958"/>
      <c r="K36" s="959"/>
      <c r="L36" s="87"/>
    </row>
    <row r="37" spans="1:12" ht="24.95" customHeight="1" x14ac:dyDescent="0.25">
      <c r="A37" s="74"/>
      <c r="B37" s="75"/>
      <c r="C37" s="76"/>
      <c r="D37" s="76"/>
      <c r="E37" s="932" t="s">
        <v>39</v>
      </c>
      <c r="F37" s="933"/>
      <c r="G37" s="432"/>
      <c r="H37" s="933" t="s">
        <v>108</v>
      </c>
      <c r="I37" s="999" t="s">
        <v>39</v>
      </c>
      <c r="J37" s="1000"/>
      <c r="K37" s="411"/>
      <c r="L37" s="87"/>
    </row>
    <row r="38" spans="1:12" ht="24.95" customHeight="1" x14ac:dyDescent="0.25">
      <c r="A38" s="74"/>
      <c r="B38" s="94"/>
      <c r="C38" s="94"/>
      <c r="D38" s="961" t="s">
        <v>0</v>
      </c>
      <c r="E38" s="932"/>
      <c r="F38" s="933"/>
      <c r="G38" s="503" t="s">
        <v>107</v>
      </c>
      <c r="H38" s="933"/>
      <c r="I38" s="999"/>
      <c r="J38" s="1000"/>
      <c r="K38" s="114" t="s">
        <v>107</v>
      </c>
      <c r="L38" s="87"/>
    </row>
    <row r="39" spans="1:12" ht="15" customHeight="1" x14ac:dyDescent="0.25">
      <c r="A39" s="960" t="s">
        <v>140</v>
      </c>
      <c r="B39" s="960"/>
      <c r="C39" s="126" t="s">
        <v>45</v>
      </c>
      <c r="D39" s="962"/>
      <c r="E39" s="672" t="s">
        <v>341</v>
      </c>
      <c r="F39" s="666" t="s">
        <v>1</v>
      </c>
      <c r="G39" s="504" t="s">
        <v>66</v>
      </c>
      <c r="H39" s="960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39" t="str">
        <f>T!J20</f>
        <v>Říjen</v>
      </c>
      <c r="B40" s="940"/>
      <c r="C40" s="92" t="s">
        <v>6</v>
      </c>
      <c r="D40" s="77">
        <v>85</v>
      </c>
      <c r="E40" s="90">
        <v>13568.846</v>
      </c>
      <c r="F40" s="78">
        <v>144822.50539000003</v>
      </c>
      <c r="G40" s="433">
        <f>E40/$E$45</f>
        <v>0.50788642139817264</v>
      </c>
      <c r="H40" s="141">
        <f>(E40-I40)/I40</f>
        <v>3.4300703947202377E-3</v>
      </c>
      <c r="I40" s="414">
        <v>13522.463</v>
      </c>
      <c r="J40" s="112">
        <v>144104.91470999995</v>
      </c>
      <c r="K40" s="116">
        <f>I40/$I$45</f>
        <v>0.47588166359323752</v>
      </c>
      <c r="L40" s="87"/>
    </row>
    <row r="41" spans="1:12" ht="11.1" customHeight="1" x14ac:dyDescent="0.2">
      <c r="A41" s="941"/>
      <c r="B41" s="942"/>
      <c r="C41" s="93" t="s">
        <v>7</v>
      </c>
      <c r="D41" s="77">
        <v>241</v>
      </c>
      <c r="E41" s="90">
        <v>2330.6529999999998</v>
      </c>
      <c r="F41" s="78">
        <v>24875.899749999997</v>
      </c>
      <c r="G41" s="434">
        <f t="shared" ref="G41" si="9">E41/$E$45</f>
        <v>8.7237117415210938E-2</v>
      </c>
      <c r="H41" s="141">
        <f>(E41-I41)/I41</f>
        <v>-0.17063393498310789</v>
      </c>
      <c r="I41" s="414">
        <v>2810.1620000000003</v>
      </c>
      <c r="J41" s="112">
        <v>29947.513310000017</v>
      </c>
      <c r="K41" s="117">
        <f t="shared" ref="K41:K44" si="10">I41/$I$45</f>
        <v>9.8895043567617802E-2</v>
      </c>
      <c r="L41" s="88"/>
    </row>
    <row r="42" spans="1:12" ht="11.1" customHeight="1" x14ac:dyDescent="0.2">
      <c r="A42" s="941"/>
      <c r="B42" s="942"/>
      <c r="C42" s="93" t="s">
        <v>8</v>
      </c>
      <c r="D42" s="77">
        <v>9712</v>
      </c>
      <c r="E42" s="90">
        <v>3717.866</v>
      </c>
      <c r="F42" s="78">
        <v>39681.665699999998</v>
      </c>
      <c r="G42" s="434">
        <f>E42/$E$45</f>
        <v>0.13916096166011013</v>
      </c>
      <c r="H42" s="141">
        <f t="shared" ref="H42:H44" si="11">(E42-I42)/I42</f>
        <v>-0.13758597485176866</v>
      </c>
      <c r="I42" s="414">
        <v>4310.9989999999998</v>
      </c>
      <c r="J42" s="112">
        <v>45941.381240000002</v>
      </c>
      <c r="K42" s="117">
        <f t="shared" si="10"/>
        <v>0.15171240445389153</v>
      </c>
      <c r="L42" s="88"/>
    </row>
    <row r="43" spans="1:12" ht="11.1" customHeight="1" x14ac:dyDescent="0.2">
      <c r="A43" s="941"/>
      <c r="B43" s="942"/>
      <c r="C43" s="93" t="s">
        <v>9</v>
      </c>
      <c r="D43" s="77">
        <v>108134</v>
      </c>
      <c r="E43" s="90">
        <v>6878.7</v>
      </c>
      <c r="F43" s="78">
        <v>73418</v>
      </c>
      <c r="G43" s="434">
        <f>E43/$E$45</f>
        <v>0.25747203018382037</v>
      </c>
      <c r="H43" s="141">
        <f t="shared" si="11"/>
        <v>-9.3631823751861215E-2</v>
      </c>
      <c r="I43" s="414">
        <v>7589.3</v>
      </c>
      <c r="J43" s="112">
        <v>80876.600000000006</v>
      </c>
      <c r="K43" s="117">
        <f t="shared" si="10"/>
        <v>0.26708216613409536</v>
      </c>
      <c r="L43" s="88"/>
    </row>
    <row r="44" spans="1:12" ht="11.1" customHeight="1" x14ac:dyDescent="0.2">
      <c r="A44" s="941"/>
      <c r="B44" s="942"/>
      <c r="C44" s="93" t="s">
        <v>305</v>
      </c>
      <c r="D44" s="77">
        <v>17</v>
      </c>
      <c r="E44" s="90">
        <v>220.23500000000001</v>
      </c>
      <c r="F44" s="78">
        <v>2350.6125099999999</v>
      </c>
      <c r="G44" s="434">
        <f>E44/$E$45</f>
        <v>8.2434693426859263E-3</v>
      </c>
      <c r="H44" s="141">
        <f t="shared" si="11"/>
        <v>0.20560445816637121</v>
      </c>
      <c r="I44" s="417">
        <v>182.67599999999999</v>
      </c>
      <c r="J44" s="118">
        <v>1946.72333</v>
      </c>
      <c r="K44" s="117">
        <f t="shared" si="10"/>
        <v>6.4287222511578146E-3</v>
      </c>
      <c r="L44" s="88"/>
    </row>
    <row r="45" spans="1:12" ht="11.1" customHeight="1" x14ac:dyDescent="0.2">
      <c r="A45" s="943"/>
      <c r="B45" s="944"/>
      <c r="C45" s="535" t="s">
        <v>2</v>
      </c>
      <c r="D45" s="536">
        <v>118189</v>
      </c>
      <c r="E45" s="537">
        <v>26716.3</v>
      </c>
      <c r="F45" s="538">
        <v>285148.68335000006</v>
      </c>
      <c r="G45" s="539">
        <f>SUM(G40:G44)</f>
        <v>1</v>
      </c>
      <c r="H45" s="540">
        <f>(E45-I45)/I45</f>
        <v>-5.9801658244063097E-2</v>
      </c>
      <c r="I45" s="541">
        <v>28415.599999999999</v>
      </c>
      <c r="J45" s="542">
        <v>302817.13258999999</v>
      </c>
      <c r="K45" s="550">
        <f>SUM(K40:K43)</f>
        <v>0.99357127774884235</v>
      </c>
      <c r="L45" s="99"/>
    </row>
    <row r="46" spans="1:12" ht="11.1" customHeight="1" x14ac:dyDescent="0.2">
      <c r="A46" s="945" t="str">
        <f>T!J21</f>
        <v>Listopad</v>
      </c>
      <c r="B46" s="946"/>
      <c r="C46" s="93" t="s">
        <v>6</v>
      </c>
      <c r="D46" s="77">
        <v>85</v>
      </c>
      <c r="E46" s="90">
        <v>15789.435000000001</v>
      </c>
      <c r="F46" s="78">
        <v>168447.98492000005</v>
      </c>
      <c r="G46" s="434">
        <f>E46/$E$51</f>
        <v>0.40949510222183033</v>
      </c>
      <c r="H46" s="141">
        <f>(E46-I46)/I46</f>
        <v>-1.8082969423352691E-2</v>
      </c>
      <c r="I46" s="414">
        <v>16080.213</v>
      </c>
      <c r="J46" s="112">
        <v>171441.08456000002</v>
      </c>
      <c r="K46" s="117">
        <f>I46/$I$51</f>
        <v>0.39213528000234105</v>
      </c>
      <c r="L46" s="88"/>
    </row>
    <row r="47" spans="1:12" ht="11.1" customHeight="1" x14ac:dyDescent="0.2">
      <c r="A47" s="945"/>
      <c r="B47" s="946"/>
      <c r="C47" s="93" t="s">
        <v>7</v>
      </c>
      <c r="D47" s="77">
        <v>241</v>
      </c>
      <c r="E47" s="90">
        <v>3164.5589999999997</v>
      </c>
      <c r="F47" s="78">
        <v>33761.208000000013</v>
      </c>
      <c r="G47" s="434">
        <f t="shared" ref="G47:G50" si="12">E47/$E$51</f>
        <v>8.2072057118700761E-2</v>
      </c>
      <c r="H47" s="141">
        <f>(E47-I47)/I47</f>
        <v>-0.17789141978323444</v>
      </c>
      <c r="I47" s="414">
        <v>3849.3199999999997</v>
      </c>
      <c r="J47" s="112">
        <v>41040.460420000018</v>
      </c>
      <c r="K47" s="117">
        <f t="shared" ref="K47:K50" si="13">I47/$I$51</f>
        <v>9.3870284928353337E-2</v>
      </c>
      <c r="L47" s="89"/>
    </row>
    <row r="48" spans="1:12" ht="11.1" customHeight="1" x14ac:dyDescent="0.2">
      <c r="A48" s="945"/>
      <c r="B48" s="946"/>
      <c r="C48" s="93" t="s">
        <v>8</v>
      </c>
      <c r="D48" s="77">
        <v>9747</v>
      </c>
      <c r="E48" s="90">
        <v>6437</v>
      </c>
      <c r="F48" s="78">
        <v>68672.304889999999</v>
      </c>
      <c r="G48" s="434">
        <f t="shared" si="12"/>
        <v>0.16694200729803957</v>
      </c>
      <c r="H48" s="141">
        <f t="shared" ref="H48:H50" si="14">(E48-I48)/I48</f>
        <v>-0.16390718369596927</v>
      </c>
      <c r="I48" s="414">
        <v>7698.9059999999999</v>
      </c>
      <c r="J48" s="112">
        <v>82083.147570000001</v>
      </c>
      <c r="K48" s="117">
        <f t="shared" si="13"/>
        <v>0.18774705658573698</v>
      </c>
      <c r="L48" s="88"/>
    </row>
    <row r="49" spans="1:12" ht="11.1" customHeight="1" x14ac:dyDescent="0.2">
      <c r="A49" s="945"/>
      <c r="B49" s="946"/>
      <c r="C49" s="93" t="s">
        <v>9</v>
      </c>
      <c r="D49" s="77">
        <v>108179</v>
      </c>
      <c r="E49" s="90">
        <v>12959.6</v>
      </c>
      <c r="F49" s="78">
        <v>138257.79999999999</v>
      </c>
      <c r="G49" s="434">
        <f t="shared" si="12"/>
        <v>0.33610402948262758</v>
      </c>
      <c r="H49" s="141">
        <f t="shared" si="14"/>
        <v>-1.7639077340569798E-2</v>
      </c>
      <c r="I49" s="414">
        <v>13192.3</v>
      </c>
      <c r="J49" s="112">
        <v>140652</v>
      </c>
      <c r="K49" s="117">
        <f t="shared" si="13"/>
        <v>0.32171005784406487</v>
      </c>
      <c r="L49" s="88"/>
    </row>
    <row r="50" spans="1:12" ht="11.1" customHeight="1" x14ac:dyDescent="0.2">
      <c r="A50" s="945"/>
      <c r="B50" s="946"/>
      <c r="C50" s="93" t="s">
        <v>305</v>
      </c>
      <c r="D50" s="77">
        <v>17</v>
      </c>
      <c r="E50" s="90">
        <v>207.70599999999999</v>
      </c>
      <c r="F50" s="78">
        <v>2215.8844900000004</v>
      </c>
      <c r="G50" s="434">
        <f t="shared" si="12"/>
        <v>5.3868038788017101E-3</v>
      </c>
      <c r="H50" s="141">
        <f t="shared" si="14"/>
        <v>0.11633281558198645</v>
      </c>
      <c r="I50" s="417">
        <v>186.06100000000001</v>
      </c>
      <c r="J50" s="118">
        <v>1983.7144599999999</v>
      </c>
      <c r="K50" s="117">
        <f t="shared" si="13"/>
        <v>4.5373206395036923E-3</v>
      </c>
      <c r="L50" s="88"/>
    </row>
    <row r="51" spans="1:12" ht="11.1" customHeight="1" x14ac:dyDescent="0.2">
      <c r="A51" s="945"/>
      <c r="B51" s="946"/>
      <c r="C51" s="535" t="s">
        <v>2</v>
      </c>
      <c r="D51" s="536">
        <v>118269</v>
      </c>
      <c r="E51" s="537">
        <v>38558.300000000003</v>
      </c>
      <c r="F51" s="538">
        <v>411355.1823000001</v>
      </c>
      <c r="G51" s="539">
        <f>SUM(G46:G50)</f>
        <v>0.99999999999999989</v>
      </c>
      <c r="H51" s="540">
        <f t="shared" ref="H51" si="15">(E51-I51)/I51</f>
        <v>-5.9709609137996618E-2</v>
      </c>
      <c r="I51" s="541">
        <v>41006.800000000003</v>
      </c>
      <c r="J51" s="542">
        <v>437200.40701000002</v>
      </c>
      <c r="K51" s="550">
        <f>SUM(K46:K49)</f>
        <v>0.99546267936049615</v>
      </c>
      <c r="L51" s="99"/>
    </row>
    <row r="52" spans="1:12" ht="11.1" customHeight="1" x14ac:dyDescent="0.2">
      <c r="A52" s="945" t="str">
        <f>T!J22</f>
        <v>Prosinec</v>
      </c>
      <c r="B52" s="946"/>
      <c r="C52" s="92" t="s">
        <v>6</v>
      </c>
      <c r="D52" s="104">
        <v>86</v>
      </c>
      <c r="E52" s="106">
        <v>15978.68</v>
      </c>
      <c r="F52" s="105">
        <v>170660.47131000002</v>
      </c>
      <c r="G52" s="433">
        <f>E52/$E$57</f>
        <v>0.32831127630765189</v>
      </c>
      <c r="H52" s="395">
        <f>(E52-I52)/I52</f>
        <v>-2.1340481372441354E-5</v>
      </c>
      <c r="I52" s="413">
        <v>15979.021000000001</v>
      </c>
      <c r="J52" s="113">
        <v>170367.50727999999</v>
      </c>
      <c r="K52" s="116">
        <f>I52/$I$57</f>
        <v>0.32065203911472145</v>
      </c>
      <c r="L52" s="106"/>
    </row>
    <row r="53" spans="1:12" ht="11.1" customHeight="1" x14ac:dyDescent="0.2">
      <c r="A53" s="945"/>
      <c r="B53" s="946"/>
      <c r="C53" s="93" t="s">
        <v>7</v>
      </c>
      <c r="D53" s="77">
        <v>243</v>
      </c>
      <c r="E53" s="90">
        <v>3704.8440000000001</v>
      </c>
      <c r="F53" s="78">
        <v>39569.765919999991</v>
      </c>
      <c r="G53" s="434">
        <f t="shared" ref="G53:G56" si="16">E53/$E$57</f>
        <v>7.6122812532746525E-2</v>
      </c>
      <c r="H53" s="141">
        <f t="shared" ref="H53:H56" si="17">(E53-I53)/I53</f>
        <v>-3.995260975449217E-2</v>
      </c>
      <c r="I53" s="414">
        <v>3859.0219999999999</v>
      </c>
      <c r="J53" s="112">
        <v>41144.270859999997</v>
      </c>
      <c r="K53" s="117">
        <f t="shared" ref="K53:K56" si="18">I53/$I$57</f>
        <v>7.7439241946585496E-2</v>
      </c>
      <c r="L53" s="90"/>
    </row>
    <row r="54" spans="1:12" ht="11.1" customHeight="1" x14ac:dyDescent="0.2">
      <c r="A54" s="945"/>
      <c r="B54" s="946"/>
      <c r="C54" s="93" t="s">
        <v>8</v>
      </c>
      <c r="D54" s="77">
        <v>9760</v>
      </c>
      <c r="E54" s="90">
        <v>9283.3359999999993</v>
      </c>
      <c r="F54" s="78">
        <v>99151.432809999998</v>
      </c>
      <c r="G54" s="434">
        <f t="shared" si="16"/>
        <v>0.19074315841814038</v>
      </c>
      <c r="H54" s="141">
        <f t="shared" si="17"/>
        <v>-0.13198323571809731</v>
      </c>
      <c r="I54" s="414">
        <v>10694.880999999999</v>
      </c>
      <c r="J54" s="112">
        <v>114027.71724</v>
      </c>
      <c r="K54" s="117">
        <f t="shared" si="18"/>
        <v>0.2146148628717173</v>
      </c>
      <c r="L54" s="90"/>
    </row>
    <row r="55" spans="1:12" ht="11.1" customHeight="1" x14ac:dyDescent="0.2">
      <c r="A55" s="945"/>
      <c r="B55" s="946"/>
      <c r="C55" s="93" t="s">
        <v>9</v>
      </c>
      <c r="D55" s="77">
        <v>108217</v>
      </c>
      <c r="E55" s="90">
        <v>19521.2</v>
      </c>
      <c r="F55" s="78">
        <v>208497.5</v>
      </c>
      <c r="G55" s="434">
        <f t="shared" si="16"/>
        <v>0.4010988446515566</v>
      </c>
      <c r="H55" s="141">
        <f t="shared" si="17"/>
        <v>2.0892493868223012E-2</v>
      </c>
      <c r="I55" s="414">
        <v>19121.7</v>
      </c>
      <c r="J55" s="112">
        <v>203874.6</v>
      </c>
      <c r="K55" s="117">
        <f t="shared" si="18"/>
        <v>0.38371638014243609</v>
      </c>
      <c r="L55" s="90"/>
    </row>
    <row r="56" spans="1:12" ht="11.1" customHeight="1" x14ac:dyDescent="0.2">
      <c r="A56" s="940"/>
      <c r="B56" s="1005"/>
      <c r="C56" s="93" t="s">
        <v>305</v>
      </c>
      <c r="D56" s="77">
        <v>17</v>
      </c>
      <c r="E56" s="90">
        <v>181.24</v>
      </c>
      <c r="F56" s="78">
        <v>1935.7385199999997</v>
      </c>
      <c r="G56" s="434">
        <f t="shared" si="16"/>
        <v>3.7239080899047249E-3</v>
      </c>
      <c r="H56" s="141">
        <f t="shared" si="17"/>
        <v>1.6625905898718832E-2</v>
      </c>
      <c r="I56" s="417">
        <v>178.27600000000001</v>
      </c>
      <c r="J56" s="118">
        <v>1900.7575400000001</v>
      </c>
      <c r="K56" s="117">
        <f t="shared" si="18"/>
        <v>3.5774759245398129E-3</v>
      </c>
      <c r="L56" s="90"/>
    </row>
    <row r="57" spans="1:12" ht="11.1" customHeight="1" thickBot="1" x14ac:dyDescent="0.25">
      <c r="A57" s="947"/>
      <c r="B57" s="948"/>
      <c r="C57" s="600" t="s">
        <v>2</v>
      </c>
      <c r="D57" s="601">
        <v>118323</v>
      </c>
      <c r="E57" s="602">
        <v>48669.299999999996</v>
      </c>
      <c r="F57" s="603">
        <v>519814.90856000001</v>
      </c>
      <c r="G57" s="604">
        <f>SUM(G52:G56)</f>
        <v>1.0000000000000002</v>
      </c>
      <c r="H57" s="605">
        <f t="shared" ref="H57" si="19">(E57-I57)/I57</f>
        <v>-2.3350035819709444E-2</v>
      </c>
      <c r="I57" s="606">
        <v>49832.899999999994</v>
      </c>
      <c r="J57" s="607">
        <v>531314.85291999998</v>
      </c>
      <c r="K57" s="608">
        <f>SUM(K52:K55)</f>
        <v>0.99642252407546028</v>
      </c>
      <c r="L57" s="107"/>
    </row>
    <row r="58" spans="1:12" ht="11.1" customHeight="1" thickTop="1" x14ac:dyDescent="0.2">
      <c r="A58" s="1003" t="str">
        <f>T!E17</f>
        <v>IV. čtvrtletí</v>
      </c>
      <c r="B58" s="1004"/>
      <c r="C58" s="93" t="s">
        <v>6</v>
      </c>
      <c r="D58" s="77">
        <f>D52</f>
        <v>86</v>
      </c>
      <c r="E58" s="90">
        <f>E40+E46+E52</f>
        <v>45336.961000000003</v>
      </c>
      <c r="F58" s="78">
        <f>F40+F46+F52</f>
        <v>483930.96162000007</v>
      </c>
      <c r="G58" s="434">
        <f>E58/$E$63</f>
        <v>0.39788844334799844</v>
      </c>
      <c r="H58" s="141">
        <f>(E58-I58)/I58</f>
        <v>-5.3691726308477969E-3</v>
      </c>
      <c r="I58" s="414">
        <f>I40+I46+I52</f>
        <v>45581.697</v>
      </c>
      <c r="J58" s="112">
        <f>J40+J46+J52</f>
        <v>485913.50654999993</v>
      </c>
      <c r="K58" s="117">
        <f>I58/$I$63</f>
        <v>0.38221946529839762</v>
      </c>
      <c r="L58" s="87"/>
    </row>
    <row r="59" spans="1:12" ht="11.1" customHeight="1" x14ac:dyDescent="0.2">
      <c r="A59" s="945"/>
      <c r="B59" s="946"/>
      <c r="C59" s="93" t="s">
        <v>7</v>
      </c>
      <c r="D59" s="77">
        <f>D53</f>
        <v>243</v>
      </c>
      <c r="E59" s="90">
        <f t="shared" ref="E59:F60" si="20">E41+E47+E53</f>
        <v>9200.0560000000005</v>
      </c>
      <c r="F59" s="78">
        <f t="shared" si="20"/>
        <v>98206.873670000001</v>
      </c>
      <c r="G59" s="434">
        <f t="shared" ref="G59:G62" si="21">E59/$E$63</f>
        <v>8.0741979166940925E-2</v>
      </c>
      <c r="H59" s="141">
        <f t="shared" ref="H59:H62" si="22">(E59-I59)/I59</f>
        <v>-0.12534558146291527</v>
      </c>
      <c r="I59" s="414">
        <f t="shared" ref="I59:J59" si="23">I41+I47+I53</f>
        <v>10518.504000000001</v>
      </c>
      <c r="J59" s="112">
        <f t="shared" si="23"/>
        <v>112132.24459000002</v>
      </c>
      <c r="K59" s="117">
        <f t="shared" ref="K59:K62" si="24">I59/$I$63</f>
        <v>8.8201564207209246E-2</v>
      </c>
      <c r="L59" s="87"/>
    </row>
    <row r="60" spans="1:12" ht="11.1" customHeight="1" x14ac:dyDescent="0.2">
      <c r="A60" s="945"/>
      <c r="B60" s="946"/>
      <c r="C60" s="93" t="s">
        <v>8</v>
      </c>
      <c r="D60" s="77">
        <f>D54</f>
        <v>9760</v>
      </c>
      <c r="E60" s="90">
        <f>E42+E48+E54</f>
        <v>19438.201999999997</v>
      </c>
      <c r="F60" s="78">
        <f t="shared" si="20"/>
        <v>207505.40340000001</v>
      </c>
      <c r="G60" s="434">
        <f t="shared" si="21"/>
        <v>0.1705944943081639</v>
      </c>
      <c r="H60" s="141">
        <f t="shared" si="22"/>
        <v>-0.1438720453035762</v>
      </c>
      <c r="I60" s="414">
        <f>I42+I48+I54</f>
        <v>22704.786</v>
      </c>
      <c r="J60" s="112">
        <f t="shared" ref="J60" si="25">J42+J48+J54</f>
        <v>242052.24605000002</v>
      </c>
      <c r="K60" s="117">
        <f t="shared" si="24"/>
        <v>0.19038806661003746</v>
      </c>
      <c r="L60" s="87"/>
    </row>
    <row r="61" spans="1:12" ht="11.1" customHeight="1" x14ac:dyDescent="0.2">
      <c r="A61" s="945"/>
      <c r="B61" s="946"/>
      <c r="C61" s="93" t="s">
        <v>9</v>
      </c>
      <c r="D61" s="77">
        <f>D55</f>
        <v>108217</v>
      </c>
      <c r="E61" s="90">
        <f t="shared" ref="E61:F62" si="26">E43+E49+E55</f>
        <v>39359.5</v>
      </c>
      <c r="F61" s="78">
        <f t="shared" si="26"/>
        <v>420173.3</v>
      </c>
      <c r="G61" s="434">
        <f t="shared" si="21"/>
        <v>0.34542875924029276</v>
      </c>
      <c r="H61" s="141">
        <f t="shared" si="22"/>
        <v>-1.3627945558387474E-2</v>
      </c>
      <c r="I61" s="414">
        <f t="shared" ref="I61:J61" si="27">I43+I49+I55</f>
        <v>39903.300000000003</v>
      </c>
      <c r="J61" s="112">
        <f t="shared" si="27"/>
        <v>425403.2</v>
      </c>
      <c r="K61" s="117">
        <f t="shared" si="24"/>
        <v>0.33460399663578894</v>
      </c>
      <c r="L61" s="87"/>
    </row>
    <row r="62" spans="1:12" ht="11.1" customHeight="1" x14ac:dyDescent="0.2">
      <c r="A62" s="945"/>
      <c r="B62" s="946"/>
      <c r="C62" s="93" t="s">
        <v>305</v>
      </c>
      <c r="D62" s="77">
        <f>D56</f>
        <v>17</v>
      </c>
      <c r="E62" s="90">
        <f>E44+E50+E56</f>
        <v>609.18100000000004</v>
      </c>
      <c r="F62" s="78">
        <f t="shared" si="26"/>
        <v>6502.2355200000002</v>
      </c>
      <c r="G62" s="434">
        <f t="shared" si="21"/>
        <v>5.34632393660389E-3</v>
      </c>
      <c r="H62" s="141">
        <f t="shared" si="22"/>
        <v>0.11364994981837749</v>
      </c>
      <c r="I62" s="414">
        <f>I44+I50+I56</f>
        <v>547.01299999999992</v>
      </c>
      <c r="J62" s="112">
        <f t="shared" ref="J62" si="28">J44+J50+J56</f>
        <v>5831.1953300000005</v>
      </c>
      <c r="K62" s="117">
        <f t="shared" si="24"/>
        <v>4.58690724856673E-3</v>
      </c>
      <c r="L62" s="87"/>
    </row>
    <row r="63" spans="1:12" ht="11.1" customHeight="1" x14ac:dyDescent="0.2">
      <c r="A63" s="945"/>
      <c r="B63" s="946"/>
      <c r="C63" s="570" t="s">
        <v>2</v>
      </c>
      <c r="D63" s="565">
        <f>SUM(D58:D62)</f>
        <v>118323</v>
      </c>
      <c r="E63" s="571">
        <f>SUM(E58:E62)</f>
        <v>113943.90000000001</v>
      </c>
      <c r="F63" s="572">
        <f>SUM(F58:F62)</f>
        <v>1216318.7742100002</v>
      </c>
      <c r="G63" s="573">
        <f>SUM(G58:G62)</f>
        <v>0.99999999999999978</v>
      </c>
      <c r="H63" s="574">
        <f>(E63-I63)/I63</f>
        <v>-4.4538062459278487E-2</v>
      </c>
      <c r="I63" s="584">
        <f>SUM(I58:I62)</f>
        <v>119255.3</v>
      </c>
      <c r="J63" s="585">
        <f>SUM(J58:J62)</f>
        <v>1271332.39252</v>
      </c>
      <c r="K63" s="586">
        <f>SUM(K58:K61)</f>
        <v>0.9954130927514333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3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3" t="s">
        <v>239</v>
      </c>
      <c r="L1" s="953"/>
    </row>
    <row r="2" spans="1:17" s="609" customFormat="1" ht="30" customHeight="1" x14ac:dyDescent="0.25">
      <c r="A2" s="855" t="s">
        <v>203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</row>
    <row r="3" spans="1:17" ht="17.100000000000001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17" ht="12.95" customHeight="1" x14ac:dyDescent="0.2">
      <c r="A4" s="954" t="s">
        <v>114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17" ht="24.95" customHeight="1" x14ac:dyDescent="0.25">
      <c r="A6" s="74"/>
      <c r="B6" s="75"/>
      <c r="C6" s="76"/>
      <c r="D6" s="76"/>
      <c r="E6" s="932" t="s">
        <v>39</v>
      </c>
      <c r="F6" s="933"/>
      <c r="G6" s="432"/>
      <c r="H6" s="933" t="s">
        <v>108</v>
      </c>
      <c r="I6" s="999" t="s">
        <v>39</v>
      </c>
      <c r="J6" s="1000"/>
      <c r="K6" s="411"/>
      <c r="L6" s="87"/>
    </row>
    <row r="7" spans="1:17" ht="24.95" customHeight="1" x14ac:dyDescent="0.25">
      <c r="A7" s="74"/>
      <c r="B7" s="94"/>
      <c r="C7" s="94"/>
      <c r="D7" s="961" t="s">
        <v>0</v>
      </c>
      <c r="E7" s="932"/>
      <c r="F7" s="933"/>
      <c r="G7" s="503" t="s">
        <v>107</v>
      </c>
      <c r="H7" s="933"/>
      <c r="I7" s="999"/>
      <c r="J7" s="1000"/>
      <c r="K7" s="114" t="s">
        <v>107</v>
      </c>
      <c r="L7" s="87"/>
    </row>
    <row r="8" spans="1:17" ht="15" customHeight="1" x14ac:dyDescent="0.25">
      <c r="A8" s="960" t="s">
        <v>140</v>
      </c>
      <c r="B8" s="960"/>
      <c r="C8" s="126" t="s">
        <v>45</v>
      </c>
      <c r="D8" s="962"/>
      <c r="E8" s="672" t="s">
        <v>341</v>
      </c>
      <c r="F8" s="666" t="s">
        <v>1</v>
      </c>
      <c r="G8" s="504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39" t="str">
        <f>T!J20</f>
        <v>Říjen</v>
      </c>
      <c r="B9" s="940"/>
      <c r="C9" s="92" t="s">
        <v>6</v>
      </c>
      <c r="D9" s="77">
        <v>98</v>
      </c>
      <c r="E9" s="90">
        <v>11103.748</v>
      </c>
      <c r="F9" s="78">
        <v>118512.00340000002</v>
      </c>
      <c r="G9" s="433">
        <f>E9/$E$14</f>
        <v>0.47034035217024811</v>
      </c>
      <c r="H9" s="141">
        <f>(E9-I9)/I9</f>
        <v>-5.1113206882866823E-2</v>
      </c>
      <c r="I9" s="414">
        <v>11701.867999999999</v>
      </c>
      <c r="J9" s="112">
        <v>124703.21067000004</v>
      </c>
      <c r="K9" s="116">
        <f>I9/$I$14</f>
        <v>0.45752957827980695</v>
      </c>
      <c r="L9" s="87"/>
    </row>
    <row r="10" spans="1:17" ht="11.1" customHeight="1" x14ac:dyDescent="0.2">
      <c r="A10" s="941"/>
      <c r="B10" s="942"/>
      <c r="C10" s="93" t="s">
        <v>7</v>
      </c>
      <c r="D10" s="77">
        <v>306</v>
      </c>
      <c r="E10" s="90">
        <v>3035.864</v>
      </c>
      <c r="F10" s="78">
        <v>32401.838969999993</v>
      </c>
      <c r="G10" s="434">
        <f>E10/$E$14</f>
        <v>0.12859525836690261</v>
      </c>
      <c r="H10" s="141">
        <f>(E10-I10)/I10</f>
        <v>-3.8358725369112952E-2</v>
      </c>
      <c r="I10" s="414">
        <v>3156.9610000000002</v>
      </c>
      <c r="J10" s="112">
        <v>33642.811329999975</v>
      </c>
      <c r="K10" s="117">
        <f>I10/$I$14</f>
        <v>0.12343354368514479</v>
      </c>
      <c r="L10" s="88"/>
      <c r="M10" s="79"/>
      <c r="O10" s="79"/>
      <c r="P10" s="79"/>
      <c r="Q10" s="79"/>
    </row>
    <row r="11" spans="1:17" ht="11.1" customHeight="1" x14ac:dyDescent="0.2">
      <c r="A11" s="941"/>
      <c r="B11" s="942"/>
      <c r="C11" s="93" t="s">
        <v>8</v>
      </c>
      <c r="D11" s="77">
        <v>8843</v>
      </c>
      <c r="E11" s="90">
        <v>3876.3049999999998</v>
      </c>
      <c r="F11" s="78">
        <v>41372.483619999999</v>
      </c>
      <c r="G11" s="434">
        <f>E11/$E$14</f>
        <v>0.16419524820081413</v>
      </c>
      <c r="H11" s="141">
        <f t="shared" ref="H11:H13" si="0">(E11-I11)/I11</f>
        <v>-0.14498886212839121</v>
      </c>
      <c r="I11" s="414">
        <v>4533.6310000000003</v>
      </c>
      <c r="J11" s="112">
        <v>48313.465389999998</v>
      </c>
      <c r="K11" s="117">
        <f>I11/$I$14</f>
        <v>0.17725975711794559</v>
      </c>
      <c r="L11" s="88"/>
      <c r="M11" s="79"/>
      <c r="O11" s="79"/>
      <c r="P11" s="79"/>
      <c r="Q11" s="79"/>
    </row>
    <row r="12" spans="1:17" ht="11.1" customHeight="1" x14ac:dyDescent="0.2">
      <c r="A12" s="941"/>
      <c r="B12" s="942"/>
      <c r="C12" s="93" t="s">
        <v>9</v>
      </c>
      <c r="D12" s="77">
        <v>83976</v>
      </c>
      <c r="E12" s="90">
        <v>5170.2</v>
      </c>
      <c r="F12" s="78">
        <v>55182.3</v>
      </c>
      <c r="G12" s="434">
        <f>E12/$E$14</f>
        <v>0.21900296087326701</v>
      </c>
      <c r="H12" s="141">
        <f t="shared" si="0"/>
        <v>-0.10653740473845197</v>
      </c>
      <c r="I12" s="414">
        <v>5786.7</v>
      </c>
      <c r="J12" s="112">
        <v>61667.4</v>
      </c>
      <c r="K12" s="117">
        <f>I12/$I$14</f>
        <v>0.22625331362751305</v>
      </c>
      <c r="L12" s="88"/>
      <c r="M12" s="79"/>
      <c r="O12" s="79"/>
      <c r="P12" s="79"/>
      <c r="Q12" s="79"/>
    </row>
    <row r="13" spans="1:17" ht="11.1" customHeight="1" x14ac:dyDescent="0.2">
      <c r="A13" s="941"/>
      <c r="B13" s="942"/>
      <c r="C13" s="93" t="s">
        <v>305</v>
      </c>
      <c r="D13" s="77">
        <v>8</v>
      </c>
      <c r="E13" s="90">
        <v>421.78300000000002</v>
      </c>
      <c r="F13" s="78">
        <v>4501.7684499999996</v>
      </c>
      <c r="G13" s="434">
        <f>E13/$E$14</f>
        <v>1.7866180388768169E-2</v>
      </c>
      <c r="H13" s="141">
        <f t="shared" si="0"/>
        <v>6.2318658069715885E-2</v>
      </c>
      <c r="I13" s="417">
        <v>397.04</v>
      </c>
      <c r="J13" s="118">
        <v>4231.15031</v>
      </c>
      <c r="K13" s="117">
        <f>I13/$I$14</f>
        <v>1.552380728958954E-2</v>
      </c>
      <c r="L13" s="88"/>
      <c r="M13" s="79"/>
      <c r="O13" s="79"/>
      <c r="P13" s="79"/>
      <c r="Q13" s="79"/>
    </row>
    <row r="14" spans="1:17" ht="11.1" customHeight="1" x14ac:dyDescent="0.2">
      <c r="A14" s="943"/>
      <c r="B14" s="944"/>
      <c r="C14" s="535" t="s">
        <v>2</v>
      </c>
      <c r="D14" s="536">
        <v>93231</v>
      </c>
      <c r="E14" s="537">
        <v>23607.899999999998</v>
      </c>
      <c r="F14" s="538">
        <v>251970.39443999997</v>
      </c>
      <c r="G14" s="539">
        <f>SUM(G9:G13)</f>
        <v>1</v>
      </c>
      <c r="H14" s="540">
        <f>(E14-I14)/I14</f>
        <v>-7.6958265887817692E-2</v>
      </c>
      <c r="I14" s="541">
        <v>25576.2</v>
      </c>
      <c r="J14" s="542">
        <v>272558.03770000004</v>
      </c>
      <c r="K14" s="550">
        <f>SUM(K9:K12)</f>
        <v>0.98447619271041042</v>
      </c>
      <c r="L14" s="99"/>
      <c r="M14" s="79"/>
    </row>
    <row r="15" spans="1:17" ht="11.1" customHeight="1" x14ac:dyDescent="0.2">
      <c r="A15" s="945" t="str">
        <f>T!J21</f>
        <v>Listopad</v>
      </c>
      <c r="B15" s="946"/>
      <c r="C15" s="93" t="s">
        <v>6</v>
      </c>
      <c r="D15" s="77">
        <v>98</v>
      </c>
      <c r="E15" s="90">
        <v>14789.902</v>
      </c>
      <c r="F15" s="78">
        <v>157784.79675999991</v>
      </c>
      <c r="G15" s="434">
        <f>E15/$E$20</f>
        <v>0.41078953215789532</v>
      </c>
      <c r="H15" s="141">
        <f>(E15-I15)/I15</f>
        <v>-6.2207682998479924E-2</v>
      </c>
      <c r="I15" s="414">
        <v>15770.978000000001</v>
      </c>
      <c r="J15" s="112">
        <v>168144.05026999989</v>
      </c>
      <c r="K15" s="117">
        <f>I15/$I$20</f>
        <v>0.4041032513304858</v>
      </c>
      <c r="L15" s="88"/>
      <c r="M15" s="79"/>
      <c r="N15" s="79"/>
    </row>
    <row r="16" spans="1:17" ht="11.1" customHeight="1" x14ac:dyDescent="0.2">
      <c r="A16" s="945"/>
      <c r="B16" s="946"/>
      <c r="C16" s="93" t="s">
        <v>7</v>
      </c>
      <c r="D16" s="77">
        <v>305</v>
      </c>
      <c r="E16" s="90">
        <v>4369.6360000000004</v>
      </c>
      <c r="F16" s="78">
        <v>46617.459959999993</v>
      </c>
      <c r="G16" s="434">
        <f>E16/$E$20</f>
        <v>0.12136664111366643</v>
      </c>
      <c r="H16" s="141">
        <f>(E16-I16)/I16</f>
        <v>-7.1358150892431013E-2</v>
      </c>
      <c r="I16" s="414">
        <v>4705.4049999999997</v>
      </c>
      <c r="J16" s="112">
        <v>50167.416279999961</v>
      </c>
      <c r="K16" s="117">
        <f>I16/$I$20</f>
        <v>0.12056763121010784</v>
      </c>
      <c r="L16" s="89"/>
      <c r="M16" s="82"/>
      <c r="N16" s="79"/>
    </row>
    <row r="17" spans="1:21" ht="11.1" customHeight="1" x14ac:dyDescent="0.2">
      <c r="A17" s="945"/>
      <c r="B17" s="946"/>
      <c r="C17" s="93" t="s">
        <v>8</v>
      </c>
      <c r="D17" s="77">
        <v>8875</v>
      </c>
      <c r="E17" s="90">
        <v>6678.8289999999997</v>
      </c>
      <c r="F17" s="78">
        <v>71251.904699999999</v>
      </c>
      <c r="G17" s="434">
        <f>E17/$E$20</f>
        <v>0.18550447733004477</v>
      </c>
      <c r="H17" s="141">
        <f t="shared" ref="H17:H20" si="1">(E17-I17)/I17</f>
        <v>-0.17503502392694376</v>
      </c>
      <c r="I17" s="414">
        <v>8095.8940000000002</v>
      </c>
      <c r="J17" s="112">
        <v>86315.510770000008</v>
      </c>
      <c r="K17" s="117">
        <f>I17/$I$20</f>
        <v>0.20744287943505924</v>
      </c>
      <c r="L17" s="88"/>
      <c r="M17" s="79"/>
      <c r="N17" s="79"/>
      <c r="O17" s="79"/>
      <c r="P17" s="79"/>
    </row>
    <row r="18" spans="1:21" ht="11.1" customHeight="1" x14ac:dyDescent="0.2">
      <c r="A18" s="945"/>
      <c r="B18" s="946"/>
      <c r="C18" s="93" t="s">
        <v>9</v>
      </c>
      <c r="D18" s="77">
        <v>84017</v>
      </c>
      <c r="E18" s="90">
        <v>9740.7000000000007</v>
      </c>
      <c r="F18" s="78">
        <v>103917.1</v>
      </c>
      <c r="G18" s="434">
        <f>E18/$E$20</f>
        <v>0.27054794520547948</v>
      </c>
      <c r="H18" s="141">
        <f t="shared" si="1"/>
        <v>-3.1643304503429691E-2</v>
      </c>
      <c r="I18" s="414">
        <v>10059</v>
      </c>
      <c r="J18" s="112">
        <v>107245.3</v>
      </c>
      <c r="K18" s="117">
        <f>I18/$I$20</f>
        <v>0.25774397790253439</v>
      </c>
      <c r="L18" s="88"/>
      <c r="M18" s="79"/>
      <c r="N18" s="79"/>
      <c r="O18" s="79"/>
      <c r="P18" s="79"/>
    </row>
    <row r="19" spans="1:21" ht="11.1" customHeight="1" x14ac:dyDescent="0.2">
      <c r="A19" s="945"/>
      <c r="B19" s="946"/>
      <c r="C19" s="93" t="s">
        <v>305</v>
      </c>
      <c r="D19" s="77">
        <v>8</v>
      </c>
      <c r="E19" s="90">
        <v>424.53300000000002</v>
      </c>
      <c r="F19" s="78">
        <v>4529.0862200000001</v>
      </c>
      <c r="G19" s="434">
        <f>E19/$E$20</f>
        <v>1.1791404192914043E-2</v>
      </c>
      <c r="H19" s="141">
        <f t="shared" si="1"/>
        <v>7.2532419793695763E-2</v>
      </c>
      <c r="I19" s="417">
        <v>395.82299999999998</v>
      </c>
      <c r="J19" s="118">
        <v>4220.1209499999995</v>
      </c>
      <c r="K19" s="117">
        <f>I19/$I$20</f>
        <v>1.0142260121812791E-2</v>
      </c>
      <c r="L19" s="88"/>
      <c r="M19" s="79"/>
      <c r="N19" s="79"/>
      <c r="O19" s="79"/>
      <c r="P19" s="79"/>
    </row>
    <row r="20" spans="1:21" ht="11.1" customHeight="1" x14ac:dyDescent="0.2">
      <c r="A20" s="945"/>
      <c r="B20" s="946"/>
      <c r="C20" s="535" t="s">
        <v>2</v>
      </c>
      <c r="D20" s="536">
        <v>93303</v>
      </c>
      <c r="E20" s="537">
        <v>36003.599999999999</v>
      </c>
      <c r="F20" s="538">
        <v>384100.34763999988</v>
      </c>
      <c r="G20" s="539">
        <f>SUM(G15:G19)</f>
        <v>1.0000000000000002</v>
      </c>
      <c r="H20" s="540">
        <f t="shared" si="1"/>
        <v>-7.7471808051328445E-2</v>
      </c>
      <c r="I20" s="541">
        <v>39027.1</v>
      </c>
      <c r="J20" s="542">
        <v>416092.39826999983</v>
      </c>
      <c r="K20" s="550">
        <f>SUM(K15:K18)</f>
        <v>0.98985773987818737</v>
      </c>
      <c r="L20" s="99"/>
      <c r="M20" s="79"/>
      <c r="N20" s="79"/>
      <c r="O20" s="79"/>
      <c r="P20" s="79"/>
    </row>
    <row r="21" spans="1:21" ht="11.1" customHeight="1" x14ac:dyDescent="0.2">
      <c r="A21" s="945" t="str">
        <f>T!J22</f>
        <v>Prosinec</v>
      </c>
      <c r="B21" s="946"/>
      <c r="C21" s="92" t="s">
        <v>6</v>
      </c>
      <c r="D21" s="104">
        <v>98</v>
      </c>
      <c r="E21" s="106">
        <v>16300.378999999999</v>
      </c>
      <c r="F21" s="105">
        <v>174097.42575999995</v>
      </c>
      <c r="G21" s="433">
        <f>E21/$E$26</f>
        <v>0.3534363623354011</v>
      </c>
      <c r="H21" s="395">
        <f>(E21-I21)/I21</f>
        <v>-3.6278995355445619E-2</v>
      </c>
      <c r="I21" s="413">
        <v>16914.001999999997</v>
      </c>
      <c r="J21" s="113">
        <v>180336.09660000005</v>
      </c>
      <c r="K21" s="116">
        <f>I21/$I$26</f>
        <v>0.35003708563221481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45"/>
      <c r="B22" s="946"/>
      <c r="C22" s="93" t="s">
        <v>7</v>
      </c>
      <c r="D22" s="77">
        <v>305</v>
      </c>
      <c r="E22" s="90">
        <v>5136.8679999999995</v>
      </c>
      <c r="F22" s="78">
        <v>54864.728510000001</v>
      </c>
      <c r="G22" s="434">
        <f>E22/$E$26</f>
        <v>0.11138121019867864</v>
      </c>
      <c r="H22" s="141">
        <f t="shared" ref="H22:H26" si="2">(E22-I22)/I22</f>
        <v>-1.090363793483228E-2</v>
      </c>
      <c r="I22" s="414">
        <v>5193.4959999999992</v>
      </c>
      <c r="J22" s="112">
        <v>55373.000189999999</v>
      </c>
      <c r="K22" s="117">
        <f>I22/$I$26</f>
        <v>0.10747995678861604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45"/>
      <c r="B23" s="946"/>
      <c r="C23" s="93" t="s">
        <v>8</v>
      </c>
      <c r="D23" s="77">
        <v>8887</v>
      </c>
      <c r="E23" s="90">
        <v>9618.9940000000006</v>
      </c>
      <c r="F23" s="78">
        <v>102735.96016</v>
      </c>
      <c r="G23" s="434">
        <f>E23/$E$26</f>
        <v>0.20856584062775776</v>
      </c>
      <c r="H23" s="141">
        <f t="shared" si="2"/>
        <v>-0.14465928803311878</v>
      </c>
      <c r="I23" s="414">
        <v>11245.804</v>
      </c>
      <c r="J23" s="112">
        <v>119901.71358</v>
      </c>
      <c r="K23" s="117">
        <f>I23/$I$26</f>
        <v>0.23273312003576119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45"/>
      <c r="B24" s="946"/>
      <c r="C24" s="93" t="s">
        <v>9</v>
      </c>
      <c r="D24" s="77">
        <v>84046</v>
      </c>
      <c r="E24" s="90">
        <v>14672.5</v>
      </c>
      <c r="F24" s="78">
        <v>156710.6</v>
      </c>
      <c r="G24" s="434">
        <f>E24/$E$26</f>
        <v>0.318139536900717</v>
      </c>
      <c r="H24" s="141">
        <f t="shared" si="2"/>
        <v>6.3374050932435057E-3</v>
      </c>
      <c r="I24" s="414">
        <v>14580.1</v>
      </c>
      <c r="J24" s="112">
        <v>155451.70000000001</v>
      </c>
      <c r="K24" s="117">
        <f>I24/$I$26</f>
        <v>0.30173673340148927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40"/>
      <c r="B25" s="1005"/>
      <c r="C25" s="93" t="s">
        <v>305</v>
      </c>
      <c r="D25" s="77">
        <v>8</v>
      </c>
      <c r="E25" s="90">
        <v>390.959</v>
      </c>
      <c r="F25" s="78">
        <v>4175.65128</v>
      </c>
      <c r="G25" s="434">
        <f>E25/$E$26</f>
        <v>8.4770499374453856E-3</v>
      </c>
      <c r="H25" s="141">
        <f t="shared" si="2"/>
        <v>9.7133766186809443E-3</v>
      </c>
      <c r="I25" s="417">
        <v>387.19799999999998</v>
      </c>
      <c r="J25" s="118">
        <v>4128.2847400000001</v>
      </c>
      <c r="K25" s="117">
        <f>I25/$I$26</f>
        <v>8.0131041419187685E-3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47"/>
      <c r="B26" s="948"/>
      <c r="C26" s="600" t="s">
        <v>2</v>
      </c>
      <c r="D26" s="601">
        <v>93344</v>
      </c>
      <c r="E26" s="602">
        <v>46119.700000000004</v>
      </c>
      <c r="F26" s="603">
        <v>492584.36570999993</v>
      </c>
      <c r="G26" s="604">
        <f>SUM(G21:G25)</f>
        <v>0.99999999999999978</v>
      </c>
      <c r="H26" s="605">
        <f t="shared" si="2"/>
        <v>-4.5547861574566278E-2</v>
      </c>
      <c r="I26" s="606">
        <v>48320.599999999991</v>
      </c>
      <c r="J26" s="607">
        <v>515190.79511000001</v>
      </c>
      <c r="K26" s="608">
        <f>SUM(K21:K24)</f>
        <v>0.99198689585808131</v>
      </c>
      <c r="L26" s="107"/>
    </row>
    <row r="27" spans="1:21" ht="11.1" customHeight="1" thickTop="1" x14ac:dyDescent="0.2">
      <c r="A27" s="1003" t="str">
        <f>T!E17</f>
        <v>IV. čtvrtletí</v>
      </c>
      <c r="B27" s="1004"/>
      <c r="C27" s="93" t="s">
        <v>6</v>
      </c>
      <c r="D27" s="77">
        <f>D21</f>
        <v>98</v>
      </c>
      <c r="E27" s="90">
        <f>E9+E15+E21</f>
        <v>42194.029000000002</v>
      </c>
      <c r="F27" s="78">
        <f>F9+F15+F21</f>
        <v>450394.22591999988</v>
      </c>
      <c r="G27" s="434">
        <f>E27/$E$32</f>
        <v>0.39906885573983847</v>
      </c>
      <c r="H27" s="141">
        <f>(E27-I27)/I27</f>
        <v>-4.9402449121865914E-2</v>
      </c>
      <c r="I27" s="414">
        <f>I9+I15+I21</f>
        <v>44386.847999999998</v>
      </c>
      <c r="J27" s="112">
        <f>J9+J15+J21</f>
        <v>473183.35754</v>
      </c>
      <c r="K27" s="117">
        <f>I27/$I$32</f>
        <v>0.39306867722421912</v>
      </c>
      <c r="L27" s="87"/>
    </row>
    <row r="28" spans="1:21" ht="11.1" customHeight="1" x14ac:dyDescent="0.2">
      <c r="A28" s="945"/>
      <c r="B28" s="946"/>
      <c r="C28" s="93" t="s">
        <v>7</v>
      </c>
      <c r="D28" s="77">
        <f>D22</f>
        <v>305</v>
      </c>
      <c r="E28" s="90">
        <f t="shared" ref="E28:F31" si="3">E10+E16+E22</f>
        <v>12542.367999999999</v>
      </c>
      <c r="F28" s="78">
        <f t="shared" si="3"/>
        <v>133884.02743999998</v>
      </c>
      <c r="G28" s="434">
        <f>E28/$E$32</f>
        <v>0.11862504161496323</v>
      </c>
      <c r="H28" s="141">
        <f t="shared" ref="H28:H31" si="4">(E28-I28)/I28</f>
        <v>-3.9330532139509489E-2</v>
      </c>
      <c r="I28" s="414">
        <f t="shared" ref="I28:J28" si="5">I10+I16+I22</f>
        <v>13055.861999999999</v>
      </c>
      <c r="J28" s="112">
        <f t="shared" si="5"/>
        <v>139183.22779999994</v>
      </c>
      <c r="K28" s="117">
        <f>I28/$I$32</f>
        <v>0.11561646383095163</v>
      </c>
      <c r="L28" s="87"/>
    </row>
    <row r="29" spans="1:21" ht="11.1" customHeight="1" x14ac:dyDescent="0.2">
      <c r="A29" s="945"/>
      <c r="B29" s="946"/>
      <c r="C29" s="93" t="s">
        <v>8</v>
      </c>
      <c r="D29" s="77">
        <f>D23</f>
        <v>8887</v>
      </c>
      <c r="E29" s="90">
        <f t="shared" si="3"/>
        <v>20174.128000000001</v>
      </c>
      <c r="F29" s="78">
        <f t="shared" si="3"/>
        <v>215360.34847999999</v>
      </c>
      <c r="G29" s="434">
        <f>E29/$E$32</f>
        <v>0.19080581701522356</v>
      </c>
      <c r="H29" s="141">
        <f t="shared" si="4"/>
        <v>-0.15502198943520321</v>
      </c>
      <c r="I29" s="414">
        <f t="shared" ref="I29:J29" si="6">I11+I17+I23</f>
        <v>23875.329000000002</v>
      </c>
      <c r="J29" s="112">
        <f t="shared" si="6"/>
        <v>254530.68974</v>
      </c>
      <c r="K29" s="117">
        <f>I29/$I$32</f>
        <v>0.21142848413843304</v>
      </c>
      <c r="L29" s="87"/>
    </row>
    <row r="30" spans="1:21" ht="11.1" customHeight="1" x14ac:dyDescent="0.2">
      <c r="A30" s="945"/>
      <c r="B30" s="946"/>
      <c r="C30" s="93" t="s">
        <v>9</v>
      </c>
      <c r="D30" s="77">
        <f>D24</f>
        <v>84046</v>
      </c>
      <c r="E30" s="90">
        <f t="shared" si="3"/>
        <v>29583.4</v>
      </c>
      <c r="F30" s="78">
        <f t="shared" si="3"/>
        <v>315810</v>
      </c>
      <c r="G30" s="434">
        <f>E30/$E$32</f>
        <v>0.27979820526013144</v>
      </c>
      <c r="H30" s="141">
        <f t="shared" si="4"/>
        <v>-2.7687028771634644E-2</v>
      </c>
      <c r="I30" s="414">
        <f t="shared" ref="I30:J30" si="7">I12+I18+I24</f>
        <v>30425.800000000003</v>
      </c>
      <c r="J30" s="112">
        <f t="shared" si="7"/>
        <v>324364.40000000002</v>
      </c>
      <c r="K30" s="117">
        <f>I30/$I$32</f>
        <v>0.26943631950366576</v>
      </c>
      <c r="L30" s="87"/>
    </row>
    <row r="31" spans="1:21" ht="11.1" customHeight="1" x14ac:dyDescent="0.2">
      <c r="A31" s="945"/>
      <c r="B31" s="946"/>
      <c r="C31" s="93" t="s">
        <v>305</v>
      </c>
      <c r="D31" s="77">
        <f>D25</f>
        <v>8</v>
      </c>
      <c r="E31" s="90">
        <f>E13+E19+E25</f>
        <v>1237.2750000000001</v>
      </c>
      <c r="F31" s="78">
        <f t="shared" si="3"/>
        <v>13206.505950000001</v>
      </c>
      <c r="G31" s="434">
        <f>E31/$E$32</f>
        <v>1.1702080369843531E-2</v>
      </c>
      <c r="H31" s="141">
        <f t="shared" si="4"/>
        <v>4.8483934305090952E-2</v>
      </c>
      <c r="I31" s="414">
        <f>I13+I19+I25</f>
        <v>1180.0610000000001</v>
      </c>
      <c r="J31" s="112">
        <f t="shared" ref="J31" si="8">J13+J19+J25</f>
        <v>12579.556</v>
      </c>
      <c r="K31" s="117">
        <f>I31/$I$32</f>
        <v>1.0450055302730424E-2</v>
      </c>
      <c r="L31" s="87"/>
    </row>
    <row r="32" spans="1:21" ht="11.1" customHeight="1" x14ac:dyDescent="0.2">
      <c r="A32" s="945"/>
      <c r="B32" s="946"/>
      <c r="C32" s="570" t="s">
        <v>2</v>
      </c>
      <c r="D32" s="565">
        <f>SUM(D27:D31)</f>
        <v>93344</v>
      </c>
      <c r="E32" s="571">
        <f>SUM(E27:E31)</f>
        <v>105731.19999999998</v>
      </c>
      <c r="F32" s="572">
        <f>SUM(F27:F31)</f>
        <v>1128655.1077899998</v>
      </c>
      <c r="G32" s="573">
        <f>SUM(G27:G31)</f>
        <v>1.0000000000000002</v>
      </c>
      <c r="H32" s="574">
        <f>(E32-I32)/I32</f>
        <v>-6.3695107944376925E-2</v>
      </c>
      <c r="I32" s="584">
        <f>SUM(I27:I31)</f>
        <v>112923.90000000001</v>
      </c>
      <c r="J32" s="585">
        <f>SUM(J27:J31)</f>
        <v>1203841.2310800001</v>
      </c>
      <c r="K32" s="586">
        <f>SUM(K27:K30)</f>
        <v>0.98954994469726953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06" t="s">
        <v>115</v>
      </c>
      <c r="B35" s="1006"/>
      <c r="C35" s="1006"/>
      <c r="D35" s="1007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6">
        <f>T!G17</f>
        <v>2018</v>
      </c>
      <c r="F36" s="927"/>
      <c r="G36" s="927"/>
      <c r="H36" s="410"/>
      <c r="I36" s="957">
        <f>E36-1</f>
        <v>2017</v>
      </c>
      <c r="J36" s="958"/>
      <c r="K36" s="959"/>
      <c r="L36" s="87"/>
    </row>
    <row r="37" spans="1:12" ht="24.95" customHeight="1" x14ac:dyDescent="0.25">
      <c r="A37" s="74"/>
      <c r="B37" s="75"/>
      <c r="C37" s="76"/>
      <c r="D37" s="76"/>
      <c r="E37" s="932" t="s">
        <v>39</v>
      </c>
      <c r="F37" s="933"/>
      <c r="G37" s="432"/>
      <c r="H37" s="933" t="s">
        <v>108</v>
      </c>
      <c r="I37" s="999" t="s">
        <v>39</v>
      </c>
      <c r="J37" s="1000"/>
      <c r="K37" s="411"/>
      <c r="L37" s="87"/>
    </row>
    <row r="38" spans="1:12" ht="24.95" customHeight="1" x14ac:dyDescent="0.25">
      <c r="A38" s="74"/>
      <c r="B38" s="94"/>
      <c r="C38" s="94"/>
      <c r="D38" s="961" t="s">
        <v>0</v>
      </c>
      <c r="E38" s="932"/>
      <c r="F38" s="933"/>
      <c r="G38" s="503" t="s">
        <v>107</v>
      </c>
      <c r="H38" s="933"/>
      <c r="I38" s="999"/>
      <c r="J38" s="1000"/>
      <c r="K38" s="114" t="s">
        <v>107</v>
      </c>
      <c r="L38" s="87"/>
    </row>
    <row r="39" spans="1:12" ht="15" customHeight="1" x14ac:dyDescent="0.25">
      <c r="A39" s="960" t="s">
        <v>140</v>
      </c>
      <c r="B39" s="960"/>
      <c r="C39" s="126" t="s">
        <v>45</v>
      </c>
      <c r="D39" s="962"/>
      <c r="E39" s="672" t="s">
        <v>341</v>
      </c>
      <c r="F39" s="666" t="s">
        <v>1</v>
      </c>
      <c r="G39" s="504" t="s">
        <v>66</v>
      </c>
      <c r="H39" s="960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39" t="str">
        <f>T!J20</f>
        <v>Říjen</v>
      </c>
      <c r="B40" s="940"/>
      <c r="C40" s="92" t="s">
        <v>6</v>
      </c>
      <c r="D40" s="77">
        <v>175</v>
      </c>
      <c r="E40" s="90">
        <v>40794.964</v>
      </c>
      <c r="F40" s="78">
        <v>435233.97874999995</v>
      </c>
      <c r="G40" s="433">
        <f>E40/$E$45</f>
        <v>0.5965055781911226</v>
      </c>
      <c r="H40" s="141">
        <f>(E40-I40)/I40</f>
        <v>0.18179266532387239</v>
      </c>
      <c r="I40" s="414">
        <v>34519.561000000002</v>
      </c>
      <c r="J40" s="112">
        <v>367663.61833000014</v>
      </c>
      <c r="K40" s="116">
        <f>I40/$I$45</f>
        <v>0.48041438912279005</v>
      </c>
      <c r="L40" s="87"/>
    </row>
    <row r="41" spans="1:12" ht="11.1" customHeight="1" x14ac:dyDescent="0.2">
      <c r="A41" s="941"/>
      <c r="B41" s="942"/>
      <c r="C41" s="93" t="s">
        <v>7</v>
      </c>
      <c r="D41" s="77">
        <v>462</v>
      </c>
      <c r="E41" s="90">
        <v>4396.4740000000002</v>
      </c>
      <c r="F41" s="78">
        <v>46918.694999999934</v>
      </c>
      <c r="G41" s="434">
        <f t="shared" ref="G41" si="9">E41/$E$45</f>
        <v>6.4285416831652009E-2</v>
      </c>
      <c r="H41" s="141">
        <f>(E41-I41)/I41</f>
        <v>-0.62728062539569607</v>
      </c>
      <c r="I41" s="414">
        <v>11795.668</v>
      </c>
      <c r="J41" s="112">
        <v>125687.20551000006</v>
      </c>
      <c r="K41" s="117">
        <f t="shared" ref="K41:K44" si="10">I41/$I$45</f>
        <v>0.16416224518368708</v>
      </c>
      <c r="L41" s="88"/>
    </row>
    <row r="42" spans="1:12" ht="11.1" customHeight="1" x14ac:dyDescent="0.2">
      <c r="A42" s="941"/>
      <c r="B42" s="942"/>
      <c r="C42" s="93" t="s">
        <v>8</v>
      </c>
      <c r="D42" s="77">
        <v>18298</v>
      </c>
      <c r="E42" s="90">
        <v>6794.1729999999998</v>
      </c>
      <c r="F42" s="78">
        <v>72514.482409999997</v>
      </c>
      <c r="G42" s="434">
        <f>E42/$E$45</f>
        <v>9.9344666505785217E-2</v>
      </c>
      <c r="H42" s="141">
        <f t="shared" ref="H42:H44" si="11">(E42-I42)/I42</f>
        <v>-0.12603965059970373</v>
      </c>
      <c r="I42" s="414">
        <v>7774.0060000000003</v>
      </c>
      <c r="J42" s="112">
        <v>82843.498989999993</v>
      </c>
      <c r="K42" s="117">
        <f t="shared" si="10"/>
        <v>0.10819211587096673</v>
      </c>
      <c r="L42" s="88"/>
    </row>
    <row r="43" spans="1:12" ht="11.1" customHeight="1" x14ac:dyDescent="0.2">
      <c r="A43" s="941"/>
      <c r="B43" s="942"/>
      <c r="C43" s="93" t="s">
        <v>9</v>
      </c>
      <c r="D43" s="77">
        <v>363636</v>
      </c>
      <c r="E43" s="90">
        <v>15073</v>
      </c>
      <c r="F43" s="78">
        <v>160876.70000000001</v>
      </c>
      <c r="G43" s="434">
        <f>E43/$E$45</f>
        <v>0.22039800255920783</v>
      </c>
      <c r="H43" s="141">
        <f t="shared" si="11"/>
        <v>-9.8442074649091896E-2</v>
      </c>
      <c r="I43" s="414">
        <v>16718.837</v>
      </c>
      <c r="J43" s="112">
        <v>178168.15100000001</v>
      </c>
      <c r="K43" s="117">
        <f t="shared" si="10"/>
        <v>0.23267879519668569</v>
      </c>
      <c r="L43" s="88"/>
    </row>
    <row r="44" spans="1:12" ht="11.1" customHeight="1" x14ac:dyDescent="0.2">
      <c r="A44" s="941"/>
      <c r="B44" s="942"/>
      <c r="C44" s="93" t="s">
        <v>305</v>
      </c>
      <c r="D44" s="77">
        <v>26</v>
      </c>
      <c r="E44" s="90">
        <v>1331.3009999999999</v>
      </c>
      <c r="F44" s="78">
        <v>14200.623410000002</v>
      </c>
      <c r="G44" s="434">
        <f>E44/$E$45</f>
        <v>1.9466335912232197E-2</v>
      </c>
      <c r="H44" s="141">
        <f t="shared" si="11"/>
        <v>0.27318275366088784</v>
      </c>
      <c r="I44" s="417">
        <v>1045.6479999999999</v>
      </c>
      <c r="J44" s="118">
        <v>11143.18936</v>
      </c>
      <c r="K44" s="117">
        <f t="shared" si="10"/>
        <v>1.4552454625870447E-2</v>
      </c>
      <c r="L44" s="88"/>
    </row>
    <row r="45" spans="1:12" ht="11.1" customHeight="1" x14ac:dyDescent="0.2">
      <c r="A45" s="943"/>
      <c r="B45" s="944"/>
      <c r="C45" s="535" t="s">
        <v>2</v>
      </c>
      <c r="D45" s="536">
        <v>382597</v>
      </c>
      <c r="E45" s="537">
        <v>68389.912000000011</v>
      </c>
      <c r="F45" s="538">
        <v>729744.47956999997</v>
      </c>
      <c r="G45" s="539">
        <f>SUM(G40:G44)</f>
        <v>0.99999999999999989</v>
      </c>
      <c r="H45" s="540">
        <f>(E45-I45)/I45</f>
        <v>-4.8206383747424489E-2</v>
      </c>
      <c r="I45" s="541">
        <v>71853.72</v>
      </c>
      <c r="J45" s="542">
        <v>765505.66319000022</v>
      </c>
      <c r="K45" s="550">
        <f>SUM(K40:K43)</f>
        <v>0.9854475453741296</v>
      </c>
      <c r="L45" s="99"/>
    </row>
    <row r="46" spans="1:12" ht="11.1" customHeight="1" x14ac:dyDescent="0.2">
      <c r="A46" s="945" t="str">
        <f>T!J21</f>
        <v>Listopad</v>
      </c>
      <c r="B46" s="946"/>
      <c r="C46" s="93" t="s">
        <v>6</v>
      </c>
      <c r="D46" s="77">
        <v>175</v>
      </c>
      <c r="E46" s="90">
        <v>44478.852000000006</v>
      </c>
      <c r="F46" s="78">
        <v>474370.73061000003</v>
      </c>
      <c r="G46" s="434">
        <f>E46/$E$51</f>
        <v>0.48408048589962205</v>
      </c>
      <c r="H46" s="141">
        <f>(E46-I46)/I46</f>
        <v>0.17574077545700459</v>
      </c>
      <c r="I46" s="414">
        <v>37830.491999999998</v>
      </c>
      <c r="J46" s="112">
        <v>403094.46594999993</v>
      </c>
      <c r="K46" s="117">
        <f>I46/$I$51</f>
        <v>0.39657417621172719</v>
      </c>
      <c r="L46" s="88"/>
    </row>
    <row r="47" spans="1:12" ht="11.1" customHeight="1" x14ac:dyDescent="0.2">
      <c r="A47" s="945"/>
      <c r="B47" s="946"/>
      <c r="C47" s="93" t="s">
        <v>7</v>
      </c>
      <c r="D47" s="77">
        <v>466</v>
      </c>
      <c r="E47" s="90">
        <v>5942.2860000000001</v>
      </c>
      <c r="F47" s="78">
        <v>63389.604059999983</v>
      </c>
      <c r="G47" s="434">
        <f t="shared" ref="G47:G50" si="12">E47/$E$51</f>
        <v>6.4672188352220092E-2</v>
      </c>
      <c r="H47" s="141">
        <f>(E47-I47)/I47</f>
        <v>-0.56262169105045012</v>
      </c>
      <c r="I47" s="414">
        <v>13586.146999999999</v>
      </c>
      <c r="J47" s="112">
        <v>144829.94321999999</v>
      </c>
      <c r="K47" s="117">
        <f t="shared" ref="K47:K50" si="13">I47/$I$51</f>
        <v>0.14242254778014593</v>
      </c>
      <c r="L47" s="89"/>
    </row>
    <row r="48" spans="1:12" ht="11.1" customHeight="1" x14ac:dyDescent="0.2">
      <c r="A48" s="945"/>
      <c r="B48" s="946"/>
      <c r="C48" s="93" t="s">
        <v>8</v>
      </c>
      <c r="D48" s="77">
        <v>18366</v>
      </c>
      <c r="E48" s="90">
        <v>11707.449000000001</v>
      </c>
      <c r="F48" s="78">
        <v>124896.75679</v>
      </c>
      <c r="G48" s="434">
        <f t="shared" si="12"/>
        <v>0.12741667884245403</v>
      </c>
      <c r="H48" s="141">
        <f t="shared" ref="H48:H50" si="14">(E48-I48)/I48</f>
        <v>-0.15678379842410253</v>
      </c>
      <c r="I48" s="414">
        <v>13884.279</v>
      </c>
      <c r="J48" s="112">
        <v>148025.86574000001</v>
      </c>
      <c r="K48" s="117">
        <f t="shared" si="13"/>
        <v>0.14554784290721845</v>
      </c>
      <c r="L48" s="88"/>
    </row>
    <row r="49" spans="1:12" ht="11.1" customHeight="1" x14ac:dyDescent="0.2">
      <c r="A49" s="945"/>
      <c r="B49" s="946"/>
      <c r="C49" s="93" t="s">
        <v>9</v>
      </c>
      <c r="D49" s="77">
        <v>363792</v>
      </c>
      <c r="E49" s="90">
        <v>28397.599999999999</v>
      </c>
      <c r="F49" s="78">
        <v>302956.7</v>
      </c>
      <c r="G49" s="434">
        <f t="shared" si="12"/>
        <v>0.3090620235968119</v>
      </c>
      <c r="H49" s="141">
        <f t="shared" si="14"/>
        <v>-2.2807669543433776E-2</v>
      </c>
      <c r="I49" s="414">
        <v>29060.400000000001</v>
      </c>
      <c r="J49" s="112">
        <v>309831.8</v>
      </c>
      <c r="K49" s="117">
        <f t="shared" si="13"/>
        <v>0.30463796744655813</v>
      </c>
      <c r="L49" s="88"/>
    </row>
    <row r="50" spans="1:12" ht="11.1" customHeight="1" x14ac:dyDescent="0.2">
      <c r="A50" s="945"/>
      <c r="B50" s="946"/>
      <c r="C50" s="93" t="s">
        <v>305</v>
      </c>
      <c r="D50" s="77">
        <v>26</v>
      </c>
      <c r="E50" s="90">
        <v>1356.9880000000001</v>
      </c>
      <c r="F50" s="78">
        <v>14469.438200000002</v>
      </c>
      <c r="G50" s="434">
        <f t="shared" si="12"/>
        <v>1.4768623308891971E-2</v>
      </c>
      <c r="H50" s="141">
        <f t="shared" si="14"/>
        <v>0.31502171210169855</v>
      </c>
      <c r="I50" s="417">
        <v>1031.913</v>
      </c>
      <c r="J50" s="118">
        <v>11001.885340000001</v>
      </c>
      <c r="K50" s="117">
        <f t="shared" si="13"/>
        <v>1.0817465654350255E-2</v>
      </c>
      <c r="L50" s="88"/>
    </row>
    <row r="51" spans="1:12" ht="11.1" customHeight="1" x14ac:dyDescent="0.2">
      <c r="A51" s="945"/>
      <c r="B51" s="946"/>
      <c r="C51" s="535" t="s">
        <v>2</v>
      </c>
      <c r="D51" s="536">
        <v>382825</v>
      </c>
      <c r="E51" s="537">
        <v>91883.175000000003</v>
      </c>
      <c r="F51" s="538">
        <v>980083.22965999995</v>
      </c>
      <c r="G51" s="539">
        <f>SUM(G46:G50)</f>
        <v>1</v>
      </c>
      <c r="H51" s="540">
        <f t="shared" ref="H51" si="15">(E51-I51)/I51</f>
        <v>-3.6795650626405524E-2</v>
      </c>
      <c r="I51" s="541">
        <v>95393.231</v>
      </c>
      <c r="J51" s="542">
        <v>1016783.96025</v>
      </c>
      <c r="K51" s="550">
        <f>SUM(K46:K49)</f>
        <v>0.98918253434564973</v>
      </c>
      <c r="L51" s="99"/>
    </row>
    <row r="52" spans="1:12" ht="11.1" customHeight="1" x14ac:dyDescent="0.2">
      <c r="A52" s="945" t="str">
        <f>T!J22</f>
        <v>Prosinec</v>
      </c>
      <c r="B52" s="946"/>
      <c r="C52" s="92" t="s">
        <v>6</v>
      </c>
      <c r="D52" s="104">
        <v>174</v>
      </c>
      <c r="E52" s="106">
        <v>40449.889999999992</v>
      </c>
      <c r="F52" s="105">
        <v>431809.95217000006</v>
      </c>
      <c r="G52" s="433">
        <f>E52/$E$57</f>
        <v>0.37159600255684461</v>
      </c>
      <c r="H52" s="395">
        <f>(E52-I52)/I52</f>
        <v>9.8978870613428693E-2</v>
      </c>
      <c r="I52" s="413">
        <v>36806.794999999998</v>
      </c>
      <c r="J52" s="113">
        <v>392193.37772000005</v>
      </c>
      <c r="K52" s="116">
        <f>I52/$I$57</f>
        <v>0.32703780352201778</v>
      </c>
      <c r="L52" s="106"/>
    </row>
    <row r="53" spans="1:12" ht="11.1" customHeight="1" x14ac:dyDescent="0.2">
      <c r="A53" s="945"/>
      <c r="B53" s="946"/>
      <c r="C53" s="93" t="s">
        <v>7</v>
      </c>
      <c r="D53" s="77">
        <v>470</v>
      </c>
      <c r="E53" s="90">
        <v>7187.5909999999994</v>
      </c>
      <c r="F53" s="78">
        <v>76751.527279999995</v>
      </c>
      <c r="G53" s="434">
        <f t="shared" ref="G53:G56" si="16">E53/$E$57</f>
        <v>6.6029353444806732E-2</v>
      </c>
      <c r="H53" s="141">
        <f t="shared" ref="H53:H56" si="17">(E53-I53)/I53</f>
        <v>-0.45115439001441227</v>
      </c>
      <c r="I53" s="414">
        <v>13095.834000000001</v>
      </c>
      <c r="J53" s="112">
        <v>139604.96861999994</v>
      </c>
      <c r="K53" s="117">
        <f t="shared" ref="K53:K56" si="18">I53/$I$57</f>
        <v>0.11635984025908695</v>
      </c>
      <c r="L53" s="90"/>
    </row>
    <row r="54" spans="1:12" ht="11.1" customHeight="1" x14ac:dyDescent="0.2">
      <c r="A54" s="945"/>
      <c r="B54" s="946"/>
      <c r="C54" s="93" t="s">
        <v>8</v>
      </c>
      <c r="D54" s="77">
        <v>18392</v>
      </c>
      <c r="E54" s="90">
        <v>16862.214</v>
      </c>
      <c r="F54" s="78">
        <v>180089.75929000002</v>
      </c>
      <c r="G54" s="434">
        <f t="shared" si="16"/>
        <v>0.15490601622545974</v>
      </c>
      <c r="H54" s="141">
        <f t="shared" si="17"/>
        <v>-0.12572742785657751</v>
      </c>
      <c r="I54" s="414">
        <v>19287.135999999999</v>
      </c>
      <c r="J54" s="112">
        <v>205632.92999000003</v>
      </c>
      <c r="K54" s="117">
        <f t="shared" si="18"/>
        <v>0.17137114474842038</v>
      </c>
      <c r="L54" s="90"/>
    </row>
    <row r="55" spans="1:12" ht="11.1" customHeight="1" x14ac:dyDescent="0.2">
      <c r="A55" s="945"/>
      <c r="B55" s="946"/>
      <c r="C55" s="93" t="s">
        <v>9</v>
      </c>
      <c r="D55" s="77">
        <v>363917</v>
      </c>
      <c r="E55" s="90">
        <v>43002.661</v>
      </c>
      <c r="F55" s="78">
        <v>459279.701</v>
      </c>
      <c r="G55" s="434">
        <f t="shared" si="16"/>
        <v>0.39504722823491301</v>
      </c>
      <c r="H55" s="141">
        <f t="shared" si="17"/>
        <v>1.5251773824306619E-2</v>
      </c>
      <c r="I55" s="414">
        <v>42356.647000000004</v>
      </c>
      <c r="J55" s="112">
        <v>451592.35499999998</v>
      </c>
      <c r="K55" s="117">
        <f t="shared" si="18"/>
        <v>0.37634966042105722</v>
      </c>
      <c r="L55" s="90"/>
    </row>
    <row r="56" spans="1:12" ht="11.1" customHeight="1" x14ac:dyDescent="0.2">
      <c r="A56" s="940"/>
      <c r="B56" s="1005"/>
      <c r="C56" s="93" t="s">
        <v>305</v>
      </c>
      <c r="D56" s="77">
        <v>26</v>
      </c>
      <c r="E56" s="90">
        <v>1352.125</v>
      </c>
      <c r="F56" s="78">
        <v>14433.681909999998</v>
      </c>
      <c r="G56" s="434">
        <f t="shared" si="16"/>
        <v>1.2421399537975841E-2</v>
      </c>
      <c r="H56" s="141">
        <f t="shared" si="17"/>
        <v>0.35268907134274996</v>
      </c>
      <c r="I56" s="417">
        <v>999.58299999999997</v>
      </c>
      <c r="J56" s="118">
        <v>10657.48576</v>
      </c>
      <c r="K56" s="117">
        <f t="shared" si="18"/>
        <v>8.8815510494176172E-3</v>
      </c>
      <c r="L56" s="90"/>
    </row>
    <row r="57" spans="1:12" ht="11.1" customHeight="1" thickBot="1" x14ac:dyDescent="0.25">
      <c r="A57" s="947"/>
      <c r="B57" s="948"/>
      <c r="C57" s="600" t="s">
        <v>2</v>
      </c>
      <c r="D57" s="601">
        <v>382979</v>
      </c>
      <c r="E57" s="602">
        <v>108854.481</v>
      </c>
      <c r="F57" s="603">
        <v>1162364.6216500001</v>
      </c>
      <c r="G57" s="604">
        <f>SUM(G52:G56)</f>
        <v>0.99999999999999989</v>
      </c>
      <c r="H57" s="605">
        <f t="shared" ref="H57" si="19">(E57-I57)/I57</f>
        <v>-3.280004766051435E-2</v>
      </c>
      <c r="I57" s="606">
        <v>112545.99500000001</v>
      </c>
      <c r="J57" s="607">
        <v>1199681.1170900001</v>
      </c>
      <c r="K57" s="608">
        <f>SUM(K52:K55)</f>
        <v>0.99111844895058232</v>
      </c>
      <c r="L57" s="107"/>
    </row>
    <row r="58" spans="1:12" ht="11.1" customHeight="1" thickTop="1" x14ac:dyDescent="0.2">
      <c r="A58" s="1003" t="str">
        <f>T!E17</f>
        <v>IV. čtvrtletí</v>
      </c>
      <c r="B58" s="1004"/>
      <c r="C58" s="93" t="s">
        <v>6</v>
      </c>
      <c r="D58" s="77">
        <f>D52</f>
        <v>174</v>
      </c>
      <c r="E58" s="90">
        <f>E40+E46+E52</f>
        <v>125723.70600000001</v>
      </c>
      <c r="F58" s="78">
        <f>F40+F46+F52</f>
        <v>1341414.6615300002</v>
      </c>
      <c r="G58" s="434">
        <f>E58/$E$63</f>
        <v>0.46715283363315652</v>
      </c>
      <c r="H58" s="141">
        <f>(E58-I58)/I58</f>
        <v>0.15177112845911425</v>
      </c>
      <c r="I58" s="414">
        <f>I40+I46+I52</f>
        <v>109156.848</v>
      </c>
      <c r="J58" s="112">
        <f>J40+J46+J52</f>
        <v>1162951.4620000001</v>
      </c>
      <c r="K58" s="117">
        <f>I58/$I$63</f>
        <v>0.39013438172955223</v>
      </c>
      <c r="L58" s="87"/>
    </row>
    <row r="59" spans="1:12" ht="11.1" customHeight="1" x14ac:dyDescent="0.2">
      <c r="A59" s="945"/>
      <c r="B59" s="946"/>
      <c r="C59" s="93" t="s">
        <v>7</v>
      </c>
      <c r="D59" s="77">
        <f>D53</f>
        <v>470</v>
      </c>
      <c r="E59" s="90">
        <f t="shared" ref="E59:F60" si="20">E41+E47+E53</f>
        <v>17526.350999999999</v>
      </c>
      <c r="F59" s="78">
        <f t="shared" si="20"/>
        <v>187059.82633999991</v>
      </c>
      <c r="G59" s="434">
        <f t="shared" ref="G59:G62" si="21">E59/$E$63</f>
        <v>6.5122837954675827E-2</v>
      </c>
      <c r="H59" s="141">
        <f t="shared" ref="H59:H62" si="22">(E59-I59)/I59</f>
        <v>-0.54450566873251538</v>
      </c>
      <c r="I59" s="414">
        <f t="shared" ref="I59:J59" si="23">I41+I47+I53</f>
        <v>38477.648999999998</v>
      </c>
      <c r="J59" s="112">
        <f t="shared" si="23"/>
        <v>410122.11734999996</v>
      </c>
      <c r="K59" s="117">
        <f t="shared" ref="K59:K62" si="24">I59/$I$63</f>
        <v>0.13752186947557998</v>
      </c>
      <c r="L59" s="87"/>
    </row>
    <row r="60" spans="1:12" ht="11.1" customHeight="1" x14ac:dyDescent="0.2">
      <c r="A60" s="945"/>
      <c r="B60" s="946"/>
      <c r="C60" s="93" t="s">
        <v>8</v>
      </c>
      <c r="D60" s="77">
        <f>D54</f>
        <v>18392</v>
      </c>
      <c r="E60" s="90">
        <f>E42+E48+E54</f>
        <v>35363.835999999996</v>
      </c>
      <c r="F60" s="78">
        <f t="shared" si="20"/>
        <v>377500.99849000003</v>
      </c>
      <c r="G60" s="434">
        <f t="shared" si="21"/>
        <v>0.13140175962947059</v>
      </c>
      <c r="H60" s="141">
        <f t="shared" si="22"/>
        <v>-0.13631768494943564</v>
      </c>
      <c r="I60" s="414">
        <f>I42+I48+I54</f>
        <v>40945.421000000002</v>
      </c>
      <c r="J60" s="112">
        <f t="shared" ref="J60" si="25">J42+J48+J54</f>
        <v>436502.29472000001</v>
      </c>
      <c r="K60" s="117">
        <f t="shared" si="24"/>
        <v>0.14634186310043715</v>
      </c>
      <c r="L60" s="87"/>
    </row>
    <row r="61" spans="1:12" ht="11.1" customHeight="1" x14ac:dyDescent="0.2">
      <c r="A61" s="945"/>
      <c r="B61" s="946"/>
      <c r="C61" s="93" t="s">
        <v>9</v>
      </c>
      <c r="D61" s="77">
        <f>D55</f>
        <v>363917</v>
      </c>
      <c r="E61" s="90">
        <f t="shared" ref="E61:F62" si="26">E43+E49+E55</f>
        <v>86473.260999999999</v>
      </c>
      <c r="F61" s="78">
        <f t="shared" si="26"/>
        <v>923113.10100000002</v>
      </c>
      <c r="G61" s="434">
        <f t="shared" si="21"/>
        <v>0.32130956201410033</v>
      </c>
      <c r="H61" s="141">
        <f t="shared" si="22"/>
        <v>-1.8864314108428377E-2</v>
      </c>
      <c r="I61" s="414">
        <f t="shared" ref="I61:J61" si="27">I43+I49+I55</f>
        <v>88135.884000000005</v>
      </c>
      <c r="J61" s="112">
        <f t="shared" si="27"/>
        <v>939592.30599999998</v>
      </c>
      <c r="K61" s="117">
        <f t="shared" si="24"/>
        <v>0.31500395295884265</v>
      </c>
      <c r="L61" s="87"/>
    </row>
    <row r="62" spans="1:12" ht="11.1" customHeight="1" x14ac:dyDescent="0.2">
      <c r="A62" s="945"/>
      <c r="B62" s="946"/>
      <c r="C62" s="93" t="s">
        <v>305</v>
      </c>
      <c r="D62" s="77">
        <f>D56</f>
        <v>26</v>
      </c>
      <c r="E62" s="90">
        <f>E44+E50+E56</f>
        <v>4040.4139999999998</v>
      </c>
      <c r="F62" s="78">
        <f t="shared" si="26"/>
        <v>43103.743520000004</v>
      </c>
      <c r="G62" s="434">
        <f t="shared" si="21"/>
        <v>1.5013006768596817E-2</v>
      </c>
      <c r="H62" s="141">
        <f t="shared" si="22"/>
        <v>0.31304027370834775</v>
      </c>
      <c r="I62" s="414">
        <f>I44+I50+I56</f>
        <v>3077.1439999999998</v>
      </c>
      <c r="J62" s="112">
        <f t="shared" ref="J62" si="28">J44+J50+J56</f>
        <v>32802.560460000001</v>
      </c>
      <c r="K62" s="117">
        <f t="shared" si="24"/>
        <v>1.099793273558798E-2</v>
      </c>
      <c r="L62" s="87"/>
    </row>
    <row r="63" spans="1:12" ht="11.1" customHeight="1" x14ac:dyDescent="0.2">
      <c r="A63" s="945"/>
      <c r="B63" s="946"/>
      <c r="C63" s="570" t="s">
        <v>2</v>
      </c>
      <c r="D63" s="565">
        <f>SUM(D58:D62)</f>
        <v>382979</v>
      </c>
      <c r="E63" s="571">
        <f>SUM(E58:E62)</f>
        <v>269127.56799999997</v>
      </c>
      <c r="F63" s="572">
        <f>SUM(F58:F62)</f>
        <v>2872192.3308800003</v>
      </c>
      <c r="G63" s="573">
        <f>SUM(G58:G62)</f>
        <v>1</v>
      </c>
      <c r="H63" s="574">
        <f>(E63-I63)/I63</f>
        <v>-3.8118823767630032E-2</v>
      </c>
      <c r="I63" s="584">
        <f>SUM(I58:I62)</f>
        <v>279792.946</v>
      </c>
      <c r="J63" s="585">
        <f>SUM(J58:J62)</f>
        <v>2981970.7405299996</v>
      </c>
      <c r="K63" s="586">
        <f>SUM(K58:K61)</f>
        <v>0.98900206726441198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0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3" t="s">
        <v>240</v>
      </c>
      <c r="L1" s="953"/>
    </row>
    <row r="2" spans="1:17" s="609" customFormat="1" ht="30" customHeight="1" x14ac:dyDescent="0.25">
      <c r="A2" s="855" t="s">
        <v>203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</row>
    <row r="3" spans="1:17" ht="17.100000000000001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17" ht="12.95" customHeight="1" x14ac:dyDescent="0.2">
      <c r="A4" s="954" t="s">
        <v>116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17" ht="24.95" customHeight="1" x14ac:dyDescent="0.25">
      <c r="A6" s="74"/>
      <c r="B6" s="75"/>
      <c r="C6" s="76"/>
      <c r="D6" s="76"/>
      <c r="E6" s="932" t="s">
        <v>39</v>
      </c>
      <c r="F6" s="933"/>
      <c r="G6" s="432"/>
      <c r="H6" s="933" t="s">
        <v>108</v>
      </c>
      <c r="I6" s="999" t="s">
        <v>39</v>
      </c>
      <c r="J6" s="1000"/>
      <c r="K6" s="411"/>
      <c r="L6" s="87"/>
    </row>
    <row r="7" spans="1:17" ht="24.95" customHeight="1" x14ac:dyDescent="0.25">
      <c r="A7" s="74"/>
      <c r="B7" s="94"/>
      <c r="C7" s="94"/>
      <c r="D7" s="961" t="s">
        <v>0</v>
      </c>
      <c r="E7" s="932"/>
      <c r="F7" s="933"/>
      <c r="G7" s="503" t="s">
        <v>107</v>
      </c>
      <c r="H7" s="933"/>
      <c r="I7" s="999"/>
      <c r="J7" s="1000"/>
      <c r="K7" s="114" t="s">
        <v>107</v>
      </c>
      <c r="L7" s="87"/>
    </row>
    <row r="8" spans="1:17" ht="15" customHeight="1" x14ac:dyDescent="0.25">
      <c r="A8" s="960" t="s">
        <v>140</v>
      </c>
      <c r="B8" s="960"/>
      <c r="C8" s="126" t="s">
        <v>45</v>
      </c>
      <c r="D8" s="962"/>
      <c r="E8" s="672" t="s">
        <v>341</v>
      </c>
      <c r="F8" s="666" t="s">
        <v>1</v>
      </c>
      <c r="G8" s="504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39" t="str">
        <f>T!J20</f>
        <v>Říjen</v>
      </c>
      <c r="B9" s="940"/>
      <c r="C9" s="92" t="s">
        <v>6</v>
      </c>
      <c r="D9" s="77">
        <v>115</v>
      </c>
      <c r="E9" s="90">
        <v>16985.830000000002</v>
      </c>
      <c r="F9" s="78">
        <v>181293.35607000004</v>
      </c>
      <c r="G9" s="433">
        <f>E9/$E$14</f>
        <v>0.4762564733788866</v>
      </c>
      <c r="H9" s="141">
        <f>(E9-I9)/I9</f>
        <v>-2.2540996459970045E-2</v>
      </c>
      <c r="I9" s="414">
        <v>17377.537</v>
      </c>
      <c r="J9" s="112">
        <v>185188.13969000007</v>
      </c>
      <c r="K9" s="116">
        <f>I9/$I$14</f>
        <v>0.45236214405272918</v>
      </c>
      <c r="L9" s="87"/>
    </row>
    <row r="10" spans="1:17" ht="11.1" customHeight="1" x14ac:dyDescent="0.2">
      <c r="A10" s="941"/>
      <c r="B10" s="942"/>
      <c r="C10" s="93" t="s">
        <v>7</v>
      </c>
      <c r="D10" s="77">
        <v>392</v>
      </c>
      <c r="E10" s="90">
        <v>3618.3380000000002</v>
      </c>
      <c r="F10" s="78">
        <v>38618.69908000002</v>
      </c>
      <c r="G10" s="434">
        <f>E10/$E$14</f>
        <v>0.10145261640866614</v>
      </c>
      <c r="H10" s="141">
        <f>(E10-I10)/I10</f>
        <v>-8.9985443139211543E-2</v>
      </c>
      <c r="I10" s="414">
        <v>3976.1319999999996</v>
      </c>
      <c r="J10" s="112">
        <v>42372.944089999968</v>
      </c>
      <c r="K10" s="117">
        <f>I10/$I$14</f>
        <v>0.10350440321644351</v>
      </c>
      <c r="L10" s="88"/>
      <c r="M10" s="79"/>
      <c r="O10" s="79"/>
      <c r="P10" s="79"/>
      <c r="Q10" s="79"/>
    </row>
    <row r="11" spans="1:17" ht="11.1" customHeight="1" x14ac:dyDescent="0.2">
      <c r="A11" s="941"/>
      <c r="B11" s="942"/>
      <c r="C11" s="93" t="s">
        <v>8</v>
      </c>
      <c r="D11" s="77">
        <v>13284</v>
      </c>
      <c r="E11" s="90">
        <v>4802.527</v>
      </c>
      <c r="F11" s="78">
        <v>51258.217199999999</v>
      </c>
      <c r="G11" s="434">
        <f>E11/$E$14</f>
        <v>0.13465544941441684</v>
      </c>
      <c r="H11" s="141">
        <f t="shared" ref="H11:H13" si="0">(E11-I11)/I11</f>
        <v>-0.14452929336112144</v>
      </c>
      <c r="I11" s="414">
        <v>5613.9</v>
      </c>
      <c r="J11" s="112">
        <v>59825.599999999999</v>
      </c>
      <c r="K11" s="117">
        <f>I11/$I$14</f>
        <v>0.14613784683627007</v>
      </c>
      <c r="L11" s="88"/>
      <c r="M11" s="79"/>
      <c r="O11" s="79"/>
      <c r="P11" s="79"/>
      <c r="Q11" s="79"/>
    </row>
    <row r="12" spans="1:17" ht="11.1" customHeight="1" x14ac:dyDescent="0.2">
      <c r="A12" s="941"/>
      <c r="B12" s="942"/>
      <c r="C12" s="93" t="s">
        <v>9</v>
      </c>
      <c r="D12" s="77">
        <v>174813</v>
      </c>
      <c r="E12" s="90">
        <v>9853.6</v>
      </c>
      <c r="F12" s="78">
        <v>105169.5</v>
      </c>
      <c r="G12" s="434">
        <f>E12/$E$14</f>
        <v>0.27627974529865168</v>
      </c>
      <c r="H12" s="141">
        <f t="shared" si="0"/>
        <v>-0.10777895489817903</v>
      </c>
      <c r="I12" s="414">
        <v>11043.9</v>
      </c>
      <c r="J12" s="112">
        <v>117692.3</v>
      </c>
      <c r="K12" s="117">
        <f>I12/$I$14</f>
        <v>0.28748851363135847</v>
      </c>
      <c r="L12" s="88"/>
      <c r="M12" s="79"/>
      <c r="O12" s="79"/>
      <c r="P12" s="79"/>
      <c r="Q12" s="79"/>
    </row>
    <row r="13" spans="1:17" ht="11.1" customHeight="1" x14ac:dyDescent="0.2">
      <c r="A13" s="941"/>
      <c r="B13" s="942"/>
      <c r="C13" s="93" t="s">
        <v>305</v>
      </c>
      <c r="D13" s="77">
        <v>12</v>
      </c>
      <c r="E13" s="90">
        <v>405.005</v>
      </c>
      <c r="F13" s="78">
        <v>4322.6909500000002</v>
      </c>
      <c r="G13" s="434">
        <f>E13/$E$14</f>
        <v>1.135571549937895E-2</v>
      </c>
      <c r="H13" s="141">
        <f t="shared" si="0"/>
        <v>3.404099288706823E-3</v>
      </c>
      <c r="I13" s="417">
        <v>403.63099999999997</v>
      </c>
      <c r="J13" s="118">
        <v>4301.3884000000007</v>
      </c>
      <c r="K13" s="117">
        <f>I13/$I$14</f>
        <v>1.0507092263198584E-2</v>
      </c>
      <c r="L13" s="88"/>
      <c r="M13" s="79"/>
      <c r="O13" s="79"/>
      <c r="P13" s="79"/>
      <c r="Q13" s="79"/>
    </row>
    <row r="14" spans="1:17" ht="11.1" customHeight="1" x14ac:dyDescent="0.2">
      <c r="A14" s="943"/>
      <c r="B14" s="944"/>
      <c r="C14" s="535" t="s">
        <v>2</v>
      </c>
      <c r="D14" s="536">
        <v>188616</v>
      </c>
      <c r="E14" s="537">
        <v>35665.299999999996</v>
      </c>
      <c r="F14" s="538">
        <v>380662.46330000006</v>
      </c>
      <c r="G14" s="539">
        <f>SUM(G9:G13)</f>
        <v>1.0000000000000002</v>
      </c>
      <c r="H14" s="540">
        <f>(E14-I14)/I14</f>
        <v>-7.1581227173689768E-2</v>
      </c>
      <c r="I14" s="541">
        <v>38415.100000000006</v>
      </c>
      <c r="J14" s="542">
        <v>409380.37218000001</v>
      </c>
      <c r="K14" s="550">
        <f>SUM(K9:K12)</f>
        <v>0.98949290773680132</v>
      </c>
      <c r="L14" s="99"/>
      <c r="M14" s="79"/>
    </row>
    <row r="15" spans="1:17" ht="11.1" customHeight="1" x14ac:dyDescent="0.2">
      <c r="A15" s="945" t="str">
        <f>T!J21</f>
        <v>Listopad</v>
      </c>
      <c r="B15" s="946"/>
      <c r="C15" s="93" t="s">
        <v>6</v>
      </c>
      <c r="D15" s="77">
        <v>115</v>
      </c>
      <c r="E15" s="90">
        <v>19109.429</v>
      </c>
      <c r="F15" s="78">
        <v>203866.71901</v>
      </c>
      <c r="G15" s="434">
        <f>E15/$E$20</f>
        <v>0.37090059140129306</v>
      </c>
      <c r="H15" s="141">
        <f>(E15-I15)/I15</f>
        <v>-1.256477815114153E-2</v>
      </c>
      <c r="I15" s="414">
        <v>19352.59</v>
      </c>
      <c r="J15" s="112">
        <v>206330.27388999995</v>
      </c>
      <c r="K15" s="117">
        <f>I15/$I$20</f>
        <v>0.35386946067271918</v>
      </c>
      <c r="L15" s="88"/>
      <c r="M15" s="79"/>
      <c r="N15" s="79"/>
    </row>
    <row r="16" spans="1:17" ht="11.1" customHeight="1" x14ac:dyDescent="0.2">
      <c r="A16" s="945"/>
      <c r="B16" s="946"/>
      <c r="C16" s="93" t="s">
        <v>7</v>
      </c>
      <c r="D16" s="77">
        <v>393</v>
      </c>
      <c r="E16" s="90">
        <v>5160.6270000000004</v>
      </c>
      <c r="F16" s="78">
        <v>55055.819549999971</v>
      </c>
      <c r="G16" s="434">
        <f>E16/$E$20</f>
        <v>0.10016414442846414</v>
      </c>
      <c r="H16" s="141">
        <f>(E16-I16)/I16</f>
        <v>-9.5383070117699836E-2</v>
      </c>
      <c r="I16" s="414">
        <v>5704.7650000000003</v>
      </c>
      <c r="J16" s="112">
        <v>60822.571430000018</v>
      </c>
      <c r="K16" s="117">
        <f>I16/$I$20</f>
        <v>0.10431379540488404</v>
      </c>
      <c r="L16" s="89"/>
      <c r="M16" s="82"/>
      <c r="N16" s="79"/>
    </row>
    <row r="17" spans="1:21" ht="11.1" customHeight="1" x14ac:dyDescent="0.2">
      <c r="A17" s="945"/>
      <c r="B17" s="946"/>
      <c r="C17" s="93" t="s">
        <v>8</v>
      </c>
      <c r="D17" s="77">
        <v>13332</v>
      </c>
      <c r="E17" s="90">
        <v>8274.4430000000011</v>
      </c>
      <c r="F17" s="78">
        <v>88275.326459999997</v>
      </c>
      <c r="G17" s="434">
        <f>E17/$E$20</f>
        <v>0.16060112535106569</v>
      </c>
      <c r="H17" s="141">
        <f t="shared" ref="H17:H20" si="1">(E17-I17)/I17</f>
        <v>-0.1746109188121576</v>
      </c>
      <c r="I17" s="414">
        <v>10024.9</v>
      </c>
      <c r="J17" s="112">
        <v>106881.5</v>
      </c>
      <c r="K17" s="117">
        <f>I17/$I$20</f>
        <v>0.1833091052049334</v>
      </c>
      <c r="L17" s="88"/>
      <c r="M17" s="79"/>
      <c r="N17" s="79"/>
      <c r="O17" s="79"/>
      <c r="P17" s="79"/>
    </row>
    <row r="18" spans="1:21" ht="11.1" customHeight="1" x14ac:dyDescent="0.2">
      <c r="A18" s="945"/>
      <c r="B18" s="946"/>
      <c r="C18" s="93" t="s">
        <v>9</v>
      </c>
      <c r="D18" s="77">
        <v>174884</v>
      </c>
      <c r="E18" s="90">
        <v>18564.3</v>
      </c>
      <c r="F18" s="78">
        <v>198051.1</v>
      </c>
      <c r="G18" s="434">
        <f>E18/$E$20</f>
        <v>0.36032002049621809</v>
      </c>
      <c r="H18" s="141">
        <f t="shared" si="1"/>
        <v>-3.2988498562320258E-2</v>
      </c>
      <c r="I18" s="414">
        <v>19197.599999999999</v>
      </c>
      <c r="J18" s="112">
        <v>204677.8</v>
      </c>
      <c r="K18" s="117">
        <f>I18/$I$20</f>
        <v>0.35103540963822377</v>
      </c>
      <c r="L18" s="88"/>
      <c r="M18" s="79"/>
      <c r="N18" s="79"/>
      <c r="O18" s="79"/>
      <c r="P18" s="79"/>
    </row>
    <row r="19" spans="1:21" ht="11.1" customHeight="1" x14ac:dyDescent="0.2">
      <c r="A19" s="945"/>
      <c r="B19" s="946"/>
      <c r="C19" s="93" t="s">
        <v>305</v>
      </c>
      <c r="D19" s="77">
        <v>12</v>
      </c>
      <c r="E19" s="90">
        <v>412.90100000000001</v>
      </c>
      <c r="F19" s="78">
        <v>4404.9857300000003</v>
      </c>
      <c r="G19" s="434">
        <f>E19/$E$20</f>
        <v>8.0141183229590646E-3</v>
      </c>
      <c r="H19" s="141">
        <f t="shared" si="1"/>
        <v>1.0414907805063146E-2</v>
      </c>
      <c r="I19" s="417">
        <v>408.64499999999998</v>
      </c>
      <c r="J19" s="118">
        <v>4356.8324899999998</v>
      </c>
      <c r="K19" s="117">
        <f>I19/$I$20</f>
        <v>7.4722290792396942E-3</v>
      </c>
      <c r="L19" s="88"/>
      <c r="M19" s="79"/>
      <c r="N19" s="79"/>
      <c r="O19" s="79"/>
      <c r="P19" s="79"/>
    </row>
    <row r="20" spans="1:21" ht="11.1" customHeight="1" x14ac:dyDescent="0.2">
      <c r="A20" s="945"/>
      <c r="B20" s="946"/>
      <c r="C20" s="535" t="s">
        <v>2</v>
      </c>
      <c r="D20" s="536">
        <v>188736</v>
      </c>
      <c r="E20" s="537">
        <v>51521.7</v>
      </c>
      <c r="F20" s="538">
        <v>549653.95074999996</v>
      </c>
      <c r="G20" s="539">
        <f>SUM(G15:G19)</f>
        <v>0.99999999999999989</v>
      </c>
      <c r="H20" s="540">
        <f t="shared" si="1"/>
        <v>-5.7906141144847566E-2</v>
      </c>
      <c r="I20" s="541">
        <v>54688.499999999993</v>
      </c>
      <c r="J20" s="542">
        <v>583068.97780999984</v>
      </c>
      <c r="K20" s="550">
        <f>SUM(K15:K18)</f>
        <v>0.99252777092076039</v>
      </c>
      <c r="L20" s="99"/>
      <c r="M20" s="79"/>
      <c r="N20" s="79"/>
      <c r="O20" s="79"/>
      <c r="P20" s="79"/>
    </row>
    <row r="21" spans="1:21" ht="11.1" customHeight="1" x14ac:dyDescent="0.2">
      <c r="A21" s="945" t="str">
        <f>T!J22</f>
        <v>Prosinec</v>
      </c>
      <c r="B21" s="946"/>
      <c r="C21" s="92" t="s">
        <v>6</v>
      </c>
      <c r="D21" s="104">
        <v>115</v>
      </c>
      <c r="E21" s="106">
        <v>19351.859999999997</v>
      </c>
      <c r="F21" s="105">
        <v>206688.02926999997</v>
      </c>
      <c r="G21" s="433">
        <f>E21/$E$26</f>
        <v>0.29333444491602495</v>
      </c>
      <c r="H21" s="395">
        <f>(E21-I21)/I21</f>
        <v>3.6490936908433963E-3</v>
      </c>
      <c r="I21" s="413">
        <v>19281.5</v>
      </c>
      <c r="J21" s="113">
        <v>205577.35743999993</v>
      </c>
      <c r="K21" s="116">
        <f>I21/$I$26</f>
        <v>0.28545562753899545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45"/>
      <c r="B22" s="946"/>
      <c r="C22" s="93" t="s">
        <v>7</v>
      </c>
      <c r="D22" s="77">
        <v>407</v>
      </c>
      <c r="E22" s="90">
        <v>6382.16</v>
      </c>
      <c r="F22" s="78">
        <v>68164.862110000016</v>
      </c>
      <c r="G22" s="434">
        <f>E22/$E$26</f>
        <v>9.6740435336203232E-2</v>
      </c>
      <c r="H22" s="141">
        <f t="shared" ref="H22:H26" si="2">(E22-I22)/I22</f>
        <v>4.6602489119755834E-2</v>
      </c>
      <c r="I22" s="414">
        <v>6097.9790000000003</v>
      </c>
      <c r="J22" s="112">
        <v>65016.202260000049</v>
      </c>
      <c r="K22" s="117">
        <f>I22/$I$26</f>
        <v>9.0278371608257441E-2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45"/>
      <c r="B23" s="946"/>
      <c r="C23" s="93" t="s">
        <v>8</v>
      </c>
      <c r="D23" s="77">
        <v>13337</v>
      </c>
      <c r="E23" s="90">
        <v>11916.949000000001</v>
      </c>
      <c r="F23" s="78">
        <v>127279.71665999999</v>
      </c>
      <c r="G23" s="434">
        <f>E23/$E$26</f>
        <v>0.18063646698599406</v>
      </c>
      <c r="H23" s="141">
        <f t="shared" si="2"/>
        <v>-0.1442354673081756</v>
      </c>
      <c r="I23" s="414">
        <v>13925.5</v>
      </c>
      <c r="J23" s="112">
        <v>148472.29999999999</v>
      </c>
      <c r="K23" s="117">
        <f>I23/$I$26</f>
        <v>0.2061619864271079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45"/>
      <c r="B24" s="946"/>
      <c r="C24" s="93" t="s">
        <v>9</v>
      </c>
      <c r="D24" s="77">
        <v>174941</v>
      </c>
      <c r="E24" s="90">
        <v>27963.7</v>
      </c>
      <c r="F24" s="78">
        <v>298667.8</v>
      </c>
      <c r="G24" s="434">
        <f>E24/$E$26</f>
        <v>0.42387224883283819</v>
      </c>
      <c r="H24" s="141">
        <f t="shared" si="2"/>
        <v>4.9449976820324154E-3</v>
      </c>
      <c r="I24" s="414">
        <v>27826.1</v>
      </c>
      <c r="J24" s="112">
        <v>296679.7</v>
      </c>
      <c r="K24" s="117">
        <f>I24/$I$26</f>
        <v>0.4119553373680907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40"/>
      <c r="B25" s="1005"/>
      <c r="C25" s="93" t="s">
        <v>305</v>
      </c>
      <c r="D25" s="77">
        <v>12</v>
      </c>
      <c r="E25" s="90">
        <v>357.33100000000002</v>
      </c>
      <c r="F25" s="78">
        <v>3816.4869699999999</v>
      </c>
      <c r="G25" s="434">
        <f>E25/$E$26</f>
        <v>5.4164039289395505E-3</v>
      </c>
      <c r="H25" s="141">
        <f t="shared" si="2"/>
        <v>-0.13962693916271993</v>
      </c>
      <c r="I25" s="417">
        <v>415.32100000000003</v>
      </c>
      <c r="J25" s="118">
        <v>4428.1150199999993</v>
      </c>
      <c r="K25" s="117">
        <f>I25/$I$26</f>
        <v>6.14867705754859E-3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47"/>
      <c r="B26" s="948"/>
      <c r="C26" s="600" t="s">
        <v>2</v>
      </c>
      <c r="D26" s="601">
        <v>188812</v>
      </c>
      <c r="E26" s="602">
        <v>65972</v>
      </c>
      <c r="F26" s="603">
        <v>704616.89500999986</v>
      </c>
      <c r="G26" s="604">
        <f>SUM(G21:G25)</f>
        <v>1</v>
      </c>
      <c r="H26" s="605">
        <f t="shared" si="2"/>
        <v>-2.3308422062463644E-2</v>
      </c>
      <c r="I26" s="606">
        <v>67546.399999999994</v>
      </c>
      <c r="J26" s="607">
        <v>720173.67472000001</v>
      </c>
      <c r="K26" s="608">
        <f>SUM(K21:K24)</f>
        <v>0.99385132294245149</v>
      </c>
      <c r="L26" s="107"/>
    </row>
    <row r="27" spans="1:21" ht="11.1" customHeight="1" thickTop="1" x14ac:dyDescent="0.2">
      <c r="A27" s="1003" t="str">
        <f>T!E17</f>
        <v>IV. čtvrtletí</v>
      </c>
      <c r="B27" s="1004"/>
      <c r="C27" s="93" t="s">
        <v>6</v>
      </c>
      <c r="D27" s="77">
        <f>D21</f>
        <v>115</v>
      </c>
      <c r="E27" s="90">
        <f>E9+E15+E21</f>
        <v>55447.119000000006</v>
      </c>
      <c r="F27" s="78">
        <f>F9+F15+F21</f>
        <v>591848.10435000004</v>
      </c>
      <c r="G27" s="434">
        <f>E27/$E$32</f>
        <v>0.36202325034767796</v>
      </c>
      <c r="H27" s="141">
        <f>(E27-I27)/I27</f>
        <v>-1.0078407470648806E-2</v>
      </c>
      <c r="I27" s="414">
        <f>I9+I15+I21</f>
        <v>56011.627</v>
      </c>
      <c r="J27" s="112">
        <f>J9+J15+J21</f>
        <v>597095.77101999999</v>
      </c>
      <c r="K27" s="117">
        <f>I27/$I$32</f>
        <v>0.34865625272331158</v>
      </c>
      <c r="L27" s="87"/>
    </row>
    <row r="28" spans="1:21" ht="11.1" customHeight="1" x14ac:dyDescent="0.2">
      <c r="A28" s="945"/>
      <c r="B28" s="946"/>
      <c r="C28" s="93" t="s">
        <v>7</v>
      </c>
      <c r="D28" s="77">
        <f>D22</f>
        <v>407</v>
      </c>
      <c r="E28" s="90">
        <f t="shared" ref="E28:F31" si="3">E10+E16+E22</f>
        <v>15161.125</v>
      </c>
      <c r="F28" s="78">
        <f t="shared" si="3"/>
        <v>161839.38073999999</v>
      </c>
      <c r="G28" s="434">
        <f>E28/$E$32</f>
        <v>9.8989448873393004E-2</v>
      </c>
      <c r="H28" s="141">
        <f t="shared" ref="H28:H31" si="4">(E28-I28)/I28</f>
        <v>-3.9150507298491996E-2</v>
      </c>
      <c r="I28" s="414">
        <f t="shared" ref="I28:J28" si="5">I10+I16+I22</f>
        <v>15778.876</v>
      </c>
      <c r="J28" s="112">
        <f t="shared" si="5"/>
        <v>168211.71778000004</v>
      </c>
      <c r="K28" s="117">
        <f>I28/$I$32</f>
        <v>9.8218960473078126E-2</v>
      </c>
      <c r="L28" s="87"/>
    </row>
    <row r="29" spans="1:21" ht="11.1" customHeight="1" x14ac:dyDescent="0.2">
      <c r="A29" s="945"/>
      <c r="B29" s="946"/>
      <c r="C29" s="93" t="s">
        <v>8</v>
      </c>
      <c r="D29" s="77">
        <f>D23</f>
        <v>13337</v>
      </c>
      <c r="E29" s="90">
        <f t="shared" si="3"/>
        <v>24993.919000000002</v>
      </c>
      <c r="F29" s="78">
        <f t="shared" si="3"/>
        <v>266813.26032</v>
      </c>
      <c r="G29" s="434">
        <f>E29/$E$32</f>
        <v>0.16318935877095045</v>
      </c>
      <c r="H29" s="141">
        <f t="shared" si="4"/>
        <v>-0.15459121305087548</v>
      </c>
      <c r="I29" s="414">
        <f t="shared" ref="I29:J29" si="6">I11+I17+I23</f>
        <v>29564.3</v>
      </c>
      <c r="J29" s="112">
        <f t="shared" si="6"/>
        <v>315179.40000000002</v>
      </c>
      <c r="K29" s="117">
        <f>I29/$I$32</f>
        <v>0.18402925614690321</v>
      </c>
      <c r="L29" s="87"/>
    </row>
    <row r="30" spans="1:21" ht="11.1" customHeight="1" x14ac:dyDescent="0.2">
      <c r="A30" s="945"/>
      <c r="B30" s="946"/>
      <c r="C30" s="93" t="s">
        <v>9</v>
      </c>
      <c r="D30" s="77">
        <f>D24</f>
        <v>174941</v>
      </c>
      <c r="E30" s="90">
        <f t="shared" si="3"/>
        <v>56381.600000000006</v>
      </c>
      <c r="F30" s="78">
        <f t="shared" si="3"/>
        <v>601888.39999999991</v>
      </c>
      <c r="G30" s="434">
        <f>E30/$E$32</f>
        <v>0.36812462865388262</v>
      </c>
      <c r="H30" s="141">
        <f t="shared" si="4"/>
        <v>-2.9035124578938906E-2</v>
      </c>
      <c r="I30" s="414">
        <f t="shared" ref="I30:J30" si="7">I12+I18+I24</f>
        <v>58067.6</v>
      </c>
      <c r="J30" s="112">
        <f t="shared" si="7"/>
        <v>619049.80000000005</v>
      </c>
      <c r="K30" s="117">
        <f>I30/$I$32</f>
        <v>0.36145409274821039</v>
      </c>
      <c r="L30" s="87"/>
    </row>
    <row r="31" spans="1:21" ht="11.1" customHeight="1" x14ac:dyDescent="0.2">
      <c r="A31" s="945"/>
      <c r="B31" s="946"/>
      <c r="C31" s="93" t="s">
        <v>305</v>
      </c>
      <c r="D31" s="77">
        <f>D25</f>
        <v>12</v>
      </c>
      <c r="E31" s="90">
        <f>E13+E19+E25</f>
        <v>1175.2370000000001</v>
      </c>
      <c r="F31" s="78">
        <f t="shared" si="3"/>
        <v>12544.16365</v>
      </c>
      <c r="G31" s="434">
        <f>E31/$E$32</f>
        <v>7.6733133540960704E-3</v>
      </c>
      <c r="H31" s="141">
        <f t="shared" si="4"/>
        <v>-4.2652433982813501E-2</v>
      </c>
      <c r="I31" s="414">
        <f>I13+I19+I25</f>
        <v>1227.597</v>
      </c>
      <c r="J31" s="112">
        <f t="shared" ref="J31" si="8">J13+J19+J25</f>
        <v>13086.33591</v>
      </c>
      <c r="K31" s="117">
        <f>I31/$I$32</f>
        <v>7.6414379084967319E-3</v>
      </c>
      <c r="L31" s="87"/>
    </row>
    <row r="32" spans="1:21" ht="11.1" customHeight="1" x14ac:dyDescent="0.2">
      <c r="A32" s="945"/>
      <c r="B32" s="946"/>
      <c r="C32" s="570" t="s">
        <v>2</v>
      </c>
      <c r="D32" s="565">
        <f>SUM(D27:D31)</f>
        <v>188812</v>
      </c>
      <c r="E32" s="571">
        <f>SUM(E27:E31)</f>
        <v>153159</v>
      </c>
      <c r="F32" s="572">
        <f>SUM(F27:F31)</f>
        <v>1634933.3090599999</v>
      </c>
      <c r="G32" s="573">
        <f>SUM(G27:G31)</f>
        <v>1.0000000000000002</v>
      </c>
      <c r="H32" s="574">
        <f>(E32-I32)/I32</f>
        <v>-4.6629318394024274E-2</v>
      </c>
      <c r="I32" s="584">
        <f>SUM(I27:I31)</f>
        <v>160650</v>
      </c>
      <c r="J32" s="585">
        <f>SUM(J27:J31)</f>
        <v>1712623.02471</v>
      </c>
      <c r="K32" s="586">
        <f>SUM(K27:K30)</f>
        <v>0.9923585620915033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06" t="s">
        <v>117</v>
      </c>
      <c r="B35" s="1006"/>
      <c r="C35" s="1006"/>
      <c r="D35" s="1007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6">
        <f>T!G17</f>
        <v>2018</v>
      </c>
      <c r="F36" s="927"/>
      <c r="G36" s="927"/>
      <c r="H36" s="410"/>
      <c r="I36" s="957">
        <f>E36-1</f>
        <v>2017</v>
      </c>
      <c r="J36" s="958"/>
      <c r="K36" s="959"/>
      <c r="L36" s="87"/>
    </row>
    <row r="37" spans="1:12" ht="24.95" customHeight="1" x14ac:dyDescent="0.25">
      <c r="A37" s="74"/>
      <c r="B37" s="75"/>
      <c r="C37" s="76"/>
      <c r="D37" s="76"/>
      <c r="E37" s="932" t="s">
        <v>39</v>
      </c>
      <c r="F37" s="933"/>
      <c r="G37" s="432"/>
      <c r="H37" s="933" t="s">
        <v>108</v>
      </c>
      <c r="I37" s="999" t="s">
        <v>39</v>
      </c>
      <c r="J37" s="1000"/>
      <c r="K37" s="411"/>
      <c r="L37" s="87"/>
    </row>
    <row r="38" spans="1:12" ht="24.95" customHeight="1" x14ac:dyDescent="0.25">
      <c r="A38" s="74"/>
      <c r="B38" s="94"/>
      <c r="C38" s="94"/>
      <c r="D38" s="961" t="s">
        <v>0</v>
      </c>
      <c r="E38" s="932"/>
      <c r="F38" s="933"/>
      <c r="G38" s="503" t="s">
        <v>107</v>
      </c>
      <c r="H38" s="933"/>
      <c r="I38" s="999"/>
      <c r="J38" s="1000"/>
      <c r="K38" s="114" t="s">
        <v>107</v>
      </c>
      <c r="L38" s="87"/>
    </row>
    <row r="39" spans="1:12" ht="15" customHeight="1" x14ac:dyDescent="0.25">
      <c r="A39" s="960" t="s">
        <v>140</v>
      </c>
      <c r="B39" s="960"/>
      <c r="C39" s="126" t="s">
        <v>45</v>
      </c>
      <c r="D39" s="962"/>
      <c r="E39" s="672" t="s">
        <v>341</v>
      </c>
      <c r="F39" s="666" t="s">
        <v>1</v>
      </c>
      <c r="G39" s="504" t="s">
        <v>66</v>
      </c>
      <c r="H39" s="960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39" t="str">
        <f>T!J20</f>
        <v>Říjen</v>
      </c>
      <c r="B40" s="940"/>
      <c r="C40" s="92" t="s">
        <v>6</v>
      </c>
      <c r="D40" s="77">
        <v>77</v>
      </c>
      <c r="E40" s="90">
        <v>11714.262000000001</v>
      </c>
      <c r="F40" s="78">
        <v>125028.83475999998</v>
      </c>
      <c r="G40" s="433">
        <f>E40/$E$45</f>
        <v>0.43337521226179515</v>
      </c>
      <c r="H40" s="141">
        <f>(E40-I40)/I40</f>
        <v>-0.13577992494275604</v>
      </c>
      <c r="I40" s="414">
        <v>13554.721</v>
      </c>
      <c r="J40" s="112">
        <v>144448.68648</v>
      </c>
      <c r="K40" s="116">
        <f>I40/$I$45</f>
        <v>0.44251354827757317</v>
      </c>
      <c r="L40" s="87"/>
    </row>
    <row r="41" spans="1:12" ht="11.1" customHeight="1" x14ac:dyDescent="0.2">
      <c r="A41" s="941"/>
      <c r="B41" s="942"/>
      <c r="C41" s="93" t="s">
        <v>7</v>
      </c>
      <c r="D41" s="77">
        <v>285</v>
      </c>
      <c r="E41" s="90">
        <v>3199.239</v>
      </c>
      <c r="F41" s="78">
        <v>34145.923339999979</v>
      </c>
      <c r="G41" s="434">
        <f t="shared" ref="G41" si="9">E41/$E$45</f>
        <v>0.11835750990555044</v>
      </c>
      <c r="H41" s="141">
        <f>(E41-I41)/I41</f>
        <v>-0.140964475264901</v>
      </c>
      <c r="I41" s="414">
        <v>3724.2220000000002</v>
      </c>
      <c r="J41" s="112">
        <v>39687.773779999989</v>
      </c>
      <c r="K41" s="117">
        <f t="shared" ref="K41:K44" si="10">I41/$I$45</f>
        <v>0.12158263469926089</v>
      </c>
      <c r="L41" s="88"/>
    </row>
    <row r="42" spans="1:12" ht="11.1" customHeight="1" x14ac:dyDescent="0.2">
      <c r="A42" s="941"/>
      <c r="B42" s="942"/>
      <c r="C42" s="93" t="s">
        <v>8</v>
      </c>
      <c r="D42" s="77">
        <v>11181</v>
      </c>
      <c r="E42" s="90">
        <v>4005.607</v>
      </c>
      <c r="F42" s="78">
        <v>42752.044929999996</v>
      </c>
      <c r="G42" s="434">
        <f>E42/$E$45</f>
        <v>0.14818951324994545</v>
      </c>
      <c r="H42" s="141">
        <f t="shared" ref="H42:H44" si="11">(E42-I42)/I42</f>
        <v>-0.12338447060883261</v>
      </c>
      <c r="I42" s="414">
        <v>4569.3999999999996</v>
      </c>
      <c r="J42" s="112">
        <v>48694.6</v>
      </c>
      <c r="K42" s="117">
        <f t="shared" si="10"/>
        <v>0.14917469769385461</v>
      </c>
      <c r="L42" s="88"/>
    </row>
    <row r="43" spans="1:12" ht="11.1" customHeight="1" x14ac:dyDescent="0.2">
      <c r="A43" s="941"/>
      <c r="B43" s="942"/>
      <c r="C43" s="93" t="s">
        <v>9</v>
      </c>
      <c r="D43" s="77">
        <v>125171</v>
      </c>
      <c r="E43" s="90">
        <v>7902</v>
      </c>
      <c r="F43" s="78">
        <v>84339.3</v>
      </c>
      <c r="G43" s="434">
        <f>E43/$E$45</f>
        <v>0.29233859779580695</v>
      </c>
      <c r="H43" s="141">
        <f t="shared" si="11"/>
        <v>-7.9181961195595174E-2</v>
      </c>
      <c r="I43" s="414">
        <v>8581.5</v>
      </c>
      <c r="J43" s="112">
        <v>91451</v>
      </c>
      <c r="K43" s="117">
        <f t="shared" si="10"/>
        <v>0.28015552769724983</v>
      </c>
      <c r="L43" s="88"/>
    </row>
    <row r="44" spans="1:12" ht="11.1" customHeight="1" x14ac:dyDescent="0.2">
      <c r="A44" s="941"/>
      <c r="B44" s="942"/>
      <c r="C44" s="93" t="s">
        <v>305</v>
      </c>
      <c r="D44" s="77">
        <v>11</v>
      </c>
      <c r="E44" s="90">
        <v>209.19200000000001</v>
      </c>
      <c r="F44" s="78">
        <v>2232.7393999999999</v>
      </c>
      <c r="G44" s="434">
        <f>E44/$E$45</f>
        <v>7.7391667869021064E-3</v>
      </c>
      <c r="H44" s="141">
        <f t="shared" si="11"/>
        <v>3.8910988940041857E-2</v>
      </c>
      <c r="I44" s="417">
        <v>201.357</v>
      </c>
      <c r="J44" s="118">
        <v>2145.8120099999996</v>
      </c>
      <c r="K44" s="117">
        <f t="shared" si="10"/>
        <v>6.5735916320614277E-3</v>
      </c>
      <c r="L44" s="88"/>
    </row>
    <row r="45" spans="1:12" ht="11.1" customHeight="1" x14ac:dyDescent="0.2">
      <c r="A45" s="943"/>
      <c r="B45" s="944"/>
      <c r="C45" s="535" t="s">
        <v>2</v>
      </c>
      <c r="D45" s="536">
        <v>136725</v>
      </c>
      <c r="E45" s="537">
        <v>27030.3</v>
      </c>
      <c r="F45" s="538">
        <v>288498.84243000002</v>
      </c>
      <c r="G45" s="539">
        <f>SUM(G40:G44)</f>
        <v>1</v>
      </c>
      <c r="H45" s="540">
        <f>(E45-I45)/I45</f>
        <v>-0.1175566089477396</v>
      </c>
      <c r="I45" s="541">
        <v>30631.200000000001</v>
      </c>
      <c r="J45" s="542">
        <v>326427.87226999999</v>
      </c>
      <c r="K45" s="550">
        <f>SUM(K40:K43)</f>
        <v>0.9934264083679385</v>
      </c>
      <c r="L45" s="99"/>
    </row>
    <row r="46" spans="1:12" ht="11.1" customHeight="1" x14ac:dyDescent="0.2">
      <c r="A46" s="945" t="str">
        <f>T!J21</f>
        <v>Listopad</v>
      </c>
      <c r="B46" s="946"/>
      <c r="C46" s="93" t="s">
        <v>6</v>
      </c>
      <c r="D46" s="77">
        <v>77</v>
      </c>
      <c r="E46" s="90">
        <v>13199.239</v>
      </c>
      <c r="F46" s="78">
        <v>140814.30666</v>
      </c>
      <c r="G46" s="434">
        <f>E46/$E$51</f>
        <v>0.33408267504283851</v>
      </c>
      <c r="H46" s="141">
        <f>(E46-I46)/I46</f>
        <v>-0.149462106867742</v>
      </c>
      <c r="I46" s="414">
        <v>15518.696</v>
      </c>
      <c r="J46" s="112">
        <v>165455.20515000002</v>
      </c>
      <c r="K46" s="117">
        <f>I46/$I$51</f>
        <v>0.35313263155978503</v>
      </c>
      <c r="L46" s="88"/>
    </row>
    <row r="47" spans="1:12" ht="11.1" customHeight="1" x14ac:dyDescent="0.2">
      <c r="A47" s="945"/>
      <c r="B47" s="946"/>
      <c r="C47" s="93" t="s">
        <v>7</v>
      </c>
      <c r="D47" s="77">
        <v>285</v>
      </c>
      <c r="E47" s="90">
        <v>4311.9659999999994</v>
      </c>
      <c r="F47" s="78">
        <v>46001.27500999999</v>
      </c>
      <c r="G47" s="434">
        <f t="shared" ref="G47:G50" si="12">E47/$E$51</f>
        <v>0.10913910536613269</v>
      </c>
      <c r="H47" s="141">
        <f>(E47-I47)/I47</f>
        <v>-0.16331365332698961</v>
      </c>
      <c r="I47" s="414">
        <v>5153.6229999999996</v>
      </c>
      <c r="J47" s="112">
        <v>54946.221410000013</v>
      </c>
      <c r="K47" s="117">
        <f t="shared" ref="K47:K50" si="13">I47/$I$51</f>
        <v>0.11727225354868953</v>
      </c>
      <c r="L47" s="89"/>
    </row>
    <row r="48" spans="1:12" ht="11.1" customHeight="1" x14ac:dyDescent="0.2">
      <c r="A48" s="945"/>
      <c r="B48" s="946"/>
      <c r="C48" s="93" t="s">
        <v>8</v>
      </c>
      <c r="D48" s="77">
        <v>11220</v>
      </c>
      <c r="E48" s="90">
        <v>6899.8689999999997</v>
      </c>
      <c r="F48" s="78">
        <v>73610.56223000001</v>
      </c>
      <c r="G48" s="434">
        <f t="shared" si="12"/>
        <v>0.17464087838436404</v>
      </c>
      <c r="H48" s="141">
        <f t="shared" ref="H48:H50" si="14">(E48-I48)/I48</f>
        <v>-0.15439673027194628</v>
      </c>
      <c r="I48" s="414">
        <v>8159.7</v>
      </c>
      <c r="J48" s="112">
        <v>86995.5</v>
      </c>
      <c r="K48" s="117">
        <f t="shared" si="13"/>
        <v>0.18567644689594912</v>
      </c>
      <c r="L48" s="88"/>
    </row>
    <row r="49" spans="1:12" ht="11.1" customHeight="1" x14ac:dyDescent="0.2">
      <c r="A49" s="945"/>
      <c r="B49" s="946"/>
      <c r="C49" s="93" t="s">
        <v>9</v>
      </c>
      <c r="D49" s="77">
        <v>125223</v>
      </c>
      <c r="E49" s="90">
        <v>14887.4</v>
      </c>
      <c r="F49" s="78">
        <v>158824.5</v>
      </c>
      <c r="G49" s="434">
        <f t="shared" si="12"/>
        <v>0.37681130074489549</v>
      </c>
      <c r="H49" s="141">
        <f t="shared" si="14"/>
        <v>-1.9976939372000836E-3</v>
      </c>
      <c r="I49" s="414">
        <v>14917.2</v>
      </c>
      <c r="J49" s="112">
        <v>159041.70000000001</v>
      </c>
      <c r="K49" s="117">
        <f t="shared" si="13"/>
        <v>0.33944540775227672</v>
      </c>
      <c r="L49" s="88"/>
    </row>
    <row r="50" spans="1:12" ht="11.1" customHeight="1" x14ac:dyDescent="0.2">
      <c r="A50" s="945"/>
      <c r="B50" s="946"/>
      <c r="C50" s="93" t="s">
        <v>305</v>
      </c>
      <c r="D50" s="77">
        <v>12</v>
      </c>
      <c r="E50" s="90">
        <v>210.42599999999999</v>
      </c>
      <c r="F50" s="78">
        <v>2244.90418</v>
      </c>
      <c r="G50" s="434">
        <f t="shared" si="12"/>
        <v>5.3260404617693742E-3</v>
      </c>
      <c r="H50" s="141">
        <f t="shared" si="14"/>
        <v>7.0428983472461737E-2</v>
      </c>
      <c r="I50" s="417">
        <v>196.58099999999999</v>
      </c>
      <c r="J50" s="118">
        <v>2095.8807499999998</v>
      </c>
      <c r="K50" s="117">
        <f t="shared" si="13"/>
        <v>4.4732602432997013E-3</v>
      </c>
      <c r="L50" s="88"/>
    </row>
    <row r="51" spans="1:12" ht="11.1" customHeight="1" x14ac:dyDescent="0.2">
      <c r="A51" s="945"/>
      <c r="B51" s="946"/>
      <c r="C51" s="535" t="s">
        <v>2</v>
      </c>
      <c r="D51" s="536">
        <v>136817</v>
      </c>
      <c r="E51" s="537">
        <v>39508.899999999994</v>
      </c>
      <c r="F51" s="538">
        <v>421495.54808000004</v>
      </c>
      <c r="G51" s="539">
        <f>SUM(G46:G50)</f>
        <v>1.0000000000000002</v>
      </c>
      <c r="H51" s="540">
        <f t="shared" ref="H51" si="15">(E51-I51)/I51</f>
        <v>-0.10096300442818203</v>
      </c>
      <c r="I51" s="541">
        <v>43945.799999999996</v>
      </c>
      <c r="J51" s="542">
        <v>468534.50731000007</v>
      </c>
      <c r="K51" s="550">
        <f>SUM(K46:K49)</f>
        <v>0.99552673975670036</v>
      </c>
      <c r="L51" s="99"/>
    </row>
    <row r="52" spans="1:12" ht="11.1" customHeight="1" x14ac:dyDescent="0.2">
      <c r="A52" s="945" t="str">
        <f>T!J22</f>
        <v>Prosinec</v>
      </c>
      <c r="B52" s="946"/>
      <c r="C52" s="92" t="s">
        <v>6</v>
      </c>
      <c r="D52" s="104">
        <v>77</v>
      </c>
      <c r="E52" s="106">
        <v>14788.659</v>
      </c>
      <c r="F52" s="105">
        <v>157951.23438000001</v>
      </c>
      <c r="G52" s="433">
        <f>E52/$E$57</f>
        <v>0.28225971393561833</v>
      </c>
      <c r="H52" s="395">
        <f>(E52-I52)/I52</f>
        <v>9.1161681278568631E-3</v>
      </c>
      <c r="I52" s="413">
        <v>14655.061000000002</v>
      </c>
      <c r="J52" s="113">
        <v>156251.15324000004</v>
      </c>
      <c r="K52" s="116">
        <f>I52/$I$57</f>
        <v>0.27709038346275511</v>
      </c>
      <c r="L52" s="106"/>
    </row>
    <row r="53" spans="1:12" ht="11.1" customHeight="1" x14ac:dyDescent="0.2">
      <c r="A53" s="945"/>
      <c r="B53" s="946"/>
      <c r="C53" s="93" t="s">
        <v>7</v>
      </c>
      <c r="D53" s="77">
        <v>290</v>
      </c>
      <c r="E53" s="90">
        <v>5050.03</v>
      </c>
      <c r="F53" s="78">
        <v>53937.265950000023</v>
      </c>
      <c r="G53" s="434">
        <f t="shared" ref="G53:G56" si="16">E53/$E$57</f>
        <v>9.6386022773686963E-2</v>
      </c>
      <c r="H53" s="141">
        <f t="shared" ref="H53:H56" si="17">(E53-I53)/I53</f>
        <v>-1.3250887189649846E-2</v>
      </c>
      <c r="I53" s="414">
        <v>5117.8460000000005</v>
      </c>
      <c r="J53" s="112">
        <v>54565.855999999992</v>
      </c>
      <c r="K53" s="117">
        <f t="shared" ref="K53:K56" si="18">I53/$I$57</f>
        <v>9.6765609549037526E-2</v>
      </c>
      <c r="L53" s="90"/>
    </row>
    <row r="54" spans="1:12" ht="11.1" customHeight="1" x14ac:dyDescent="0.2">
      <c r="A54" s="945"/>
      <c r="B54" s="946"/>
      <c r="C54" s="93" t="s">
        <v>8</v>
      </c>
      <c r="D54" s="77">
        <v>11236</v>
      </c>
      <c r="E54" s="90">
        <v>9935.4169999999995</v>
      </c>
      <c r="F54" s="78">
        <v>106115.92259</v>
      </c>
      <c r="G54" s="434">
        <f t="shared" si="16"/>
        <v>0.1896296317503216</v>
      </c>
      <c r="H54" s="141">
        <f t="shared" si="17"/>
        <v>-0.12343579337421152</v>
      </c>
      <c r="I54" s="414">
        <v>11334.5</v>
      </c>
      <c r="J54" s="112">
        <v>120848</v>
      </c>
      <c r="K54" s="117">
        <f t="shared" si="18"/>
        <v>0.21430691768247145</v>
      </c>
      <c r="L54" s="90"/>
    </row>
    <row r="55" spans="1:12" ht="11.1" customHeight="1" x14ac:dyDescent="0.2">
      <c r="A55" s="945"/>
      <c r="B55" s="946"/>
      <c r="C55" s="93" t="s">
        <v>9</v>
      </c>
      <c r="D55" s="77">
        <v>125267</v>
      </c>
      <c r="E55" s="90">
        <v>22425.200000000001</v>
      </c>
      <c r="F55" s="78">
        <v>239512.8</v>
      </c>
      <c r="G55" s="434">
        <f t="shared" si="16"/>
        <v>0.42801247475846382</v>
      </c>
      <c r="H55" s="141">
        <f t="shared" si="17"/>
        <v>3.7156943455216564E-2</v>
      </c>
      <c r="I55" s="414">
        <v>21621.8</v>
      </c>
      <c r="J55" s="112">
        <v>230530.4</v>
      </c>
      <c r="K55" s="117">
        <f t="shared" si="18"/>
        <v>0.40881391439824083</v>
      </c>
      <c r="L55" s="90"/>
    </row>
    <row r="56" spans="1:12" ht="11.1" customHeight="1" x14ac:dyDescent="0.2">
      <c r="A56" s="940"/>
      <c r="B56" s="1005"/>
      <c r="C56" s="93" t="s">
        <v>305</v>
      </c>
      <c r="D56" s="77">
        <v>12</v>
      </c>
      <c r="E56" s="90">
        <v>194.494</v>
      </c>
      <c r="F56" s="78">
        <v>2077.3006999999998</v>
      </c>
      <c r="G56" s="434">
        <f t="shared" si="16"/>
        <v>3.7121567819093102E-3</v>
      </c>
      <c r="H56" s="141">
        <f t="shared" si="17"/>
        <v>0.21640096814744861</v>
      </c>
      <c r="I56" s="417">
        <v>159.893</v>
      </c>
      <c r="J56" s="118">
        <v>1704.7705800000001</v>
      </c>
      <c r="K56" s="117">
        <f t="shared" si="18"/>
        <v>3.0231749074951172E-3</v>
      </c>
      <c r="L56" s="90"/>
    </row>
    <row r="57" spans="1:12" ht="11.1" customHeight="1" thickBot="1" x14ac:dyDescent="0.25">
      <c r="A57" s="947"/>
      <c r="B57" s="948"/>
      <c r="C57" s="600" t="s">
        <v>2</v>
      </c>
      <c r="D57" s="601">
        <v>136882</v>
      </c>
      <c r="E57" s="602">
        <v>52393.799999999996</v>
      </c>
      <c r="F57" s="603">
        <v>559594.52362000011</v>
      </c>
      <c r="G57" s="604">
        <f>SUM(G52:G56)</f>
        <v>1</v>
      </c>
      <c r="H57" s="605">
        <f t="shared" ref="H57" si="19">(E57-I57)/I57</f>
        <v>-9.3648785855687255E-3</v>
      </c>
      <c r="I57" s="606">
        <v>52889.1</v>
      </c>
      <c r="J57" s="607">
        <v>563900.17982000008</v>
      </c>
      <c r="K57" s="608">
        <f>SUM(K52:K55)</f>
        <v>0.99697682509250485</v>
      </c>
      <c r="L57" s="107"/>
    </row>
    <row r="58" spans="1:12" ht="11.1" customHeight="1" thickTop="1" x14ac:dyDescent="0.2">
      <c r="A58" s="1003" t="str">
        <f>T!E17</f>
        <v>IV. čtvrtletí</v>
      </c>
      <c r="B58" s="1004"/>
      <c r="C58" s="93" t="s">
        <v>6</v>
      </c>
      <c r="D58" s="77">
        <f>D52</f>
        <v>77</v>
      </c>
      <c r="E58" s="90">
        <f>E40+E46+E52</f>
        <v>39702.160000000003</v>
      </c>
      <c r="F58" s="78">
        <f>F40+F46+F52</f>
        <v>423794.37580000004</v>
      </c>
      <c r="G58" s="434">
        <f>E58/$E$63</f>
        <v>0.33381954545836734</v>
      </c>
      <c r="H58" s="141">
        <f>(E58-I58)/I58</f>
        <v>-9.2075420507432226E-2</v>
      </c>
      <c r="I58" s="414">
        <f>I40+I46+I52</f>
        <v>43728.478000000003</v>
      </c>
      <c r="J58" s="112">
        <f>J40+J46+J52</f>
        <v>466155.0448700001</v>
      </c>
      <c r="K58" s="117">
        <f>I58/$I$63</f>
        <v>0.34305966841379787</v>
      </c>
      <c r="L58" s="87"/>
    </row>
    <row r="59" spans="1:12" ht="11.1" customHeight="1" x14ac:dyDescent="0.2">
      <c r="A59" s="945"/>
      <c r="B59" s="946"/>
      <c r="C59" s="93" t="s">
        <v>7</v>
      </c>
      <c r="D59" s="77">
        <f>D53</f>
        <v>290</v>
      </c>
      <c r="E59" s="90">
        <f t="shared" ref="E59:F60" si="20">E41+E47+E53</f>
        <v>12561.235000000001</v>
      </c>
      <c r="F59" s="78">
        <f t="shared" si="20"/>
        <v>134084.46429999999</v>
      </c>
      <c r="G59" s="434">
        <f t="shared" ref="G59:G62" si="21">E59/$E$63</f>
        <v>0.10561606114366913</v>
      </c>
      <c r="H59" s="141">
        <f t="shared" ref="H59:H62" si="22">(E59-I59)/I59</f>
        <v>-0.10249268864252564</v>
      </c>
      <c r="I59" s="414">
        <f t="shared" ref="I59:J59" si="23">I41+I47+I53</f>
        <v>13995.690999999999</v>
      </c>
      <c r="J59" s="112">
        <f t="shared" si="23"/>
        <v>149199.85118999999</v>
      </c>
      <c r="K59" s="117">
        <f t="shared" ref="K59:K62" si="24">I59/$I$63</f>
        <v>0.10979931919153404</v>
      </c>
      <c r="L59" s="87"/>
    </row>
    <row r="60" spans="1:12" ht="11.1" customHeight="1" x14ac:dyDescent="0.2">
      <c r="A60" s="945"/>
      <c r="B60" s="946"/>
      <c r="C60" s="93" t="s">
        <v>8</v>
      </c>
      <c r="D60" s="77">
        <f>D54</f>
        <v>11236</v>
      </c>
      <c r="E60" s="90">
        <f>E42+E48+E54</f>
        <v>20840.892999999996</v>
      </c>
      <c r="F60" s="78">
        <f t="shared" si="20"/>
        <v>222478.52975000002</v>
      </c>
      <c r="G60" s="434">
        <f t="shared" si="21"/>
        <v>0.17523221477638667</v>
      </c>
      <c r="H60" s="141">
        <f t="shared" si="22"/>
        <v>-0.13392455825396044</v>
      </c>
      <c r="I60" s="414">
        <f>I42+I48+I54</f>
        <v>24063.599999999999</v>
      </c>
      <c r="J60" s="112">
        <f t="shared" ref="J60" si="25">J42+J48+J54</f>
        <v>256538.1</v>
      </c>
      <c r="K60" s="117">
        <f t="shared" si="24"/>
        <v>0.18878431206414881</v>
      </c>
      <c r="L60" s="87"/>
    </row>
    <row r="61" spans="1:12" ht="11.1" customHeight="1" x14ac:dyDescent="0.2">
      <c r="A61" s="945"/>
      <c r="B61" s="946"/>
      <c r="C61" s="93" t="s">
        <v>9</v>
      </c>
      <c r="D61" s="77">
        <f>D55</f>
        <v>125267</v>
      </c>
      <c r="E61" s="90">
        <f t="shared" ref="E61:F62" si="26">E43+E49+E55</f>
        <v>45214.600000000006</v>
      </c>
      <c r="F61" s="78">
        <f t="shared" si="26"/>
        <v>482676.6</v>
      </c>
      <c r="G61" s="434">
        <f t="shared" si="21"/>
        <v>0.38016866639200225</v>
      </c>
      <c r="H61" s="141">
        <f t="shared" si="22"/>
        <v>2.0855265345021846E-3</v>
      </c>
      <c r="I61" s="414">
        <f t="shared" ref="I61:J61" si="27">I43+I49+I55</f>
        <v>45120.5</v>
      </c>
      <c r="J61" s="112">
        <f t="shared" si="27"/>
        <v>481023.1</v>
      </c>
      <c r="K61" s="117">
        <f t="shared" si="24"/>
        <v>0.35398039164923062</v>
      </c>
      <c r="L61" s="87"/>
    </row>
    <row r="62" spans="1:12" ht="11.1" customHeight="1" x14ac:dyDescent="0.2">
      <c r="A62" s="945"/>
      <c r="B62" s="946"/>
      <c r="C62" s="93" t="s">
        <v>305</v>
      </c>
      <c r="D62" s="77">
        <f>D56</f>
        <v>12</v>
      </c>
      <c r="E62" s="90">
        <f>E44+E50+E56</f>
        <v>614.11199999999997</v>
      </c>
      <c r="F62" s="78">
        <f t="shared" si="26"/>
        <v>6554.9442799999997</v>
      </c>
      <c r="G62" s="434">
        <f t="shared" si="21"/>
        <v>5.1635122295746339E-3</v>
      </c>
      <c r="H62" s="141">
        <f t="shared" si="22"/>
        <v>0.10089256423540453</v>
      </c>
      <c r="I62" s="414">
        <f>I44+I50+I56</f>
        <v>557.83100000000002</v>
      </c>
      <c r="J62" s="112">
        <f t="shared" ref="J62" si="28">J44+J50+J56</f>
        <v>5946.4633400000002</v>
      </c>
      <c r="K62" s="117">
        <f t="shared" si="24"/>
        <v>4.3763086812885939E-3</v>
      </c>
      <c r="L62" s="87"/>
    </row>
    <row r="63" spans="1:12" ht="11.1" customHeight="1" x14ac:dyDescent="0.2">
      <c r="A63" s="945"/>
      <c r="B63" s="946"/>
      <c r="C63" s="570" t="s">
        <v>2</v>
      </c>
      <c r="D63" s="565">
        <f>SUM(D58:D62)</f>
        <v>136882</v>
      </c>
      <c r="E63" s="571">
        <f>SUM(E58:E62)</f>
        <v>118933</v>
      </c>
      <c r="F63" s="572">
        <f>SUM(F58:F62)</f>
        <v>1269588.9141299999</v>
      </c>
      <c r="G63" s="573">
        <f>SUM(G58:G62)</f>
        <v>1</v>
      </c>
      <c r="H63" s="574">
        <f>(E63-I63)/I63</f>
        <v>-6.6944073757650116E-2</v>
      </c>
      <c r="I63" s="584">
        <f>SUM(I58:I62)</f>
        <v>127466.1</v>
      </c>
      <c r="J63" s="585">
        <f>SUM(J58:J62)</f>
        <v>1358862.5593999999</v>
      </c>
      <c r="K63" s="586">
        <f>SUM(K58:K61)</f>
        <v>0.99562369131871131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0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3" t="s">
        <v>241</v>
      </c>
      <c r="L1" s="953"/>
    </row>
    <row r="2" spans="1:17" s="609" customFormat="1" ht="30" customHeight="1" x14ac:dyDescent="0.25">
      <c r="A2" s="855" t="s">
        <v>203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</row>
    <row r="3" spans="1:17" ht="17.100000000000001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17" ht="12.95" customHeight="1" x14ac:dyDescent="0.2">
      <c r="A4" s="954" t="s">
        <v>118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17" ht="24.95" customHeight="1" x14ac:dyDescent="0.25">
      <c r="A6" s="74"/>
      <c r="B6" s="75"/>
      <c r="C6" s="76"/>
      <c r="D6" s="76"/>
      <c r="E6" s="932" t="s">
        <v>39</v>
      </c>
      <c r="F6" s="933"/>
      <c r="G6" s="432"/>
      <c r="H6" s="933" t="s">
        <v>108</v>
      </c>
      <c r="I6" s="999" t="s">
        <v>39</v>
      </c>
      <c r="J6" s="1000"/>
      <c r="K6" s="411"/>
      <c r="L6" s="87"/>
    </row>
    <row r="7" spans="1:17" ht="24.95" customHeight="1" x14ac:dyDescent="0.25">
      <c r="A7" s="74"/>
      <c r="B7" s="94"/>
      <c r="C7" s="94"/>
      <c r="D7" s="961" t="s">
        <v>0</v>
      </c>
      <c r="E7" s="932"/>
      <c r="F7" s="933"/>
      <c r="G7" s="503" t="s">
        <v>107</v>
      </c>
      <c r="H7" s="933"/>
      <c r="I7" s="999"/>
      <c r="J7" s="1000"/>
      <c r="K7" s="114" t="s">
        <v>107</v>
      </c>
      <c r="L7" s="87"/>
    </row>
    <row r="8" spans="1:17" ht="15" customHeight="1" x14ac:dyDescent="0.25">
      <c r="A8" s="960" t="s">
        <v>140</v>
      </c>
      <c r="B8" s="960"/>
      <c r="C8" s="126" t="s">
        <v>45</v>
      </c>
      <c r="D8" s="962"/>
      <c r="E8" s="672" t="s">
        <v>341</v>
      </c>
      <c r="F8" s="666" t="s">
        <v>1</v>
      </c>
      <c r="G8" s="504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39" t="str">
        <f>T!J20</f>
        <v>Říjen</v>
      </c>
      <c r="B9" s="940"/>
      <c r="C9" s="92" t="s">
        <v>6</v>
      </c>
      <c r="D9" s="77">
        <v>78</v>
      </c>
      <c r="E9" s="90">
        <v>13237.42</v>
      </c>
      <c r="F9" s="78">
        <v>141285.63306999998</v>
      </c>
      <c r="G9" s="433">
        <f>E9/$E$14</f>
        <v>0.47231461427852733</v>
      </c>
      <c r="H9" s="141">
        <f>(E9-I9)/I9</f>
        <v>-4.4912300954552314E-2</v>
      </c>
      <c r="I9" s="414">
        <v>13859.9</v>
      </c>
      <c r="J9" s="112">
        <v>147700.96833999999</v>
      </c>
      <c r="K9" s="116">
        <f>I9/$I$14</f>
        <v>0.46120032743462952</v>
      </c>
      <c r="L9" s="87"/>
    </row>
    <row r="10" spans="1:17" ht="11.1" customHeight="1" x14ac:dyDescent="0.2">
      <c r="A10" s="941"/>
      <c r="B10" s="942"/>
      <c r="C10" s="93" t="s">
        <v>7</v>
      </c>
      <c r="D10" s="77">
        <v>333</v>
      </c>
      <c r="E10" s="90">
        <v>3418.4979999999996</v>
      </c>
      <c r="F10" s="78">
        <v>36486.230479999977</v>
      </c>
      <c r="G10" s="434">
        <f>E10/$E$14</f>
        <v>0.12197290440900997</v>
      </c>
      <c r="H10" s="141">
        <f>(E10-I10)/I10</f>
        <v>1.5596553773024241E-2</v>
      </c>
      <c r="I10" s="414">
        <v>3366</v>
      </c>
      <c r="J10" s="112">
        <v>35870.125250000034</v>
      </c>
      <c r="K10" s="117">
        <f>I10/$I$14</f>
        <v>0.11200660193399398</v>
      </c>
      <c r="L10" s="88"/>
      <c r="M10" s="79"/>
      <c r="O10" s="79"/>
      <c r="P10" s="79"/>
      <c r="Q10" s="79"/>
    </row>
    <row r="11" spans="1:17" ht="11.1" customHeight="1" x14ac:dyDescent="0.2">
      <c r="A11" s="941"/>
      <c r="B11" s="942"/>
      <c r="C11" s="93" t="s">
        <v>8</v>
      </c>
      <c r="D11" s="77">
        <v>11753</v>
      </c>
      <c r="E11" s="90">
        <v>4115.6889999999994</v>
      </c>
      <c r="F11" s="78">
        <v>43927.722289999998</v>
      </c>
      <c r="G11" s="434">
        <f>E11/$E$14</f>
        <v>0.14684886197804237</v>
      </c>
      <c r="H11" s="141">
        <f t="shared" ref="H11:H13" si="0">(E11-I11)/I11</f>
        <v>-0.13708455952344034</v>
      </c>
      <c r="I11" s="414">
        <v>4769.5160000000005</v>
      </c>
      <c r="J11" s="112">
        <v>50827.334090000004</v>
      </c>
      <c r="K11" s="117">
        <f>I11/$I$14</f>
        <v>0.15870982769750899</v>
      </c>
      <c r="L11" s="88"/>
      <c r="M11" s="79"/>
      <c r="O11" s="79"/>
      <c r="P11" s="79"/>
      <c r="Q11" s="79"/>
    </row>
    <row r="12" spans="1:17" ht="11.1" customHeight="1" x14ac:dyDescent="0.2">
      <c r="A12" s="941"/>
      <c r="B12" s="942"/>
      <c r="C12" s="93" t="s">
        <v>9</v>
      </c>
      <c r="D12" s="77">
        <v>147529</v>
      </c>
      <c r="E12" s="90">
        <v>7060.8</v>
      </c>
      <c r="F12" s="78">
        <v>75361</v>
      </c>
      <c r="G12" s="434">
        <f>E12/$E$14</f>
        <v>0.25193119418269011</v>
      </c>
      <c r="H12" s="141">
        <f t="shared" si="0"/>
        <v>-0.10293482403760638</v>
      </c>
      <c r="I12" s="414">
        <v>7871</v>
      </c>
      <c r="J12" s="112">
        <v>83878.600000000006</v>
      </c>
      <c r="K12" s="117">
        <f>I12/$I$14</f>
        <v>0.2619144277547435</v>
      </c>
      <c r="L12" s="88"/>
      <c r="M12" s="79"/>
      <c r="O12" s="79"/>
      <c r="P12" s="79"/>
      <c r="Q12" s="79"/>
    </row>
    <row r="13" spans="1:17" ht="11.1" customHeight="1" x14ac:dyDescent="0.2">
      <c r="A13" s="941"/>
      <c r="B13" s="942"/>
      <c r="C13" s="93" t="s">
        <v>305</v>
      </c>
      <c r="D13" s="77">
        <v>12</v>
      </c>
      <c r="E13" s="90">
        <v>194.29300000000001</v>
      </c>
      <c r="F13" s="78">
        <v>2073.7357200000001</v>
      </c>
      <c r="G13" s="434">
        <f>E13/$E$14</f>
        <v>6.9324251517303157E-3</v>
      </c>
      <c r="H13" s="141">
        <f t="shared" si="0"/>
        <v>4.8057005998360276E-2</v>
      </c>
      <c r="I13" s="417">
        <v>185.38399999999999</v>
      </c>
      <c r="J13" s="118">
        <v>1975.5891299999998</v>
      </c>
      <c r="K13" s="117">
        <f>I13/$I$14</f>
        <v>6.1688151791240457E-3</v>
      </c>
      <c r="L13" s="88"/>
      <c r="M13" s="79"/>
      <c r="O13" s="79"/>
      <c r="P13" s="79"/>
      <c r="Q13" s="79"/>
    </row>
    <row r="14" spans="1:17" ht="11.1" customHeight="1" x14ac:dyDescent="0.2">
      <c r="A14" s="943"/>
      <c r="B14" s="944"/>
      <c r="C14" s="535" t="s">
        <v>2</v>
      </c>
      <c r="D14" s="536">
        <v>159705</v>
      </c>
      <c r="E14" s="537">
        <v>28026.699999999997</v>
      </c>
      <c r="F14" s="538">
        <v>299134.32155999995</v>
      </c>
      <c r="G14" s="539">
        <f>SUM(G9:G13)</f>
        <v>1.0000000000000002</v>
      </c>
      <c r="H14" s="540">
        <f>(E14-I14)/I14</f>
        <v>-6.7386978483818014E-2</v>
      </c>
      <c r="I14" s="541">
        <v>30051.8</v>
      </c>
      <c r="J14" s="542">
        <v>320252.61681000004</v>
      </c>
      <c r="K14" s="550">
        <f>SUM(K9:K12)</f>
        <v>0.99383118482087596</v>
      </c>
      <c r="L14" s="99"/>
      <c r="M14" s="79"/>
    </row>
    <row r="15" spans="1:17" ht="11.1" customHeight="1" x14ac:dyDescent="0.2">
      <c r="A15" s="945" t="str">
        <f>T!J21</f>
        <v>Listopad</v>
      </c>
      <c r="B15" s="946"/>
      <c r="C15" s="93" t="s">
        <v>6</v>
      </c>
      <c r="D15" s="77">
        <v>78</v>
      </c>
      <c r="E15" s="90">
        <v>14411.753999999999</v>
      </c>
      <c r="F15" s="78">
        <v>153750.74769999998</v>
      </c>
      <c r="G15" s="434">
        <f>E15/$E$20</f>
        <v>0.35953433372001642</v>
      </c>
      <c r="H15" s="141">
        <f>(E15-I15)/I15</f>
        <v>-6.6221280566030424E-2</v>
      </c>
      <c r="I15" s="414">
        <v>15433.8</v>
      </c>
      <c r="J15" s="112">
        <v>164550.12517999992</v>
      </c>
      <c r="K15" s="117">
        <f>I15/$I$20</f>
        <v>0.35796988505107297</v>
      </c>
      <c r="L15" s="88"/>
      <c r="M15" s="79"/>
      <c r="N15" s="79"/>
    </row>
    <row r="16" spans="1:17" ht="11.1" customHeight="1" x14ac:dyDescent="0.2">
      <c r="A16" s="945"/>
      <c r="B16" s="946"/>
      <c r="C16" s="93" t="s">
        <v>7</v>
      </c>
      <c r="D16" s="77">
        <v>334</v>
      </c>
      <c r="E16" s="90">
        <v>5067.3360000000002</v>
      </c>
      <c r="F16" s="78">
        <v>54060.576519999973</v>
      </c>
      <c r="G16" s="434">
        <f>E16/$E$20</f>
        <v>0.12641634547019423</v>
      </c>
      <c r="H16" s="141">
        <f>(E16-I16)/I16</f>
        <v>-3.6241900746535015E-2</v>
      </c>
      <c r="I16" s="414">
        <v>5257.8920000000007</v>
      </c>
      <c r="J16" s="112">
        <v>56057.932790000013</v>
      </c>
      <c r="K16" s="117">
        <f>I16/$I$20</f>
        <v>0.12195097739059445</v>
      </c>
      <c r="L16" s="89"/>
      <c r="M16" s="82"/>
      <c r="N16" s="79"/>
    </row>
    <row r="17" spans="1:21" ht="11.1" customHeight="1" x14ac:dyDescent="0.2">
      <c r="A17" s="945"/>
      <c r="B17" s="946"/>
      <c r="C17" s="93" t="s">
        <v>8</v>
      </c>
      <c r="D17" s="77">
        <v>11796</v>
      </c>
      <c r="E17" s="90">
        <v>7078.9269999999997</v>
      </c>
      <c r="F17" s="78">
        <v>75520.7497</v>
      </c>
      <c r="G17" s="434">
        <f>E17/$E$20</f>
        <v>0.17660010727338496</v>
      </c>
      <c r="H17" s="141">
        <f t="shared" ref="H17:H20" si="1">(E17-I17)/I17</f>
        <v>-0.17682798632304031</v>
      </c>
      <c r="I17" s="414">
        <v>8599.5720000000001</v>
      </c>
      <c r="J17" s="112">
        <v>91685.116240000003</v>
      </c>
      <c r="K17" s="117">
        <f>I17/$I$20</f>
        <v>0.19945754126193327</v>
      </c>
      <c r="L17" s="88"/>
      <c r="M17" s="79"/>
      <c r="N17" s="79"/>
      <c r="O17" s="79"/>
      <c r="P17" s="79"/>
    </row>
    <row r="18" spans="1:21" ht="11.1" customHeight="1" x14ac:dyDescent="0.2">
      <c r="A18" s="945"/>
      <c r="B18" s="946"/>
      <c r="C18" s="93" t="s">
        <v>9</v>
      </c>
      <c r="D18" s="77">
        <v>147591</v>
      </c>
      <c r="E18" s="90">
        <v>13302.5</v>
      </c>
      <c r="F18" s="78">
        <v>141916.79999999999</v>
      </c>
      <c r="G18" s="434">
        <f>E18/$E$20</f>
        <v>0.3318614427022914</v>
      </c>
      <c r="H18" s="141">
        <f t="shared" si="1"/>
        <v>-2.7737172927934511E-2</v>
      </c>
      <c r="I18" s="414">
        <v>13682</v>
      </c>
      <c r="J18" s="112">
        <v>145872.6</v>
      </c>
      <c r="K18" s="117">
        <f>I18/$I$20</f>
        <v>0.31733882564687765</v>
      </c>
      <c r="L18" s="88"/>
      <c r="M18" s="79"/>
      <c r="N18" s="79"/>
      <c r="O18" s="79"/>
      <c r="P18" s="79"/>
    </row>
    <row r="19" spans="1:21" ht="11.1" customHeight="1" x14ac:dyDescent="0.2">
      <c r="A19" s="945"/>
      <c r="B19" s="946"/>
      <c r="C19" s="93" t="s">
        <v>305</v>
      </c>
      <c r="D19" s="77">
        <v>12</v>
      </c>
      <c r="E19" s="90">
        <v>223.983</v>
      </c>
      <c r="F19" s="78">
        <v>2389.5375799999997</v>
      </c>
      <c r="G19" s="434">
        <f>E19/$E$20</f>
        <v>5.5877708341129364E-3</v>
      </c>
      <c r="H19" s="141">
        <f t="shared" si="1"/>
        <v>0.5825161089758083</v>
      </c>
      <c r="I19" s="417">
        <v>141.536</v>
      </c>
      <c r="J19" s="118">
        <v>1509.0045400000001</v>
      </c>
      <c r="K19" s="117">
        <f>I19/$I$20</f>
        <v>3.2827706495217423E-3</v>
      </c>
      <c r="L19" s="88"/>
      <c r="M19" s="79"/>
      <c r="N19" s="79"/>
      <c r="O19" s="79"/>
      <c r="P19" s="79"/>
    </row>
    <row r="20" spans="1:21" ht="11.1" customHeight="1" x14ac:dyDescent="0.2">
      <c r="A20" s="945"/>
      <c r="B20" s="946"/>
      <c r="C20" s="535" t="s">
        <v>2</v>
      </c>
      <c r="D20" s="536">
        <v>159811</v>
      </c>
      <c r="E20" s="537">
        <v>40084.5</v>
      </c>
      <c r="F20" s="538">
        <v>427638.41149999993</v>
      </c>
      <c r="G20" s="539">
        <f>SUM(G15:G19)</f>
        <v>0.99999999999999989</v>
      </c>
      <c r="H20" s="540">
        <f t="shared" si="1"/>
        <v>-7.0284449887277597E-2</v>
      </c>
      <c r="I20" s="541">
        <v>43114.799999999996</v>
      </c>
      <c r="J20" s="542">
        <v>459674.77874999994</v>
      </c>
      <c r="K20" s="550">
        <f>SUM(K15:K18)</f>
        <v>0.99671722935047835</v>
      </c>
      <c r="L20" s="99"/>
      <c r="M20" s="79"/>
      <c r="N20" s="79"/>
      <c r="O20" s="79"/>
      <c r="P20" s="79"/>
    </row>
    <row r="21" spans="1:21" ht="11.1" customHeight="1" x14ac:dyDescent="0.2">
      <c r="A21" s="945" t="str">
        <f>T!J22</f>
        <v>Prosinec</v>
      </c>
      <c r="B21" s="946"/>
      <c r="C21" s="92" t="s">
        <v>6</v>
      </c>
      <c r="D21" s="104">
        <v>78</v>
      </c>
      <c r="E21" s="106">
        <v>12635.550999999999</v>
      </c>
      <c r="F21" s="105">
        <v>134954.30759999997</v>
      </c>
      <c r="G21" s="433">
        <f>E21/$E$26</f>
        <v>0.25961949475544233</v>
      </c>
      <c r="H21" s="395">
        <f>(E21-I21)/I21</f>
        <v>-8.6650499121748104E-2</v>
      </c>
      <c r="I21" s="413">
        <v>13834.3</v>
      </c>
      <c r="J21" s="113">
        <v>147500.71891</v>
      </c>
      <c r="K21" s="116">
        <f>I21/$I$26</f>
        <v>0.26761440683703808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45"/>
      <c r="B22" s="946"/>
      <c r="C22" s="93" t="s">
        <v>7</v>
      </c>
      <c r="D22" s="77">
        <v>333</v>
      </c>
      <c r="E22" s="90">
        <v>5570.4929999999995</v>
      </c>
      <c r="F22" s="78">
        <v>59496.26195</v>
      </c>
      <c r="G22" s="434">
        <f>E22/$E$26</f>
        <v>0.1144555214251225</v>
      </c>
      <c r="H22" s="141">
        <f t="shared" ref="H22:H26" si="2">(E22-I22)/I22</f>
        <v>-6.6221029221677913E-2</v>
      </c>
      <c r="I22" s="414">
        <v>5965.5370000000003</v>
      </c>
      <c r="J22" s="112">
        <v>63603.735989999965</v>
      </c>
      <c r="K22" s="117">
        <f>I22/$I$26</f>
        <v>0.11539894651116454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45"/>
      <c r="B23" s="946"/>
      <c r="C23" s="93" t="s">
        <v>8</v>
      </c>
      <c r="D23" s="77">
        <v>11812</v>
      </c>
      <c r="E23" s="90">
        <v>10280.134999999998</v>
      </c>
      <c r="F23" s="78">
        <v>109797.13125000001</v>
      </c>
      <c r="G23" s="434">
        <f>E23/$E$26</f>
        <v>0.21122335343490273</v>
      </c>
      <c r="H23" s="141">
        <f t="shared" si="2"/>
        <v>-0.1385513808806505</v>
      </c>
      <c r="I23" s="414">
        <v>11933.544</v>
      </c>
      <c r="J23" s="112">
        <v>127234.16722999999</v>
      </c>
      <c r="K23" s="117">
        <f>I23/$I$26</f>
        <v>0.23084567336429704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45"/>
      <c r="B24" s="946"/>
      <c r="C24" s="93" t="s">
        <v>9</v>
      </c>
      <c r="D24" s="77">
        <v>147642</v>
      </c>
      <c r="E24" s="90">
        <v>20037.900000000001</v>
      </c>
      <c r="F24" s="78">
        <v>214015.5</v>
      </c>
      <c r="G24" s="434">
        <f>E24/$E$26</f>
        <v>0.41171370159956444</v>
      </c>
      <c r="H24" s="141">
        <f t="shared" si="2"/>
        <v>1.0407684743968004E-2</v>
      </c>
      <c r="I24" s="414">
        <v>19831.5</v>
      </c>
      <c r="J24" s="112">
        <v>211441.8</v>
      </c>
      <c r="K24" s="117">
        <f>I24/$I$26</f>
        <v>0.38362585090598877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40"/>
      <c r="B25" s="1005"/>
      <c r="C25" s="93" t="s">
        <v>305</v>
      </c>
      <c r="D25" s="77">
        <v>12</v>
      </c>
      <c r="E25" s="90">
        <v>145.42099999999999</v>
      </c>
      <c r="F25" s="78">
        <v>1553.17371</v>
      </c>
      <c r="G25" s="434">
        <f>E25/$E$26</f>
        <v>2.9879287849679981E-3</v>
      </c>
      <c r="H25" s="141">
        <f t="shared" si="2"/>
        <v>0.11845960974934422</v>
      </c>
      <c r="I25" s="417">
        <v>130.01900000000001</v>
      </c>
      <c r="J25" s="118">
        <v>1386.2499700000001</v>
      </c>
      <c r="K25" s="117">
        <f>I25/$I$26</f>
        <v>2.5151223815115223E-3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47"/>
      <c r="B26" s="948"/>
      <c r="C26" s="600" t="s">
        <v>2</v>
      </c>
      <c r="D26" s="601">
        <v>159877</v>
      </c>
      <c r="E26" s="602">
        <v>48669.5</v>
      </c>
      <c r="F26" s="603">
        <v>519816.37450999999</v>
      </c>
      <c r="G26" s="604">
        <f>SUM(G21:G25)</f>
        <v>1</v>
      </c>
      <c r="H26" s="605">
        <f t="shared" si="2"/>
        <v>-5.8524148416961852E-2</v>
      </c>
      <c r="I26" s="606">
        <v>51694.9</v>
      </c>
      <c r="J26" s="607">
        <v>551166.67209999985</v>
      </c>
      <c r="K26" s="608">
        <f>SUM(K21:K24)</f>
        <v>0.99748487761848847</v>
      </c>
      <c r="L26" s="107"/>
    </row>
    <row r="27" spans="1:21" ht="11.1" customHeight="1" thickTop="1" x14ac:dyDescent="0.2">
      <c r="A27" s="1003" t="str">
        <f>T!E17</f>
        <v>IV. čtvrtletí</v>
      </c>
      <c r="B27" s="1004"/>
      <c r="C27" s="93" t="s">
        <v>6</v>
      </c>
      <c r="D27" s="77">
        <f>D21</f>
        <v>78</v>
      </c>
      <c r="E27" s="90">
        <f>E9+E15+E21</f>
        <v>40284.724999999999</v>
      </c>
      <c r="F27" s="78">
        <f>F9+F15+F21</f>
        <v>429990.68836999987</v>
      </c>
      <c r="G27" s="434">
        <f>E27/$E$32</f>
        <v>0.34496046863908164</v>
      </c>
      <c r="H27" s="141">
        <f>(E27-I27)/I27</f>
        <v>-6.5926428306436691E-2</v>
      </c>
      <c r="I27" s="414">
        <f>I9+I15+I21</f>
        <v>43128</v>
      </c>
      <c r="J27" s="112">
        <f>J9+J15+J21</f>
        <v>459751.81242999987</v>
      </c>
      <c r="K27" s="117">
        <f>I27/$I$32</f>
        <v>0.34540671063538403</v>
      </c>
      <c r="L27" s="87"/>
    </row>
    <row r="28" spans="1:21" ht="11.1" customHeight="1" x14ac:dyDescent="0.2">
      <c r="A28" s="945"/>
      <c r="B28" s="946"/>
      <c r="C28" s="93" t="s">
        <v>7</v>
      </c>
      <c r="D28" s="77">
        <f>D22</f>
        <v>333</v>
      </c>
      <c r="E28" s="90">
        <f t="shared" ref="E28:F31" si="3">E10+E16+E22</f>
        <v>14056.326999999997</v>
      </c>
      <c r="F28" s="78">
        <f t="shared" si="3"/>
        <v>150043.06894999993</v>
      </c>
      <c r="G28" s="434">
        <f>E28/$E$32</f>
        <v>0.12036515451611439</v>
      </c>
      <c r="H28" s="141">
        <f t="shared" ref="H28:H31" si="4">(E28-I28)/I28</f>
        <v>-3.6540292289712131E-2</v>
      </c>
      <c r="I28" s="414">
        <f t="shared" ref="I28:J28" si="5">I10+I16+I22</f>
        <v>14589.429</v>
      </c>
      <c r="J28" s="112">
        <f t="shared" si="5"/>
        <v>155531.79403000002</v>
      </c>
      <c r="K28" s="117">
        <f>I28/$I$32</f>
        <v>0.11684489614492859</v>
      </c>
      <c r="L28" s="87"/>
    </row>
    <row r="29" spans="1:21" ht="11.1" customHeight="1" x14ac:dyDescent="0.2">
      <c r="A29" s="945"/>
      <c r="B29" s="946"/>
      <c r="C29" s="93" t="s">
        <v>8</v>
      </c>
      <c r="D29" s="77">
        <f>D23</f>
        <v>11812</v>
      </c>
      <c r="E29" s="90">
        <f t="shared" si="3"/>
        <v>21474.750999999997</v>
      </c>
      <c r="F29" s="78">
        <f t="shared" si="3"/>
        <v>229245.60324</v>
      </c>
      <c r="G29" s="434">
        <f>E29/$E$32</f>
        <v>0.18388955538029828</v>
      </c>
      <c r="H29" s="141">
        <f t="shared" si="4"/>
        <v>-0.15128390595887423</v>
      </c>
      <c r="I29" s="414">
        <f t="shared" ref="I29:J29" si="6">I11+I17+I23</f>
        <v>25302.631999999998</v>
      </c>
      <c r="J29" s="112">
        <f t="shared" si="6"/>
        <v>269746.61756000004</v>
      </c>
      <c r="K29" s="117">
        <f>I29/$I$32</f>
        <v>0.20264558731074028</v>
      </c>
      <c r="L29" s="87"/>
    </row>
    <row r="30" spans="1:21" ht="11.1" customHeight="1" x14ac:dyDescent="0.2">
      <c r="A30" s="945"/>
      <c r="B30" s="946"/>
      <c r="C30" s="93" t="s">
        <v>9</v>
      </c>
      <c r="D30" s="77">
        <f>D24</f>
        <v>147642</v>
      </c>
      <c r="E30" s="90">
        <f t="shared" si="3"/>
        <v>40401.199999999997</v>
      </c>
      <c r="F30" s="78">
        <f t="shared" si="3"/>
        <v>431293.3</v>
      </c>
      <c r="G30" s="434">
        <f>E30/$E$32</f>
        <v>0.34595785091200859</v>
      </c>
      <c r="H30" s="141">
        <f t="shared" si="4"/>
        <v>-2.3760103420362767E-2</v>
      </c>
      <c r="I30" s="414">
        <f t="shared" ref="I30:J30" si="7">I12+I18+I24</f>
        <v>41384.5</v>
      </c>
      <c r="J30" s="112">
        <f t="shared" si="7"/>
        <v>441193</v>
      </c>
      <c r="K30" s="117">
        <f>I30/$I$32</f>
        <v>0.3314432391089327</v>
      </c>
      <c r="L30" s="87"/>
    </row>
    <row r="31" spans="1:21" ht="11.1" customHeight="1" x14ac:dyDescent="0.2">
      <c r="A31" s="945"/>
      <c r="B31" s="946"/>
      <c r="C31" s="93" t="s">
        <v>305</v>
      </c>
      <c r="D31" s="77">
        <f>D25</f>
        <v>12</v>
      </c>
      <c r="E31" s="90">
        <f>E13+E19+E25</f>
        <v>563.697</v>
      </c>
      <c r="F31" s="78">
        <f t="shared" si="3"/>
        <v>6016.4470099999999</v>
      </c>
      <c r="G31" s="434">
        <f>E31/$E$32</f>
        <v>4.8269705524971174E-3</v>
      </c>
      <c r="H31" s="141">
        <f t="shared" si="4"/>
        <v>0.23363731263910512</v>
      </c>
      <c r="I31" s="414">
        <f>I13+I19+I25</f>
        <v>456.93899999999996</v>
      </c>
      <c r="J31" s="112">
        <f t="shared" ref="J31" si="8">J13+J19+J25</f>
        <v>4870.8436400000001</v>
      </c>
      <c r="K31" s="117">
        <f>I31/$I$32</f>
        <v>3.6595668000144158E-3</v>
      </c>
      <c r="L31" s="87"/>
    </row>
    <row r="32" spans="1:21" ht="11.1" customHeight="1" x14ac:dyDescent="0.2">
      <c r="A32" s="945"/>
      <c r="B32" s="946"/>
      <c r="C32" s="570" t="s">
        <v>2</v>
      </c>
      <c r="D32" s="565">
        <f>SUM(D27:D31)</f>
        <v>159877</v>
      </c>
      <c r="E32" s="571">
        <f>SUM(E27:E31)</f>
        <v>116780.69999999998</v>
      </c>
      <c r="F32" s="572">
        <f>SUM(F27:F31)</f>
        <v>1246589.1075699998</v>
      </c>
      <c r="G32" s="573">
        <f>SUM(G27:G31)</f>
        <v>1</v>
      </c>
      <c r="H32" s="574">
        <f>(E32-I32)/I32</f>
        <v>-6.4718107663291072E-2</v>
      </c>
      <c r="I32" s="584">
        <f>SUM(I27:I31)</f>
        <v>124861.5</v>
      </c>
      <c r="J32" s="585">
        <f>SUM(J27:J31)</f>
        <v>1331094.0676600002</v>
      </c>
      <c r="K32" s="586">
        <f>SUM(K27:K30)</f>
        <v>0.99634043319998555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06" t="s">
        <v>302</v>
      </c>
      <c r="B35" s="1006"/>
      <c r="C35" s="1006"/>
      <c r="D35" s="1007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6">
        <f>T!G17</f>
        <v>2018</v>
      </c>
      <c r="F36" s="927"/>
      <c r="G36" s="927"/>
      <c r="H36" s="410"/>
      <c r="I36" s="957">
        <f>E36-1</f>
        <v>2017</v>
      </c>
      <c r="J36" s="958"/>
      <c r="K36" s="959"/>
      <c r="L36" s="87"/>
    </row>
    <row r="37" spans="1:12" ht="24.95" customHeight="1" x14ac:dyDescent="0.25">
      <c r="A37" s="74"/>
      <c r="B37" s="75"/>
      <c r="C37" s="76"/>
      <c r="D37" s="76"/>
      <c r="E37" s="932" t="s">
        <v>39</v>
      </c>
      <c r="F37" s="933"/>
      <c r="G37" s="432"/>
      <c r="H37" s="933" t="s">
        <v>108</v>
      </c>
      <c r="I37" s="999" t="s">
        <v>39</v>
      </c>
      <c r="J37" s="1000"/>
      <c r="K37" s="411"/>
      <c r="L37" s="87"/>
    </row>
    <row r="38" spans="1:12" ht="24.95" customHeight="1" x14ac:dyDescent="0.25">
      <c r="A38" s="74"/>
      <c r="B38" s="94"/>
      <c r="C38" s="94"/>
      <c r="D38" s="961" t="s">
        <v>0</v>
      </c>
      <c r="E38" s="932"/>
      <c r="F38" s="933"/>
      <c r="G38" s="503" t="s">
        <v>107</v>
      </c>
      <c r="H38" s="933"/>
      <c r="I38" s="999"/>
      <c r="J38" s="1000"/>
      <c r="K38" s="114" t="s">
        <v>107</v>
      </c>
      <c r="L38" s="87"/>
    </row>
    <row r="39" spans="1:12" ht="15" customHeight="1" x14ac:dyDescent="0.25">
      <c r="A39" s="960" t="s">
        <v>140</v>
      </c>
      <c r="B39" s="960"/>
      <c r="C39" s="126" t="s">
        <v>45</v>
      </c>
      <c r="D39" s="962"/>
      <c r="E39" s="672" t="s">
        <v>341</v>
      </c>
      <c r="F39" s="666" t="s">
        <v>1</v>
      </c>
      <c r="G39" s="504" t="s">
        <v>66</v>
      </c>
      <c r="H39" s="960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39" t="str">
        <f>T!J20</f>
        <v>Říjen</v>
      </c>
      <c r="B40" s="940"/>
      <c r="C40" s="92" t="s">
        <v>6</v>
      </c>
      <c r="D40" s="77">
        <v>181</v>
      </c>
      <c r="E40" s="90">
        <v>16434.655314905984</v>
      </c>
      <c r="F40" s="78">
        <v>175250.95862999998</v>
      </c>
      <c r="G40" s="433">
        <f>E40/$E$45</f>
        <v>0.25914825853263768</v>
      </c>
      <c r="H40" s="141">
        <f>(E40-I40)/I40</f>
        <v>-1.6115272326286626E-2</v>
      </c>
      <c r="I40" s="414">
        <v>16703.842282178633</v>
      </c>
      <c r="J40" s="112">
        <v>177907.56408000004</v>
      </c>
      <c r="K40" s="116">
        <f>I40/$I$45</f>
        <v>0.26137537256505938</v>
      </c>
      <c r="L40" s="87"/>
    </row>
    <row r="41" spans="1:12" ht="11.1" customHeight="1" x14ac:dyDescent="0.2">
      <c r="A41" s="941"/>
      <c r="B41" s="942"/>
      <c r="C41" s="93" t="s">
        <v>7</v>
      </c>
      <c r="D41" s="77">
        <v>1639</v>
      </c>
      <c r="E41" s="90">
        <v>12244.417579593941</v>
      </c>
      <c r="F41" s="78">
        <v>130568.34685999999</v>
      </c>
      <c r="G41" s="434">
        <f t="shared" ref="G41" si="9">E41/$E$45</f>
        <v>0.19307490371399594</v>
      </c>
      <c r="H41" s="141">
        <f>(E41-I41)/I41</f>
        <v>1.5506731832813665E-2</v>
      </c>
      <c r="I41" s="414">
        <v>12057.445997915631</v>
      </c>
      <c r="J41" s="112">
        <v>128420.24009000001</v>
      </c>
      <c r="K41" s="117">
        <f t="shared" ref="K41:K44" si="10">I41/$I$45</f>
        <v>0.18867033025393479</v>
      </c>
      <c r="L41" s="88"/>
    </row>
    <row r="42" spans="1:12" ht="11.1" customHeight="1" x14ac:dyDescent="0.2">
      <c r="A42" s="941"/>
      <c r="B42" s="942"/>
      <c r="C42" s="93" t="s">
        <v>8</v>
      </c>
      <c r="D42" s="77">
        <v>38942</v>
      </c>
      <c r="E42" s="90">
        <v>13564.078348373328</v>
      </c>
      <c r="F42" s="78">
        <v>144640.549467879</v>
      </c>
      <c r="G42" s="434">
        <f>E42/$E$45</f>
        <v>0.21388384576542077</v>
      </c>
      <c r="H42" s="141">
        <f t="shared" ref="H42:H44" si="11">(E42-I42)/I42</f>
        <v>-5.110934229693502E-2</v>
      </c>
      <c r="I42" s="414">
        <v>14294.669505132715</v>
      </c>
      <c r="J42" s="112">
        <v>152248.23649831701</v>
      </c>
      <c r="K42" s="117">
        <f t="shared" si="10"/>
        <v>0.2236775530133385</v>
      </c>
      <c r="L42" s="88"/>
    </row>
    <row r="43" spans="1:12" ht="11.1" customHeight="1" x14ac:dyDescent="0.2">
      <c r="A43" s="941"/>
      <c r="B43" s="942"/>
      <c r="C43" s="93" t="s">
        <v>9</v>
      </c>
      <c r="D43" s="77">
        <v>381967</v>
      </c>
      <c r="E43" s="90">
        <v>20347.283438091104</v>
      </c>
      <c r="F43" s="78">
        <v>216973.25694208452</v>
      </c>
      <c r="G43" s="434">
        <f>E43/$E$45</f>
        <v>0.32084415327340587</v>
      </c>
      <c r="H43" s="141">
        <f t="shared" si="11"/>
        <v>1.0440488672302182E-2</v>
      </c>
      <c r="I43" s="414">
        <v>20137.042870112036</v>
      </c>
      <c r="J43" s="112">
        <v>214473.60249670228</v>
      </c>
      <c r="K43" s="117">
        <f t="shared" si="10"/>
        <v>0.31509678992536716</v>
      </c>
      <c r="L43" s="88"/>
    </row>
    <row r="44" spans="1:12" ht="11.1" customHeight="1" x14ac:dyDescent="0.2">
      <c r="A44" s="941"/>
      <c r="B44" s="942"/>
      <c r="C44" s="93" t="s">
        <v>305</v>
      </c>
      <c r="D44" s="77">
        <v>27</v>
      </c>
      <c r="E44" s="90">
        <v>827.53080320720187</v>
      </c>
      <c r="F44" s="78">
        <v>8824.374719999998</v>
      </c>
      <c r="G44" s="434">
        <f>E44/$E$45</f>
        <v>1.3048838714539724E-2</v>
      </c>
      <c r="H44" s="141">
        <f t="shared" si="11"/>
        <v>0.15822364454813623</v>
      </c>
      <c r="I44" s="417">
        <v>714.48274010158957</v>
      </c>
      <c r="J44" s="118">
        <v>7609.7413200000001</v>
      </c>
      <c r="K44" s="117">
        <f t="shared" si="10"/>
        <v>1.117995424230026E-2</v>
      </c>
      <c r="L44" s="88"/>
    </row>
    <row r="45" spans="1:12" ht="11.1" customHeight="1" x14ac:dyDescent="0.2">
      <c r="A45" s="943"/>
      <c r="B45" s="944"/>
      <c r="C45" s="535" t="s">
        <v>2</v>
      </c>
      <c r="D45" s="536">
        <v>422756</v>
      </c>
      <c r="E45" s="537">
        <v>63417.96548417156</v>
      </c>
      <c r="F45" s="538">
        <v>676257.48661996343</v>
      </c>
      <c r="G45" s="539">
        <f>SUM(G40:G44)</f>
        <v>1</v>
      </c>
      <c r="H45" s="540">
        <f>(E45-I45)/I45</f>
        <v>-7.6597901413211099E-3</v>
      </c>
      <c r="I45" s="541">
        <v>63907.483395440599</v>
      </c>
      <c r="J45" s="542">
        <v>680659.38448501937</v>
      </c>
      <c r="K45" s="550">
        <f>SUM(K40:K43)</f>
        <v>0.98882004575769977</v>
      </c>
      <c r="L45" s="99"/>
    </row>
    <row r="46" spans="1:12" ht="11.1" customHeight="1" x14ac:dyDescent="0.2">
      <c r="A46" s="945" t="str">
        <f>T!J21</f>
        <v>Listopad</v>
      </c>
      <c r="B46" s="946"/>
      <c r="C46" s="93" t="s">
        <v>6</v>
      </c>
      <c r="D46" s="77">
        <v>182</v>
      </c>
      <c r="E46" s="90">
        <v>23268.162251953436</v>
      </c>
      <c r="F46" s="78">
        <v>248054.90173000001</v>
      </c>
      <c r="G46" s="434">
        <f>E46/$E$51</f>
        <v>0.22655556998061369</v>
      </c>
      <c r="H46" s="141">
        <f>(E46-I46)/I46</f>
        <v>-2.8429225944211024E-2</v>
      </c>
      <c r="I46" s="414">
        <v>23949.014187428969</v>
      </c>
      <c r="J46" s="112">
        <v>254977.95689999999</v>
      </c>
      <c r="K46" s="117">
        <f>I46/$I$51</f>
        <v>0.22760121956120968</v>
      </c>
      <c r="L46" s="88"/>
    </row>
    <row r="47" spans="1:12" ht="11.1" customHeight="1" x14ac:dyDescent="0.2">
      <c r="A47" s="945"/>
      <c r="B47" s="946"/>
      <c r="C47" s="93" t="s">
        <v>7</v>
      </c>
      <c r="D47" s="77">
        <v>1645</v>
      </c>
      <c r="E47" s="90">
        <v>19656.177923588508</v>
      </c>
      <c r="F47" s="78">
        <v>209548.61599000002</v>
      </c>
      <c r="G47" s="434">
        <f t="shared" ref="G47:G50" si="12">E47/$E$51</f>
        <v>0.19138669160453739</v>
      </c>
      <c r="H47" s="141">
        <f>(E47-I47)/I47</f>
        <v>-1.3439542019937937E-2</v>
      </c>
      <c r="I47" s="414">
        <v>19923.9466416824</v>
      </c>
      <c r="J47" s="112">
        <v>212124.28270999997</v>
      </c>
      <c r="K47" s="117">
        <f t="shared" ref="K47:K50" si="13">I47/$I$51</f>
        <v>0.18934869379716227</v>
      </c>
      <c r="L47" s="89"/>
    </row>
    <row r="48" spans="1:12" ht="11.1" customHeight="1" x14ac:dyDescent="0.2">
      <c r="A48" s="945"/>
      <c r="B48" s="946"/>
      <c r="C48" s="93" t="s">
        <v>8</v>
      </c>
      <c r="D48" s="77">
        <v>39018</v>
      </c>
      <c r="E48" s="90">
        <v>22179.612137311713</v>
      </c>
      <c r="F48" s="78">
        <v>236450.191112239</v>
      </c>
      <c r="G48" s="434">
        <f t="shared" si="12"/>
        <v>0.21595666281275544</v>
      </c>
      <c r="H48" s="141">
        <f t="shared" ref="H48:H50" si="14">(E48-I48)/I48</f>
        <v>-0.12656884742141883</v>
      </c>
      <c r="I48" s="414">
        <v>25393.65818568768</v>
      </c>
      <c r="J48" s="112">
        <v>270358.66060556099</v>
      </c>
      <c r="K48" s="117">
        <f t="shared" si="13"/>
        <v>0.24133050015965937</v>
      </c>
      <c r="L48" s="88"/>
    </row>
    <row r="49" spans="1:12" ht="11.1" customHeight="1" x14ac:dyDescent="0.2">
      <c r="A49" s="945"/>
      <c r="B49" s="946"/>
      <c r="C49" s="93" t="s">
        <v>9</v>
      </c>
      <c r="D49" s="77">
        <v>382027</v>
      </c>
      <c r="E49" s="90">
        <v>36744.885565452634</v>
      </c>
      <c r="F49" s="78">
        <v>391726.20154762093</v>
      </c>
      <c r="G49" s="434">
        <f t="shared" si="12"/>
        <v>0.35777464515723223</v>
      </c>
      <c r="H49" s="141">
        <f t="shared" si="14"/>
        <v>4.3011376086432254E-2</v>
      </c>
      <c r="I49" s="414">
        <v>35229.611496018486</v>
      </c>
      <c r="J49" s="112">
        <v>375079.10471465997</v>
      </c>
      <c r="K49" s="117">
        <f t="shared" si="13"/>
        <v>0.33480720661021163</v>
      </c>
      <c r="L49" s="88"/>
    </row>
    <row r="50" spans="1:12" ht="11.1" customHeight="1" x14ac:dyDescent="0.2">
      <c r="A50" s="945"/>
      <c r="B50" s="946"/>
      <c r="C50" s="93" t="s">
        <v>305</v>
      </c>
      <c r="D50" s="77">
        <v>27</v>
      </c>
      <c r="E50" s="90">
        <v>855.15767538716966</v>
      </c>
      <c r="F50" s="78">
        <v>9116.5794299999998</v>
      </c>
      <c r="G50" s="434">
        <f t="shared" si="12"/>
        <v>8.3264304448612703E-3</v>
      </c>
      <c r="H50" s="141">
        <f t="shared" si="14"/>
        <v>0.17572443633908147</v>
      </c>
      <c r="I50" s="417">
        <v>727.34532766021402</v>
      </c>
      <c r="J50" s="118">
        <v>7743.8275000000003</v>
      </c>
      <c r="K50" s="117">
        <f t="shared" si="13"/>
        <v>6.9123798717572313E-3</v>
      </c>
      <c r="L50" s="88"/>
    </row>
    <row r="51" spans="1:12" ht="11.1" customHeight="1" x14ac:dyDescent="0.2">
      <c r="A51" s="945"/>
      <c r="B51" s="946"/>
      <c r="C51" s="535" t="s">
        <v>2</v>
      </c>
      <c r="D51" s="536">
        <v>422899</v>
      </c>
      <c r="E51" s="537">
        <v>102703.99555369346</v>
      </c>
      <c r="F51" s="538">
        <v>1094896.48980986</v>
      </c>
      <c r="G51" s="539">
        <f>SUM(G46:G50)</f>
        <v>1</v>
      </c>
      <c r="H51" s="540">
        <f t="shared" ref="H51" si="15">(E51-I51)/I51</f>
        <v>-2.3945016738947601E-2</v>
      </c>
      <c r="I51" s="541">
        <v>105223.57583847773</v>
      </c>
      <c r="J51" s="542">
        <v>1120283.8324302209</v>
      </c>
      <c r="K51" s="550">
        <f>SUM(K46:K49)</f>
        <v>0.99308762012824303</v>
      </c>
      <c r="L51" s="99"/>
    </row>
    <row r="52" spans="1:12" ht="11.1" customHeight="1" x14ac:dyDescent="0.2">
      <c r="A52" s="945" t="str">
        <f>T!J22</f>
        <v>Prosinec</v>
      </c>
      <c r="B52" s="946"/>
      <c r="C52" s="92" t="s">
        <v>6</v>
      </c>
      <c r="D52" s="104">
        <v>177</v>
      </c>
      <c r="E52" s="106">
        <v>26591.057621726002</v>
      </c>
      <c r="F52" s="105">
        <v>283657.43938</v>
      </c>
      <c r="G52" s="433">
        <f>E52/$E$57</f>
        <v>0.20894798625640212</v>
      </c>
      <c r="H52" s="395">
        <f>(E52-I52)/I52</f>
        <v>-6.6977276491964097E-2</v>
      </c>
      <c r="I52" s="413">
        <v>28499.903541199208</v>
      </c>
      <c r="J52" s="113">
        <v>303139.76631000009</v>
      </c>
      <c r="K52" s="116">
        <f>I52/$I$57</f>
        <v>0.21530116755338705</v>
      </c>
      <c r="L52" s="106"/>
    </row>
    <row r="53" spans="1:12" ht="11.1" customHeight="1" x14ac:dyDescent="0.2">
      <c r="A53" s="945"/>
      <c r="B53" s="946"/>
      <c r="C53" s="93" t="s">
        <v>7</v>
      </c>
      <c r="D53" s="77">
        <v>1652</v>
      </c>
      <c r="E53" s="90">
        <v>24545.522877177194</v>
      </c>
      <c r="F53" s="78">
        <v>261836.91074000002</v>
      </c>
      <c r="G53" s="434">
        <f t="shared" ref="G53:G56" si="16">E53/$E$57</f>
        <v>0.192874523825116</v>
      </c>
      <c r="H53" s="141">
        <f t="shared" ref="H53:H56" si="17">(E53-I53)/I53</f>
        <v>-1.7541229056556591E-2</v>
      </c>
      <c r="I53" s="414">
        <v>24983.768889972271</v>
      </c>
      <c r="J53" s="112">
        <v>265998.22702000017</v>
      </c>
      <c r="K53" s="117">
        <f t="shared" ref="K53:K56" si="18">I53/$I$57</f>
        <v>0.18873869534748192</v>
      </c>
      <c r="L53" s="90"/>
    </row>
    <row r="54" spans="1:12" ht="11.1" customHeight="1" x14ac:dyDescent="0.2">
      <c r="A54" s="945"/>
      <c r="B54" s="946"/>
      <c r="C54" s="93" t="s">
        <v>8</v>
      </c>
      <c r="D54" s="77">
        <v>39175</v>
      </c>
      <c r="E54" s="90">
        <v>27648.689452004706</v>
      </c>
      <c r="F54" s="78">
        <v>294939.62986031501</v>
      </c>
      <c r="G54" s="434">
        <f t="shared" si="16"/>
        <v>0.21725867642454533</v>
      </c>
      <c r="H54" s="141">
        <f t="shared" si="17"/>
        <v>-0.14278485491765874</v>
      </c>
      <c r="I54" s="414">
        <v>32254.08418250574</v>
      </c>
      <c r="J54" s="112">
        <v>343602.68608637492</v>
      </c>
      <c r="K54" s="117">
        <f t="shared" si="18"/>
        <v>0.24366194688413734</v>
      </c>
      <c r="L54" s="90"/>
    </row>
    <row r="55" spans="1:12" ht="11.1" customHeight="1" x14ac:dyDescent="0.2">
      <c r="A55" s="945"/>
      <c r="B55" s="946"/>
      <c r="C55" s="93" t="s">
        <v>9</v>
      </c>
      <c r="D55" s="77">
        <v>381914</v>
      </c>
      <c r="E55" s="90">
        <v>47632.630687300603</v>
      </c>
      <c r="F55" s="78">
        <v>508116.32459371048</v>
      </c>
      <c r="G55" s="434">
        <f t="shared" si="16"/>
        <v>0.37428907130322486</v>
      </c>
      <c r="H55" s="141">
        <f t="shared" si="17"/>
        <v>3.7255182039321905E-2</v>
      </c>
      <c r="I55" s="414">
        <v>45921.805465123114</v>
      </c>
      <c r="J55" s="112">
        <v>489067.49103350885</v>
      </c>
      <c r="K55" s="117">
        <f t="shared" si="18"/>
        <v>0.34691409809538232</v>
      </c>
      <c r="L55" s="90"/>
    </row>
    <row r="56" spans="1:12" ht="11.1" customHeight="1" x14ac:dyDescent="0.2">
      <c r="A56" s="940"/>
      <c r="B56" s="1005"/>
      <c r="C56" s="93" t="s">
        <v>305</v>
      </c>
      <c r="D56" s="77">
        <v>28</v>
      </c>
      <c r="E56" s="90">
        <v>843.71168044696924</v>
      </c>
      <c r="F56" s="78">
        <v>9000.2099799999996</v>
      </c>
      <c r="G56" s="434">
        <f t="shared" si="16"/>
        <v>6.6297421907115673E-3</v>
      </c>
      <c r="H56" s="141">
        <f t="shared" si="17"/>
        <v>0.18381700608749868</v>
      </c>
      <c r="I56" s="417">
        <v>712.70447721935204</v>
      </c>
      <c r="J56" s="118">
        <v>7538.8366599999999</v>
      </c>
      <c r="K56" s="117">
        <f t="shared" si="18"/>
        <v>5.3840921196113001E-3</v>
      </c>
      <c r="L56" s="90"/>
    </row>
    <row r="57" spans="1:12" ht="11.1" customHeight="1" thickBot="1" x14ac:dyDescent="0.25">
      <c r="A57" s="947"/>
      <c r="B57" s="948"/>
      <c r="C57" s="600" t="s">
        <v>2</v>
      </c>
      <c r="D57" s="601">
        <v>422946</v>
      </c>
      <c r="E57" s="602">
        <v>127261.61231865549</v>
      </c>
      <c r="F57" s="603">
        <v>1357550.5145540256</v>
      </c>
      <c r="G57" s="604">
        <f>SUM(G52:G56)</f>
        <v>0.99999999999999989</v>
      </c>
      <c r="H57" s="605">
        <f t="shared" ref="H57" si="19">(E57-I57)/I57</f>
        <v>-3.8608194679520591E-2</v>
      </c>
      <c r="I57" s="606">
        <v>132372.26655601969</v>
      </c>
      <c r="J57" s="607">
        <v>1409347.0071098839</v>
      </c>
      <c r="K57" s="608">
        <f>SUM(K52:K55)</f>
        <v>0.99461590788038856</v>
      </c>
      <c r="L57" s="107"/>
    </row>
    <row r="58" spans="1:12" ht="11.1" customHeight="1" thickTop="1" x14ac:dyDescent="0.2">
      <c r="A58" s="1003" t="str">
        <f>T!E17</f>
        <v>IV. čtvrtletí</v>
      </c>
      <c r="B58" s="1004"/>
      <c r="C58" s="93" t="s">
        <v>6</v>
      </c>
      <c r="D58" s="77">
        <f>D52</f>
        <v>177</v>
      </c>
      <c r="E58" s="90">
        <f>E40+E46+E52</f>
        <v>66293.875188585429</v>
      </c>
      <c r="F58" s="78">
        <f>F40+F46+F52</f>
        <v>706963.29973999993</v>
      </c>
      <c r="G58" s="434">
        <f>E58/$E$63</f>
        <v>0.22596314589169222</v>
      </c>
      <c r="H58" s="141">
        <f>(E58-I58)/I58</f>
        <v>-4.1341586681061096E-2</v>
      </c>
      <c r="I58" s="414">
        <f>I40+I46+I52</f>
        <v>69152.760010806815</v>
      </c>
      <c r="J58" s="112">
        <f>J40+J46+J52</f>
        <v>736025.28729000012</v>
      </c>
      <c r="K58" s="117">
        <f>I58/$I$63</f>
        <v>0.22935985806997897</v>
      </c>
      <c r="L58" s="87"/>
    </row>
    <row r="59" spans="1:12" ht="11.1" customHeight="1" x14ac:dyDescent="0.2">
      <c r="A59" s="945"/>
      <c r="B59" s="946"/>
      <c r="C59" s="93" t="s">
        <v>7</v>
      </c>
      <c r="D59" s="77">
        <f>D53</f>
        <v>1652</v>
      </c>
      <c r="E59" s="90">
        <f t="shared" ref="E59:F60" si="20">E41+E47+E53</f>
        <v>56446.118380359643</v>
      </c>
      <c r="F59" s="78">
        <f t="shared" si="20"/>
        <v>601953.87358999997</v>
      </c>
      <c r="G59" s="434">
        <f t="shared" ref="G59:G62" si="21">E59/$E$63</f>
        <v>0.19239699665040949</v>
      </c>
      <c r="H59" s="141">
        <f t="shared" ref="H59:H62" si="22">(E59-I59)/I59</f>
        <v>-9.1115891761533174E-3</v>
      </c>
      <c r="I59" s="414">
        <f t="shared" ref="I59:J59" si="23">I41+I47+I53</f>
        <v>56965.161529570301</v>
      </c>
      <c r="J59" s="112">
        <f t="shared" si="23"/>
        <v>606542.74982000014</v>
      </c>
      <c r="K59" s="117">
        <f t="shared" ref="K59:K62" si="24">I59/$I$63</f>
        <v>0.18893709175619111</v>
      </c>
      <c r="L59" s="87"/>
    </row>
    <row r="60" spans="1:12" ht="11.1" customHeight="1" x14ac:dyDescent="0.2">
      <c r="A60" s="945"/>
      <c r="B60" s="946"/>
      <c r="C60" s="93" t="s">
        <v>8</v>
      </c>
      <c r="D60" s="77">
        <f>D54</f>
        <v>39175</v>
      </c>
      <c r="E60" s="90">
        <f>E42+E48+E54</f>
        <v>63392.379937689751</v>
      </c>
      <c r="F60" s="78">
        <f t="shared" si="20"/>
        <v>676030.37044043303</v>
      </c>
      <c r="G60" s="434">
        <f t="shared" si="21"/>
        <v>0.21607337865728141</v>
      </c>
      <c r="H60" s="141">
        <f t="shared" si="22"/>
        <v>-0.11884550035229578</v>
      </c>
      <c r="I60" s="414">
        <f>I42+I48+I54</f>
        <v>71942.411873326142</v>
      </c>
      <c r="J60" s="112">
        <f t="shared" ref="J60" si="25">J42+J48+J54</f>
        <v>766209.58319025289</v>
      </c>
      <c r="K60" s="117">
        <f t="shared" si="24"/>
        <v>0.23861233266610637</v>
      </c>
      <c r="L60" s="87"/>
    </row>
    <row r="61" spans="1:12" ht="11.1" customHeight="1" x14ac:dyDescent="0.2">
      <c r="A61" s="945"/>
      <c r="B61" s="946"/>
      <c r="C61" s="93" t="s">
        <v>9</v>
      </c>
      <c r="D61" s="77">
        <f>D55</f>
        <v>381914</v>
      </c>
      <c r="E61" s="90">
        <f t="shared" ref="E61:F62" si="26">E43+E49+E55</f>
        <v>104724.79969084435</v>
      </c>
      <c r="F61" s="78">
        <f t="shared" si="26"/>
        <v>1116815.7830834161</v>
      </c>
      <c r="G61" s="434">
        <f t="shared" si="21"/>
        <v>0.35695522585916045</v>
      </c>
      <c r="H61" s="141">
        <f t="shared" si="22"/>
        <v>3.3926272206287425E-2</v>
      </c>
      <c r="I61" s="414">
        <f t="shared" ref="I61:J61" si="27">I43+I49+I55</f>
        <v>101288.45983125363</v>
      </c>
      <c r="J61" s="112">
        <f t="shared" si="27"/>
        <v>1078620.1982448711</v>
      </c>
      <c r="K61" s="117">
        <f t="shared" si="24"/>
        <v>0.33594475140822438</v>
      </c>
      <c r="L61" s="87"/>
    </row>
    <row r="62" spans="1:12" ht="11.1" customHeight="1" x14ac:dyDescent="0.2">
      <c r="A62" s="945"/>
      <c r="B62" s="946"/>
      <c r="C62" s="93" t="s">
        <v>305</v>
      </c>
      <c r="D62" s="77">
        <f>D56</f>
        <v>28</v>
      </c>
      <c r="E62" s="90">
        <f>E44+E50+E56</f>
        <v>2526.4001590413409</v>
      </c>
      <c r="F62" s="78">
        <f t="shared" si="26"/>
        <v>26941.164129999997</v>
      </c>
      <c r="G62" s="434">
        <f t="shared" si="21"/>
        <v>8.6112529414564491E-3</v>
      </c>
      <c r="H62" s="141">
        <f t="shared" si="22"/>
        <v>0.1725978170654357</v>
      </c>
      <c r="I62" s="414">
        <f>I44+I50+I56</f>
        <v>2154.5325449811558</v>
      </c>
      <c r="J62" s="112">
        <f t="shared" ref="J62" si="28">J44+J50+J56</f>
        <v>22892.405480000001</v>
      </c>
      <c r="K62" s="117">
        <f t="shared" si="24"/>
        <v>7.1459660994991859E-3</v>
      </c>
      <c r="L62" s="87"/>
    </row>
    <row r="63" spans="1:12" ht="11.1" customHeight="1" x14ac:dyDescent="0.2">
      <c r="A63" s="945"/>
      <c r="B63" s="946"/>
      <c r="C63" s="570" t="s">
        <v>2</v>
      </c>
      <c r="D63" s="565">
        <f>SUM(D58:D62)</f>
        <v>422946</v>
      </c>
      <c r="E63" s="571">
        <f>SUM(E58:E62)</f>
        <v>293383.5733565205</v>
      </c>
      <c r="F63" s="572">
        <f>SUM(F58:F62)</f>
        <v>3128704.4909838489</v>
      </c>
      <c r="G63" s="573">
        <f>SUM(G58:G62)</f>
        <v>1</v>
      </c>
      <c r="H63" s="574">
        <f>(E63-I63)/I63</f>
        <v>-2.6930888447561255E-2</v>
      </c>
      <c r="I63" s="584">
        <f>SUM(I58:I62)</f>
        <v>301503.32578993804</v>
      </c>
      <c r="J63" s="585">
        <f>SUM(J58:J62)</f>
        <v>3210290.2240251247</v>
      </c>
      <c r="K63" s="586">
        <f>SUM(K58:K61)</f>
        <v>0.99285403390050075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7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3" t="s">
        <v>242</v>
      </c>
      <c r="L1" s="953"/>
    </row>
    <row r="2" spans="1:17" s="609" customFormat="1" ht="30" customHeight="1" x14ac:dyDescent="0.25">
      <c r="A2" s="855" t="s">
        <v>203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</row>
    <row r="3" spans="1:17" ht="17.100000000000001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17" ht="12.95" customHeight="1" x14ac:dyDescent="0.2">
      <c r="A4" s="954" t="s">
        <v>119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17" ht="24.95" customHeight="1" x14ac:dyDescent="0.25">
      <c r="A6" s="74"/>
      <c r="B6" s="75"/>
      <c r="C6" s="76"/>
      <c r="D6" s="76"/>
      <c r="E6" s="932" t="s">
        <v>39</v>
      </c>
      <c r="F6" s="933"/>
      <c r="G6" s="432"/>
      <c r="H6" s="933" t="s">
        <v>108</v>
      </c>
      <c r="I6" s="999" t="s">
        <v>39</v>
      </c>
      <c r="J6" s="1000"/>
      <c r="K6" s="411"/>
      <c r="L6" s="87"/>
    </row>
    <row r="7" spans="1:17" ht="24.95" customHeight="1" x14ac:dyDescent="0.25">
      <c r="A7" s="74"/>
      <c r="B7" s="94"/>
      <c r="C7" s="94"/>
      <c r="D7" s="961" t="s">
        <v>0</v>
      </c>
      <c r="E7" s="932"/>
      <c r="F7" s="933"/>
      <c r="G7" s="503" t="s">
        <v>107</v>
      </c>
      <c r="H7" s="933"/>
      <c r="I7" s="999"/>
      <c r="J7" s="1000"/>
      <c r="K7" s="114" t="s">
        <v>107</v>
      </c>
      <c r="L7" s="87"/>
    </row>
    <row r="8" spans="1:17" ht="15" customHeight="1" x14ac:dyDescent="0.25">
      <c r="A8" s="960" t="s">
        <v>140</v>
      </c>
      <c r="B8" s="960"/>
      <c r="C8" s="126" t="s">
        <v>45</v>
      </c>
      <c r="D8" s="962"/>
      <c r="E8" s="672" t="s">
        <v>341</v>
      </c>
      <c r="F8" s="666" t="s">
        <v>1</v>
      </c>
      <c r="G8" s="504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39" t="str">
        <f>T!J20</f>
        <v>Říjen</v>
      </c>
      <c r="B9" s="940"/>
      <c r="C9" s="92" t="s">
        <v>6</v>
      </c>
      <c r="D9" s="77">
        <v>191</v>
      </c>
      <c r="E9" s="90">
        <v>47266.737999999998</v>
      </c>
      <c r="F9" s="78">
        <v>504477.96357999998</v>
      </c>
      <c r="G9" s="433">
        <f>E9/$E$14</f>
        <v>0.59206314085832257</v>
      </c>
      <c r="H9" s="141">
        <f>(E9-I9)/I9</f>
        <v>-8.3307285529768085E-2</v>
      </c>
      <c r="I9" s="414">
        <v>51562.248999999996</v>
      </c>
      <c r="J9" s="112">
        <v>549476.16747999995</v>
      </c>
      <c r="K9" s="116">
        <f>I9/$I$14</f>
        <v>0.59924175051753237</v>
      </c>
      <c r="L9" s="87"/>
    </row>
    <row r="10" spans="1:17" ht="11.1" customHeight="1" x14ac:dyDescent="0.2">
      <c r="A10" s="941"/>
      <c r="B10" s="942"/>
      <c r="C10" s="93" t="s">
        <v>7</v>
      </c>
      <c r="D10" s="77">
        <v>630</v>
      </c>
      <c r="E10" s="90">
        <v>7353.5870000000004</v>
      </c>
      <c r="F10" s="78">
        <v>78486.648319999978</v>
      </c>
      <c r="G10" s="434">
        <f>E10/$E$14</f>
        <v>9.211102775475917E-2</v>
      </c>
      <c r="H10" s="141">
        <f>(E10-I10)/I10</f>
        <v>4.3825236751127976E-2</v>
      </c>
      <c r="I10" s="414">
        <v>7044.8450000000003</v>
      </c>
      <c r="J10" s="112">
        <v>75074.601699999956</v>
      </c>
      <c r="K10" s="117">
        <f>I10/$I$14</f>
        <v>8.1873179153312062E-2</v>
      </c>
      <c r="L10" s="88"/>
      <c r="M10" s="79"/>
      <c r="O10" s="79"/>
      <c r="P10" s="79"/>
      <c r="Q10" s="79"/>
    </row>
    <row r="11" spans="1:17" ht="11.1" customHeight="1" x14ac:dyDescent="0.2">
      <c r="A11" s="941"/>
      <c r="B11" s="942"/>
      <c r="C11" s="93" t="s">
        <v>8</v>
      </c>
      <c r="D11" s="77">
        <v>18638</v>
      </c>
      <c r="E11" s="90">
        <v>7082.415</v>
      </c>
      <c r="F11" s="78">
        <v>75592.291790000003</v>
      </c>
      <c r="G11" s="434">
        <f>E11/$E$14</f>
        <v>8.8714327393654632E-2</v>
      </c>
      <c r="H11" s="141">
        <f t="shared" ref="H11:H13" si="0">(E11-I11)/I11</f>
        <v>-0.10821439777905253</v>
      </c>
      <c r="I11" s="414">
        <v>7941.8359999999993</v>
      </c>
      <c r="J11" s="112">
        <v>84634.235509999999</v>
      </c>
      <c r="K11" s="117">
        <f>I11/$I$14</f>
        <v>9.2297752702042865E-2</v>
      </c>
      <c r="L11" s="88"/>
      <c r="M11" s="79"/>
      <c r="O11" s="79"/>
      <c r="P11" s="79"/>
      <c r="Q11" s="79"/>
    </row>
    <row r="12" spans="1:17" ht="11.1" customHeight="1" x14ac:dyDescent="0.2">
      <c r="A12" s="941"/>
      <c r="B12" s="942"/>
      <c r="C12" s="93" t="s">
        <v>9</v>
      </c>
      <c r="D12" s="77">
        <v>237758</v>
      </c>
      <c r="E12" s="90">
        <v>17338.900000000001</v>
      </c>
      <c r="F12" s="78">
        <v>185061</v>
      </c>
      <c r="G12" s="434">
        <f>E12/$E$14</f>
        <v>0.21718705430927707</v>
      </c>
      <c r="H12" s="141">
        <f t="shared" si="0"/>
        <v>-8.1776826898125696E-2</v>
      </c>
      <c r="I12" s="414">
        <v>18883.099999999999</v>
      </c>
      <c r="J12" s="112">
        <v>201232.1</v>
      </c>
      <c r="K12" s="117">
        <f>I12/$I$14</f>
        <v>0.21945400207810203</v>
      </c>
      <c r="L12" s="88"/>
      <c r="M12" s="79"/>
      <c r="O12" s="79"/>
      <c r="P12" s="79"/>
      <c r="Q12" s="79"/>
    </row>
    <row r="13" spans="1:17" ht="11.1" customHeight="1" x14ac:dyDescent="0.2">
      <c r="A13" s="941"/>
      <c r="B13" s="942"/>
      <c r="C13" s="93" t="s">
        <v>305</v>
      </c>
      <c r="D13" s="77">
        <v>27</v>
      </c>
      <c r="E13" s="90">
        <v>792.30799999999999</v>
      </c>
      <c r="F13" s="78">
        <v>8456.446780000002</v>
      </c>
      <c r="G13" s="434">
        <f>E13/$E$14</f>
        <v>9.9244496839865654E-3</v>
      </c>
      <c r="H13" s="141">
        <f t="shared" si="0"/>
        <v>0.29084119701788219</v>
      </c>
      <c r="I13" s="417">
        <v>613.79200000000003</v>
      </c>
      <c r="J13" s="118">
        <v>6541.0111500000003</v>
      </c>
      <c r="K13" s="117">
        <f>I13/$I$14</f>
        <v>7.1333155490106194E-3</v>
      </c>
      <c r="L13" s="88"/>
      <c r="M13" s="79"/>
      <c r="O13" s="79"/>
      <c r="P13" s="79"/>
      <c r="Q13" s="79"/>
    </row>
    <row r="14" spans="1:17" ht="11.1" customHeight="1" x14ac:dyDescent="0.2">
      <c r="A14" s="943"/>
      <c r="B14" s="944"/>
      <c r="C14" s="535" t="s">
        <v>2</v>
      </c>
      <c r="D14" s="536">
        <v>257244</v>
      </c>
      <c r="E14" s="537">
        <v>79833.948000000004</v>
      </c>
      <c r="F14" s="538">
        <v>852074.35046999995</v>
      </c>
      <c r="G14" s="539">
        <f>SUM(G9:G13)</f>
        <v>1</v>
      </c>
      <c r="H14" s="540">
        <f>(E14-I14)/I14</f>
        <v>-7.2192627783833549E-2</v>
      </c>
      <c r="I14" s="541">
        <v>86045.822</v>
      </c>
      <c r="J14" s="542">
        <v>916958.11583999998</v>
      </c>
      <c r="K14" s="550">
        <f>SUM(K9:K12)</f>
        <v>0.99286668445098936</v>
      </c>
      <c r="L14" s="99"/>
      <c r="M14" s="79"/>
    </row>
    <row r="15" spans="1:17" ht="11.1" customHeight="1" x14ac:dyDescent="0.2">
      <c r="A15" s="945" t="str">
        <f>T!J21</f>
        <v>Listopad</v>
      </c>
      <c r="B15" s="946"/>
      <c r="C15" s="93" t="s">
        <v>6</v>
      </c>
      <c r="D15" s="77">
        <v>191</v>
      </c>
      <c r="E15" s="90">
        <v>55204.883000000002</v>
      </c>
      <c r="F15" s="78">
        <v>588932.63324000011</v>
      </c>
      <c r="G15" s="434">
        <f>E15/$E$20</f>
        <v>0.49810320669788499</v>
      </c>
      <c r="H15" s="141">
        <f>(E15-I15)/I15</f>
        <v>-7.7177803983758689E-2</v>
      </c>
      <c r="I15" s="414">
        <v>59821.79800000001</v>
      </c>
      <c r="J15" s="112">
        <v>637778.83373000007</v>
      </c>
      <c r="K15" s="117">
        <f>I15/$I$20</f>
        <v>0.50657050550465632</v>
      </c>
      <c r="L15" s="88"/>
      <c r="M15" s="79"/>
      <c r="N15" s="79"/>
    </row>
    <row r="16" spans="1:17" ht="11.1" customHeight="1" x14ac:dyDescent="0.2">
      <c r="A16" s="945"/>
      <c r="B16" s="946"/>
      <c r="C16" s="93" t="s">
        <v>7</v>
      </c>
      <c r="D16" s="77">
        <v>629</v>
      </c>
      <c r="E16" s="90">
        <v>9957.4680000000008</v>
      </c>
      <c r="F16" s="78">
        <v>106230.67932999988</v>
      </c>
      <c r="G16" s="434">
        <f>E16/$E$20</f>
        <v>8.9844348395622456E-2</v>
      </c>
      <c r="H16" s="141">
        <f>(E16-I16)/I16</f>
        <v>-5.9003126964157049E-2</v>
      </c>
      <c r="I16" s="414">
        <v>10581.829</v>
      </c>
      <c r="J16" s="112">
        <v>112820.19086999996</v>
      </c>
      <c r="K16" s="117">
        <f>I16/$I$20</f>
        <v>8.9606843072383605E-2</v>
      </c>
      <c r="L16" s="89"/>
      <c r="M16" s="82"/>
      <c r="N16" s="79"/>
    </row>
    <row r="17" spans="1:21" ht="11.1" customHeight="1" x14ac:dyDescent="0.2">
      <c r="A17" s="945"/>
      <c r="B17" s="946"/>
      <c r="C17" s="93" t="s">
        <v>8</v>
      </c>
      <c r="D17" s="77">
        <v>18706</v>
      </c>
      <c r="E17" s="90">
        <v>12203.076999999999</v>
      </c>
      <c r="F17" s="78">
        <v>130187.18295</v>
      </c>
      <c r="G17" s="434">
        <f>E17/$E$20</f>
        <v>0.11010605321419131</v>
      </c>
      <c r="H17" s="141">
        <f t="shared" ref="H17:H20" si="1">(E17-I17)/I17</f>
        <v>-0.13955755359768862</v>
      </c>
      <c r="I17" s="414">
        <v>14182.328</v>
      </c>
      <c r="J17" s="112">
        <v>151206.84105000002</v>
      </c>
      <c r="K17" s="117">
        <f>I17/$I$20</f>
        <v>0.12009583971703493</v>
      </c>
      <c r="L17" s="88"/>
      <c r="M17" s="79"/>
      <c r="N17" s="79"/>
      <c r="O17" s="79"/>
      <c r="P17" s="79"/>
    </row>
    <row r="18" spans="1:21" ht="11.1" customHeight="1" x14ac:dyDescent="0.2">
      <c r="A18" s="945"/>
      <c r="B18" s="946"/>
      <c r="C18" s="93" t="s">
        <v>9</v>
      </c>
      <c r="D18" s="77">
        <v>237858</v>
      </c>
      <c r="E18" s="90">
        <v>32666.5</v>
      </c>
      <c r="F18" s="78">
        <v>348499.6</v>
      </c>
      <c r="G18" s="434">
        <f>E18/$E$20</f>
        <v>0.29474364435472961</v>
      </c>
      <c r="H18" s="141">
        <f t="shared" si="1"/>
        <v>-4.8074140194917453E-3</v>
      </c>
      <c r="I18" s="414">
        <v>32824.300000000003</v>
      </c>
      <c r="J18" s="112">
        <v>349961.3</v>
      </c>
      <c r="K18" s="117">
        <f>I18/$I$20</f>
        <v>0.2779559090456708</v>
      </c>
      <c r="L18" s="88"/>
      <c r="M18" s="79"/>
      <c r="N18" s="79"/>
      <c r="O18" s="79"/>
      <c r="P18" s="79"/>
    </row>
    <row r="19" spans="1:21" ht="11.1" customHeight="1" x14ac:dyDescent="0.2">
      <c r="A19" s="945"/>
      <c r="B19" s="946"/>
      <c r="C19" s="93" t="s">
        <v>305</v>
      </c>
      <c r="D19" s="77">
        <v>27</v>
      </c>
      <c r="E19" s="90">
        <v>798.28200000000004</v>
      </c>
      <c r="F19" s="78">
        <v>8516.3935000000001</v>
      </c>
      <c r="G19" s="434">
        <f>E19/$E$20</f>
        <v>7.2027473375715877E-3</v>
      </c>
      <c r="H19" s="141">
        <f t="shared" si="1"/>
        <v>0.17136711000504781</v>
      </c>
      <c r="I19" s="417">
        <v>681.49599999999998</v>
      </c>
      <c r="J19" s="118">
        <v>7265.8658900000009</v>
      </c>
      <c r="K19" s="117">
        <f>I19/$I$20</f>
        <v>5.7709026602543977E-3</v>
      </c>
      <c r="L19" s="88"/>
      <c r="M19" s="79"/>
      <c r="N19" s="79"/>
      <c r="O19" s="79"/>
      <c r="P19" s="79"/>
    </row>
    <row r="20" spans="1:21" ht="11.1" customHeight="1" x14ac:dyDescent="0.2">
      <c r="A20" s="945"/>
      <c r="B20" s="946"/>
      <c r="C20" s="535" t="s">
        <v>2</v>
      </c>
      <c r="D20" s="536">
        <v>257411</v>
      </c>
      <c r="E20" s="537">
        <v>110830.21</v>
      </c>
      <c r="F20" s="538">
        <v>1182366.48902</v>
      </c>
      <c r="G20" s="539">
        <f>SUM(G15:G19)</f>
        <v>1</v>
      </c>
      <c r="H20" s="540">
        <f t="shared" si="1"/>
        <v>-6.1490670927556973E-2</v>
      </c>
      <c r="I20" s="541">
        <v>118091.751</v>
      </c>
      <c r="J20" s="542">
        <v>1259033.0315400001</v>
      </c>
      <c r="K20" s="550">
        <f>SUM(K15:K18)</f>
        <v>0.99422909733974574</v>
      </c>
      <c r="L20" s="99"/>
      <c r="M20" s="79"/>
      <c r="N20" s="79"/>
      <c r="O20" s="79"/>
      <c r="P20" s="79"/>
    </row>
    <row r="21" spans="1:21" ht="11.1" customHeight="1" x14ac:dyDescent="0.2">
      <c r="A21" s="945" t="str">
        <f>T!J22</f>
        <v>Prosinec</v>
      </c>
      <c r="B21" s="946"/>
      <c r="C21" s="92" t="s">
        <v>6</v>
      </c>
      <c r="D21" s="104">
        <v>191</v>
      </c>
      <c r="E21" s="106">
        <v>55358.936999999998</v>
      </c>
      <c r="F21" s="105">
        <v>591243.18142999988</v>
      </c>
      <c r="G21" s="433">
        <f>E21/$E$26</f>
        <v>0.41080494596983813</v>
      </c>
      <c r="H21" s="395">
        <f>(E21-I21)/I21</f>
        <v>-6.0947524855428863E-2</v>
      </c>
      <c r="I21" s="413">
        <v>58951.91</v>
      </c>
      <c r="J21" s="113">
        <v>628534.28475000011</v>
      </c>
      <c r="K21" s="116">
        <f>I21/$I$26</f>
        <v>0.42660065529092617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45"/>
      <c r="B22" s="946"/>
      <c r="C22" s="93" t="s">
        <v>7</v>
      </c>
      <c r="D22" s="77">
        <v>630</v>
      </c>
      <c r="E22" s="90">
        <v>11908.701000000001</v>
      </c>
      <c r="F22" s="78">
        <v>127190.92455000008</v>
      </c>
      <c r="G22" s="434">
        <f>E22/$E$26</f>
        <v>8.8371517518046963E-2</v>
      </c>
      <c r="H22" s="141">
        <f t="shared" ref="H22:H26" si="2">(E22-I22)/I22</f>
        <v>5.1317110326446251E-2</v>
      </c>
      <c r="I22" s="414">
        <v>11327.411</v>
      </c>
      <c r="J22" s="112">
        <v>120771.79774999993</v>
      </c>
      <c r="K22" s="117">
        <f>I22/$I$26</f>
        <v>8.196987943816654E-2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45"/>
      <c r="B23" s="946"/>
      <c r="C23" s="93" t="s">
        <v>8</v>
      </c>
      <c r="D23" s="77">
        <v>18732</v>
      </c>
      <c r="E23" s="90">
        <v>17575.069000000003</v>
      </c>
      <c r="F23" s="78">
        <v>187711.54899000001</v>
      </c>
      <c r="G23" s="434">
        <f>E23/$E$26</f>
        <v>0.13042022954597518</v>
      </c>
      <c r="H23" s="141">
        <f t="shared" si="2"/>
        <v>-0.10789345462347674</v>
      </c>
      <c r="I23" s="414">
        <v>19700.638999999999</v>
      </c>
      <c r="J23" s="112">
        <v>210046.66323999999</v>
      </c>
      <c r="K23" s="117">
        <f>I23/$I$26</f>
        <v>0.14256205620903503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45"/>
      <c r="B24" s="946"/>
      <c r="C24" s="93" t="s">
        <v>9</v>
      </c>
      <c r="D24" s="77">
        <v>237940</v>
      </c>
      <c r="E24" s="90">
        <v>49206.2</v>
      </c>
      <c r="F24" s="78">
        <v>525549.4</v>
      </c>
      <c r="G24" s="434">
        <f>E24/$E$26</f>
        <v>0.3651470101815909</v>
      </c>
      <c r="H24" s="141">
        <f t="shared" si="2"/>
        <v>3.4232567915506218E-2</v>
      </c>
      <c r="I24" s="414">
        <v>47577.5</v>
      </c>
      <c r="J24" s="112">
        <v>507267.7</v>
      </c>
      <c r="K24" s="117">
        <f>I24/$I$26</f>
        <v>0.34429067144905123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40"/>
      <c r="B25" s="1005"/>
      <c r="C25" s="93" t="s">
        <v>305</v>
      </c>
      <c r="D25" s="77">
        <v>27</v>
      </c>
      <c r="E25" s="90">
        <v>708.32399999999996</v>
      </c>
      <c r="F25" s="78">
        <v>7565.2862100000011</v>
      </c>
      <c r="G25" s="434">
        <f>E25/$E$26</f>
        <v>5.2562967845488006E-3</v>
      </c>
      <c r="H25" s="141">
        <f t="shared" si="2"/>
        <v>0.11995243960478073</v>
      </c>
      <c r="I25" s="417">
        <v>632.45899999999995</v>
      </c>
      <c r="J25" s="118">
        <v>6743.2317300000004</v>
      </c>
      <c r="K25" s="117">
        <f>I25/$I$26</f>
        <v>4.5767376128210916E-3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47"/>
      <c r="B26" s="948"/>
      <c r="C26" s="600" t="s">
        <v>2</v>
      </c>
      <c r="D26" s="601">
        <v>257520</v>
      </c>
      <c r="E26" s="602">
        <v>134757.231</v>
      </c>
      <c r="F26" s="603">
        <v>1439260.34118</v>
      </c>
      <c r="G26" s="604">
        <f>SUM(G21:G25)</f>
        <v>0.99999999999999989</v>
      </c>
      <c r="H26" s="605">
        <f t="shared" si="2"/>
        <v>-2.4840364802587334E-2</v>
      </c>
      <c r="I26" s="606">
        <v>138189.91899999999</v>
      </c>
      <c r="J26" s="607">
        <v>1473363.6774700002</v>
      </c>
      <c r="K26" s="608">
        <f>SUM(K21:K24)</f>
        <v>0.99542326238717904</v>
      </c>
      <c r="L26" s="107"/>
    </row>
    <row r="27" spans="1:21" ht="11.1" customHeight="1" thickTop="1" x14ac:dyDescent="0.2">
      <c r="A27" s="1003" t="str">
        <f>T!E17</f>
        <v>IV. čtvrtletí</v>
      </c>
      <c r="B27" s="1004"/>
      <c r="C27" s="93" t="s">
        <v>6</v>
      </c>
      <c r="D27" s="77">
        <f>D21</f>
        <v>191</v>
      </c>
      <c r="E27" s="90">
        <f>E9+E15+E21</f>
        <v>157830.55799999999</v>
      </c>
      <c r="F27" s="78">
        <f>F9+F15+F21</f>
        <v>1684653.77825</v>
      </c>
      <c r="G27" s="434">
        <f>E27/$E$32</f>
        <v>0.48500363938892782</v>
      </c>
      <c r="H27" s="141">
        <f>(E27-I27)/I27</f>
        <v>-7.3416084426613487E-2</v>
      </c>
      <c r="I27" s="414">
        <f>I9+I15+I21</f>
        <v>170335.95699999999</v>
      </c>
      <c r="J27" s="112">
        <f>J9+J15+J21</f>
        <v>1815789.28596</v>
      </c>
      <c r="K27" s="117">
        <f>I27/$I$32</f>
        <v>0.49758187986841562</v>
      </c>
      <c r="L27" s="87"/>
    </row>
    <row r="28" spans="1:21" ht="11.1" customHeight="1" x14ac:dyDescent="0.2">
      <c r="A28" s="945"/>
      <c r="B28" s="946"/>
      <c r="C28" s="93" t="s">
        <v>7</v>
      </c>
      <c r="D28" s="77">
        <f>D22</f>
        <v>630</v>
      </c>
      <c r="E28" s="90">
        <f t="shared" ref="E28:F31" si="3">E10+E16+E22</f>
        <v>29219.756000000001</v>
      </c>
      <c r="F28" s="78">
        <f t="shared" si="3"/>
        <v>311908.25219999999</v>
      </c>
      <c r="G28" s="434">
        <f>E28/$E$32</f>
        <v>8.979052080685454E-2</v>
      </c>
      <c r="H28" s="141">
        <f t="shared" ref="H28:H31" si="4">(E28-I28)/I28</f>
        <v>9.1755964659218925E-3</v>
      </c>
      <c r="I28" s="414">
        <f t="shared" ref="I28:J28" si="5">I10+I16+I22</f>
        <v>28954.084999999999</v>
      </c>
      <c r="J28" s="112">
        <f t="shared" si="5"/>
        <v>308666.59031999984</v>
      </c>
      <c r="K28" s="117">
        <f>I28/$I$32</f>
        <v>8.458007515212948E-2</v>
      </c>
      <c r="L28" s="87"/>
    </row>
    <row r="29" spans="1:21" ht="11.1" customHeight="1" x14ac:dyDescent="0.2">
      <c r="A29" s="945"/>
      <c r="B29" s="946"/>
      <c r="C29" s="93" t="s">
        <v>8</v>
      </c>
      <c r="D29" s="77">
        <f>D23</f>
        <v>18732</v>
      </c>
      <c r="E29" s="90">
        <f t="shared" si="3"/>
        <v>36860.561000000002</v>
      </c>
      <c r="F29" s="78">
        <f t="shared" si="3"/>
        <v>393491.02373000002</v>
      </c>
      <c r="G29" s="434">
        <f>E29/$E$32</f>
        <v>0.11327024665855631</v>
      </c>
      <c r="H29" s="141">
        <f t="shared" si="4"/>
        <v>-0.11869134207278868</v>
      </c>
      <c r="I29" s="414">
        <f t="shared" ref="I29:J29" si="6">I11+I17+I23</f>
        <v>41824.803</v>
      </c>
      <c r="J29" s="112">
        <f t="shared" si="6"/>
        <v>445887.73979999998</v>
      </c>
      <c r="K29" s="117">
        <f>I29/$I$32</f>
        <v>0.12217775077205895</v>
      </c>
      <c r="L29" s="87"/>
    </row>
    <row r="30" spans="1:21" ht="11.1" customHeight="1" x14ac:dyDescent="0.2">
      <c r="A30" s="945"/>
      <c r="B30" s="946"/>
      <c r="C30" s="93" t="s">
        <v>9</v>
      </c>
      <c r="D30" s="77">
        <f>D24</f>
        <v>237940</v>
      </c>
      <c r="E30" s="90">
        <f t="shared" si="3"/>
        <v>99211.6</v>
      </c>
      <c r="F30" s="78">
        <f t="shared" si="3"/>
        <v>1059110</v>
      </c>
      <c r="G30" s="434">
        <f>E30/$E$32</f>
        <v>0.30487117120626639</v>
      </c>
      <c r="H30" s="141">
        <f t="shared" si="4"/>
        <v>-7.3827943624849663E-4</v>
      </c>
      <c r="I30" s="414">
        <f t="shared" ref="I30:J30" si="7">I12+I18+I24</f>
        <v>99284.9</v>
      </c>
      <c r="J30" s="112">
        <f t="shared" si="7"/>
        <v>1058461.1000000001</v>
      </c>
      <c r="K30" s="117">
        <f>I30/$I$32</f>
        <v>0.29002899948216837</v>
      </c>
      <c r="L30" s="87"/>
    </row>
    <row r="31" spans="1:21" ht="11.1" customHeight="1" x14ac:dyDescent="0.2">
      <c r="A31" s="945"/>
      <c r="B31" s="946"/>
      <c r="C31" s="93" t="s">
        <v>305</v>
      </c>
      <c r="D31" s="77">
        <f>D25</f>
        <v>27</v>
      </c>
      <c r="E31" s="90">
        <f>E13+E19+E25</f>
        <v>2298.9140000000002</v>
      </c>
      <c r="F31" s="78">
        <f t="shared" si="3"/>
        <v>24538.126490000006</v>
      </c>
      <c r="G31" s="434">
        <f>E31/$E$32</f>
        <v>7.0644219393950179E-3</v>
      </c>
      <c r="H31" s="141">
        <f t="shared" si="4"/>
        <v>0.19253926993531847</v>
      </c>
      <c r="I31" s="414">
        <f>I13+I19+I25</f>
        <v>1927.7469999999998</v>
      </c>
      <c r="J31" s="112">
        <f t="shared" ref="J31" si="8">J13+J19+J25</f>
        <v>20550.108770000003</v>
      </c>
      <c r="K31" s="117">
        <f>I31/$I$32</f>
        <v>5.6312947252276195E-3</v>
      </c>
      <c r="L31" s="87"/>
    </row>
    <row r="32" spans="1:21" ht="11.1" customHeight="1" x14ac:dyDescent="0.2">
      <c r="A32" s="945"/>
      <c r="B32" s="946"/>
      <c r="C32" s="570" t="s">
        <v>2</v>
      </c>
      <c r="D32" s="565">
        <f>SUM(D27:D31)</f>
        <v>257520</v>
      </c>
      <c r="E32" s="571">
        <f>SUM(E27:E31)</f>
        <v>325421.38899999997</v>
      </c>
      <c r="F32" s="572">
        <f>SUM(F27:F31)</f>
        <v>3473701.1806700001</v>
      </c>
      <c r="G32" s="573">
        <f>SUM(G27:G31)</f>
        <v>1</v>
      </c>
      <c r="H32" s="574">
        <f>(E32-I32)/I32</f>
        <v>-4.9385758944537249E-2</v>
      </c>
      <c r="I32" s="584">
        <f>SUM(I27:I31)</f>
        <v>342327.49199999997</v>
      </c>
      <c r="J32" s="585">
        <f>SUM(J27:J31)</f>
        <v>3649354.82485</v>
      </c>
      <c r="K32" s="586">
        <f>SUM(K27:K30)</f>
        <v>0.9943687052747725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06" t="s">
        <v>120</v>
      </c>
      <c r="B35" s="1006"/>
      <c r="C35" s="1006"/>
      <c r="D35" s="1007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6">
        <f>T!G17</f>
        <v>2018</v>
      </c>
      <c r="F36" s="927"/>
      <c r="G36" s="927"/>
      <c r="H36" s="410"/>
      <c r="I36" s="957">
        <f>E36-1</f>
        <v>2017</v>
      </c>
      <c r="J36" s="958"/>
      <c r="K36" s="959"/>
      <c r="L36" s="87"/>
    </row>
    <row r="37" spans="1:12" ht="24.95" customHeight="1" x14ac:dyDescent="0.25">
      <c r="A37" s="74"/>
      <c r="B37" s="75"/>
      <c r="C37" s="76"/>
      <c r="D37" s="76"/>
      <c r="E37" s="932" t="s">
        <v>39</v>
      </c>
      <c r="F37" s="933"/>
      <c r="G37" s="432"/>
      <c r="H37" s="933" t="s">
        <v>108</v>
      </c>
      <c r="I37" s="999" t="s">
        <v>39</v>
      </c>
      <c r="J37" s="1000"/>
      <c r="K37" s="411"/>
      <c r="L37" s="87"/>
    </row>
    <row r="38" spans="1:12" ht="24.95" customHeight="1" x14ac:dyDescent="0.25">
      <c r="A38" s="74"/>
      <c r="B38" s="94"/>
      <c r="C38" s="94"/>
      <c r="D38" s="961" t="s">
        <v>0</v>
      </c>
      <c r="E38" s="932"/>
      <c r="F38" s="933"/>
      <c r="G38" s="503" t="s">
        <v>107</v>
      </c>
      <c r="H38" s="933"/>
      <c r="I38" s="999"/>
      <c r="J38" s="1000"/>
      <c r="K38" s="114" t="s">
        <v>107</v>
      </c>
      <c r="L38" s="87"/>
    </row>
    <row r="39" spans="1:12" ht="15" customHeight="1" x14ac:dyDescent="0.25">
      <c r="A39" s="960" t="s">
        <v>140</v>
      </c>
      <c r="B39" s="960"/>
      <c r="C39" s="126" t="s">
        <v>45</v>
      </c>
      <c r="D39" s="962"/>
      <c r="E39" s="672" t="s">
        <v>341</v>
      </c>
      <c r="F39" s="666" t="s">
        <v>1</v>
      </c>
      <c r="G39" s="504" t="s">
        <v>66</v>
      </c>
      <c r="H39" s="960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39" t="str">
        <f>T!J20</f>
        <v>Říjen</v>
      </c>
      <c r="B40" s="940"/>
      <c r="C40" s="92" t="s">
        <v>6</v>
      </c>
      <c r="D40" s="77">
        <v>131</v>
      </c>
      <c r="E40" s="90">
        <v>90339.635000000009</v>
      </c>
      <c r="F40" s="78">
        <v>963829.70634000015</v>
      </c>
      <c r="G40" s="433">
        <f>E40/$E$45</f>
        <v>0.84671739256027634</v>
      </c>
      <c r="H40" s="141">
        <f>(E40-I40)/I40</f>
        <v>0.35108483622187836</v>
      </c>
      <c r="I40" s="414">
        <v>66864.517000000007</v>
      </c>
      <c r="J40" s="112">
        <v>712289.0719499999</v>
      </c>
      <c r="K40" s="116">
        <f>I40/$I$45</f>
        <v>0.78556084215315281</v>
      </c>
      <c r="L40" s="87"/>
    </row>
    <row r="41" spans="1:12" ht="11.1" customHeight="1" x14ac:dyDescent="0.2">
      <c r="A41" s="941"/>
      <c r="B41" s="942"/>
      <c r="C41" s="93" t="s">
        <v>7</v>
      </c>
      <c r="D41" s="77">
        <v>326</v>
      </c>
      <c r="E41" s="90">
        <v>3246.6669999999999</v>
      </c>
      <c r="F41" s="78">
        <v>34652.343950000002</v>
      </c>
      <c r="G41" s="434">
        <f t="shared" ref="G41" si="9">E41/$E$45</f>
        <v>3.0429715780360352E-2</v>
      </c>
      <c r="H41" s="141">
        <f>(E41-I41)/I41</f>
        <v>-1.1152252181734086E-2</v>
      </c>
      <c r="I41" s="414">
        <v>3283.2830000000004</v>
      </c>
      <c r="J41" s="112">
        <v>34988.765270000025</v>
      </c>
      <c r="K41" s="117">
        <f t="shared" ref="K41:K44" si="10">I41/$I$45</f>
        <v>3.8573800787450985E-2</v>
      </c>
      <c r="L41" s="88"/>
    </row>
    <row r="42" spans="1:12" ht="11.1" customHeight="1" x14ac:dyDescent="0.2">
      <c r="A42" s="941"/>
      <c r="B42" s="942"/>
      <c r="C42" s="93" t="s">
        <v>8</v>
      </c>
      <c r="D42" s="77">
        <v>12599</v>
      </c>
      <c r="E42" s="90">
        <v>3983.85</v>
      </c>
      <c r="F42" s="78">
        <v>42519.89402</v>
      </c>
      <c r="G42" s="434">
        <f>E42/$E$45</f>
        <v>3.7339038223380652E-2</v>
      </c>
      <c r="H42" s="141">
        <f t="shared" ref="H42:H44" si="11">(E42-I42)/I42</f>
        <v>-0.15098935627907931</v>
      </c>
      <c r="I42" s="414">
        <v>4692.3440000000001</v>
      </c>
      <c r="J42" s="112">
        <v>50005.336020000002</v>
      </c>
      <c r="K42" s="117">
        <f t="shared" si="10"/>
        <v>5.5128218518534923E-2</v>
      </c>
      <c r="L42" s="88"/>
    </row>
    <row r="43" spans="1:12" ht="11.1" customHeight="1" x14ac:dyDescent="0.2">
      <c r="A43" s="941"/>
      <c r="B43" s="942"/>
      <c r="C43" s="93" t="s">
        <v>9</v>
      </c>
      <c r="D43" s="77">
        <v>211572</v>
      </c>
      <c r="E43" s="90">
        <v>8764.2999999999993</v>
      </c>
      <c r="F43" s="78">
        <v>93542.9</v>
      </c>
      <c r="G43" s="434">
        <f>E43/$E$45</f>
        <v>8.2144290749193619E-2</v>
      </c>
      <c r="H43" s="141">
        <f t="shared" si="11"/>
        <v>-0.11895331537255228</v>
      </c>
      <c r="I43" s="414">
        <v>9947.6</v>
      </c>
      <c r="J43" s="112">
        <v>106009.3</v>
      </c>
      <c r="K43" s="117">
        <f t="shared" si="10"/>
        <v>0.1168698344654565</v>
      </c>
      <c r="L43" s="88"/>
    </row>
    <row r="44" spans="1:12" ht="11.1" customHeight="1" x14ac:dyDescent="0.2">
      <c r="A44" s="941"/>
      <c r="B44" s="942"/>
      <c r="C44" s="93" t="s">
        <v>305</v>
      </c>
      <c r="D44" s="77">
        <v>12</v>
      </c>
      <c r="E44" s="90">
        <v>359.512</v>
      </c>
      <c r="F44" s="78">
        <v>3837.1441799999998</v>
      </c>
      <c r="G44" s="434">
        <f>E44/$E$45</f>
        <v>3.3695626867889165E-3</v>
      </c>
      <c r="H44" s="141">
        <f t="shared" si="11"/>
        <v>9.2167340577750903E-2</v>
      </c>
      <c r="I44" s="417">
        <v>329.173</v>
      </c>
      <c r="J44" s="118">
        <v>3507.9052099999999</v>
      </c>
      <c r="K44" s="117">
        <f t="shared" si="10"/>
        <v>3.8673040754048926E-3</v>
      </c>
      <c r="L44" s="88"/>
    </row>
    <row r="45" spans="1:12" ht="11.1" customHeight="1" x14ac:dyDescent="0.2">
      <c r="A45" s="943"/>
      <c r="B45" s="944"/>
      <c r="C45" s="535" t="s">
        <v>2</v>
      </c>
      <c r="D45" s="536">
        <v>224640</v>
      </c>
      <c r="E45" s="537">
        <v>106693.96400000002</v>
      </c>
      <c r="F45" s="538">
        <v>1138381.9884900001</v>
      </c>
      <c r="G45" s="539">
        <f>SUM(G40:G44)</f>
        <v>0.99999999999999989</v>
      </c>
      <c r="H45" s="540">
        <f>(E45-I45)/I45</f>
        <v>0.25349892548387321</v>
      </c>
      <c r="I45" s="541">
        <v>85116.917000000001</v>
      </c>
      <c r="J45" s="542">
        <v>906800.37844999996</v>
      </c>
      <c r="K45" s="550">
        <f>SUM(K40:K43)</f>
        <v>0.99613269592459519</v>
      </c>
      <c r="L45" s="99"/>
    </row>
    <row r="46" spans="1:12" ht="11.1" customHeight="1" x14ac:dyDescent="0.2">
      <c r="A46" s="945" t="str">
        <f>T!J21</f>
        <v>Listopad</v>
      </c>
      <c r="B46" s="946"/>
      <c r="C46" s="93" t="s">
        <v>6</v>
      </c>
      <c r="D46" s="77">
        <v>131</v>
      </c>
      <c r="E46" s="90">
        <v>98296.43</v>
      </c>
      <c r="F46" s="78">
        <v>1048290.2934400003</v>
      </c>
      <c r="G46" s="434">
        <f>E46/$E$51</f>
        <v>0.77560722782985492</v>
      </c>
      <c r="H46" s="141">
        <f>(E46-I46)/I46</f>
        <v>0.18544177357406227</v>
      </c>
      <c r="I46" s="414">
        <v>82919.660999999993</v>
      </c>
      <c r="J46" s="112">
        <v>883789.7370000002</v>
      </c>
      <c r="K46" s="117">
        <f>I46/$I$51</f>
        <v>0.72865938664537799</v>
      </c>
      <c r="L46" s="88"/>
    </row>
    <row r="47" spans="1:12" ht="11.1" customHeight="1" x14ac:dyDescent="0.2">
      <c r="A47" s="945"/>
      <c r="B47" s="946"/>
      <c r="C47" s="93" t="s">
        <v>7</v>
      </c>
      <c r="D47" s="77">
        <v>326</v>
      </c>
      <c r="E47" s="90">
        <v>4707.2069999999994</v>
      </c>
      <c r="F47" s="78">
        <v>50218.14626999999</v>
      </c>
      <c r="G47" s="434">
        <f t="shared" ref="G47:G50" si="12">E47/$E$51</f>
        <v>3.7142180769853872E-2</v>
      </c>
      <c r="H47" s="141">
        <f>(E47-I47)/I47</f>
        <v>-3.6030833369682901E-2</v>
      </c>
      <c r="I47" s="414">
        <v>4883.1509999999998</v>
      </c>
      <c r="J47" s="112">
        <v>52062.262600000002</v>
      </c>
      <c r="K47" s="117">
        <f t="shared" ref="K47:K50" si="13">I47/$I$51</f>
        <v>4.2910858168568301E-2</v>
      </c>
      <c r="L47" s="89"/>
    </row>
    <row r="48" spans="1:12" ht="11.1" customHeight="1" x14ac:dyDescent="0.2">
      <c r="A48" s="945"/>
      <c r="B48" s="946"/>
      <c r="C48" s="93" t="s">
        <v>8</v>
      </c>
      <c r="D48" s="77">
        <v>12644</v>
      </c>
      <c r="E48" s="90">
        <v>6863.92</v>
      </c>
      <c r="F48" s="78">
        <v>73226.514249999993</v>
      </c>
      <c r="G48" s="434">
        <f t="shared" si="12"/>
        <v>5.4159708172981436E-2</v>
      </c>
      <c r="H48" s="141">
        <f t="shared" ref="H48:H50" si="14">(E48-I48)/I48</f>
        <v>-0.18084872651163164</v>
      </c>
      <c r="I48" s="414">
        <v>8379.3070000000007</v>
      </c>
      <c r="J48" s="112">
        <v>89336.872669999997</v>
      </c>
      <c r="K48" s="117">
        <f t="shared" si="13"/>
        <v>7.3633449841688611E-2</v>
      </c>
      <c r="L48" s="88"/>
    </row>
    <row r="49" spans="1:12" ht="11.1" customHeight="1" x14ac:dyDescent="0.2">
      <c r="A49" s="945"/>
      <c r="B49" s="946"/>
      <c r="C49" s="93" t="s">
        <v>9</v>
      </c>
      <c r="D49" s="77">
        <v>211661</v>
      </c>
      <c r="E49" s="90">
        <v>16512</v>
      </c>
      <c r="F49" s="78">
        <v>176156.3</v>
      </c>
      <c r="G49" s="434">
        <f t="shared" si="12"/>
        <v>0.13028780949548793</v>
      </c>
      <c r="H49" s="141">
        <f t="shared" si="14"/>
        <v>-4.5102041996541817E-2</v>
      </c>
      <c r="I49" s="414">
        <v>17291.900000000001</v>
      </c>
      <c r="J49" s="112">
        <v>184360</v>
      </c>
      <c r="K49" s="117">
        <f t="shared" si="13"/>
        <v>0.15195316883812651</v>
      </c>
      <c r="L49" s="88"/>
    </row>
    <row r="50" spans="1:12" ht="11.1" customHeight="1" x14ac:dyDescent="0.2">
      <c r="A50" s="945"/>
      <c r="B50" s="946"/>
      <c r="C50" s="93" t="s">
        <v>305</v>
      </c>
      <c r="D50" s="77">
        <v>12</v>
      </c>
      <c r="E50" s="90">
        <v>355.24700000000001</v>
      </c>
      <c r="F50" s="78">
        <v>3789.9135499999998</v>
      </c>
      <c r="G50" s="434">
        <f t="shared" si="12"/>
        <v>2.8030737318219235E-3</v>
      </c>
      <c r="H50" s="141">
        <f t="shared" si="14"/>
        <v>9.7993459890833468E-2</v>
      </c>
      <c r="I50" s="417">
        <v>323.54199999999997</v>
      </c>
      <c r="J50" s="118">
        <v>3449.4941699999999</v>
      </c>
      <c r="K50" s="117">
        <f t="shared" si="13"/>
        <v>2.8431365062384769E-3</v>
      </c>
      <c r="L50" s="88"/>
    </row>
    <row r="51" spans="1:12" ht="11.1" customHeight="1" x14ac:dyDescent="0.2">
      <c r="A51" s="945"/>
      <c r="B51" s="946"/>
      <c r="C51" s="535" t="s">
        <v>2</v>
      </c>
      <c r="D51" s="536">
        <v>224774</v>
      </c>
      <c r="E51" s="537">
        <v>126734.80399999999</v>
      </c>
      <c r="F51" s="538">
        <v>1351681.1675100003</v>
      </c>
      <c r="G51" s="539">
        <f>SUM(G46:G50)</f>
        <v>1</v>
      </c>
      <c r="H51" s="540">
        <f t="shared" ref="H51" si="15">(E51-I51)/I51</f>
        <v>0.11368646995870138</v>
      </c>
      <c r="I51" s="541">
        <v>113797.561</v>
      </c>
      <c r="J51" s="542">
        <v>1212998.3664400002</v>
      </c>
      <c r="K51" s="550">
        <f>SUM(K46:K49)</f>
        <v>0.99715686349376143</v>
      </c>
      <c r="L51" s="99"/>
    </row>
    <row r="52" spans="1:12" ht="11.1" customHeight="1" x14ac:dyDescent="0.2">
      <c r="A52" s="945" t="str">
        <f>T!J22</f>
        <v>Prosinec</v>
      </c>
      <c r="B52" s="946"/>
      <c r="C52" s="92" t="s">
        <v>6</v>
      </c>
      <c r="D52" s="104">
        <v>131</v>
      </c>
      <c r="E52" s="106">
        <v>90683.851999999999</v>
      </c>
      <c r="F52" s="105">
        <v>968222.41552000027</v>
      </c>
      <c r="G52" s="433">
        <f>E52/$E$57</f>
        <v>0.69282206398160018</v>
      </c>
      <c r="H52" s="395">
        <f>(E52-I52)/I52</f>
        <v>0.40709820790038725</v>
      </c>
      <c r="I52" s="413">
        <v>64447.422000000006</v>
      </c>
      <c r="J52" s="113">
        <v>686908.60370999994</v>
      </c>
      <c r="K52" s="116">
        <f>I52/$I$57</f>
        <v>0.60332830361765633</v>
      </c>
      <c r="L52" s="106"/>
    </row>
    <row r="53" spans="1:12" ht="11.1" customHeight="1" x14ac:dyDescent="0.2">
      <c r="A53" s="945"/>
      <c r="B53" s="946"/>
      <c r="C53" s="93" t="s">
        <v>7</v>
      </c>
      <c r="D53" s="77">
        <v>327</v>
      </c>
      <c r="E53" s="90">
        <v>5118.3320000000003</v>
      </c>
      <c r="F53" s="78">
        <v>54666.418669999992</v>
      </c>
      <c r="G53" s="434">
        <f t="shared" ref="G53:G56" si="16">E53/$E$57</f>
        <v>3.9103911690728264E-2</v>
      </c>
      <c r="H53" s="141">
        <f t="shared" ref="H53:H56" si="17">(E53-I53)/I53</f>
        <v>-4.3410783750476009E-2</v>
      </c>
      <c r="I53" s="414">
        <v>5350.6059999999998</v>
      </c>
      <c r="J53" s="112">
        <v>57048.130590000015</v>
      </c>
      <c r="K53" s="117">
        <f t="shared" ref="K53:K56" si="18">I53/$I$57</f>
        <v>5.0090010447686385E-2</v>
      </c>
      <c r="L53" s="90"/>
    </row>
    <row r="54" spans="1:12" ht="11.1" customHeight="1" x14ac:dyDescent="0.2">
      <c r="A54" s="945"/>
      <c r="B54" s="946"/>
      <c r="C54" s="93" t="s">
        <v>8</v>
      </c>
      <c r="D54" s="77">
        <v>12662</v>
      </c>
      <c r="E54" s="90">
        <v>9885.4309999999987</v>
      </c>
      <c r="F54" s="78">
        <v>105582.25507</v>
      </c>
      <c r="G54" s="434">
        <f t="shared" si="16"/>
        <v>7.552441319726573E-2</v>
      </c>
      <c r="H54" s="141">
        <f t="shared" si="17"/>
        <v>-0.15070399144847332</v>
      </c>
      <c r="I54" s="414">
        <v>11639.558999999999</v>
      </c>
      <c r="J54" s="112">
        <v>124100.19657999999</v>
      </c>
      <c r="K54" s="117">
        <f t="shared" si="18"/>
        <v>0.10896441111837837</v>
      </c>
      <c r="L54" s="90"/>
    </row>
    <row r="55" spans="1:12" ht="11.1" customHeight="1" x14ac:dyDescent="0.2">
      <c r="A55" s="945"/>
      <c r="B55" s="946"/>
      <c r="C55" s="93" t="s">
        <v>9</v>
      </c>
      <c r="D55" s="77">
        <v>211734</v>
      </c>
      <c r="E55" s="90">
        <v>24872.3</v>
      </c>
      <c r="F55" s="78">
        <v>265649.8</v>
      </c>
      <c r="G55" s="434">
        <f t="shared" si="16"/>
        <v>0.19002366840316348</v>
      </c>
      <c r="H55" s="141">
        <f t="shared" si="17"/>
        <v>-7.6444607583018671E-3</v>
      </c>
      <c r="I55" s="414">
        <v>25063.9</v>
      </c>
      <c r="J55" s="112">
        <v>267229.2</v>
      </c>
      <c r="K55" s="117">
        <f t="shared" si="18"/>
        <v>0.23463716312876837</v>
      </c>
      <c r="L55" s="90"/>
    </row>
    <row r="56" spans="1:12" ht="11.1" customHeight="1" x14ac:dyDescent="0.2">
      <c r="A56" s="940"/>
      <c r="B56" s="1005"/>
      <c r="C56" s="93" t="s">
        <v>305</v>
      </c>
      <c r="D56" s="77">
        <v>14</v>
      </c>
      <c r="E56" s="90">
        <v>330.62200000000001</v>
      </c>
      <c r="F56" s="78">
        <v>3531.2278999999999</v>
      </c>
      <c r="G56" s="434">
        <f t="shared" si="16"/>
        <v>2.5259427272423828E-3</v>
      </c>
      <c r="H56" s="141">
        <f t="shared" si="17"/>
        <v>3.8597703676944213E-2</v>
      </c>
      <c r="I56" s="417">
        <v>318.33499999999998</v>
      </c>
      <c r="J56" s="118">
        <v>3394.0655299999999</v>
      </c>
      <c r="K56" s="117">
        <f t="shared" si="18"/>
        <v>2.980111687510582E-3</v>
      </c>
      <c r="L56" s="90"/>
    </row>
    <row r="57" spans="1:12" ht="11.1" customHeight="1" thickBot="1" x14ac:dyDescent="0.25">
      <c r="A57" s="947"/>
      <c r="B57" s="948"/>
      <c r="C57" s="600" t="s">
        <v>2</v>
      </c>
      <c r="D57" s="601">
        <v>224868</v>
      </c>
      <c r="E57" s="602">
        <v>130890.537</v>
      </c>
      <c r="F57" s="603">
        <v>1397652.1171600004</v>
      </c>
      <c r="G57" s="604">
        <f>SUM(G52:G56)</f>
        <v>1</v>
      </c>
      <c r="H57" s="605">
        <f t="shared" ref="H57" si="19">(E57-I57)/I57</f>
        <v>0.22533940376721462</v>
      </c>
      <c r="I57" s="606">
        <v>106819.822</v>
      </c>
      <c r="J57" s="607">
        <v>1138680.1964099999</v>
      </c>
      <c r="K57" s="608">
        <f>SUM(K52:K55)</f>
        <v>0.99701988831248944</v>
      </c>
      <c r="L57" s="107"/>
    </row>
    <row r="58" spans="1:12" ht="11.1" customHeight="1" thickTop="1" x14ac:dyDescent="0.2">
      <c r="A58" s="1003" t="str">
        <f>T!E17</f>
        <v>IV. čtvrtletí</v>
      </c>
      <c r="B58" s="1004"/>
      <c r="C58" s="93" t="s">
        <v>6</v>
      </c>
      <c r="D58" s="77">
        <f>D52</f>
        <v>131</v>
      </c>
      <c r="E58" s="90">
        <f>E40+E46+E52</f>
        <v>279319.91700000002</v>
      </c>
      <c r="F58" s="78">
        <f>F40+F46+F52</f>
        <v>2980342.4153000005</v>
      </c>
      <c r="G58" s="434">
        <f>E58/$E$63</f>
        <v>0.76668986014891527</v>
      </c>
      <c r="H58" s="141">
        <f>(E58-I58)/I58</f>
        <v>0.30382220456739328</v>
      </c>
      <c r="I58" s="414">
        <f>I40+I46+I52</f>
        <v>214231.60000000003</v>
      </c>
      <c r="J58" s="112">
        <f>J40+J46+J52</f>
        <v>2282987.4126599999</v>
      </c>
      <c r="K58" s="117">
        <f>I58/$I$63</f>
        <v>0.70071169639781994</v>
      </c>
      <c r="L58" s="87"/>
    </row>
    <row r="59" spans="1:12" ht="11.1" customHeight="1" x14ac:dyDescent="0.2">
      <c r="A59" s="945"/>
      <c r="B59" s="946"/>
      <c r="C59" s="93" t="s">
        <v>7</v>
      </c>
      <c r="D59" s="77">
        <f>D53</f>
        <v>327</v>
      </c>
      <c r="E59" s="90">
        <f t="shared" ref="E59:F60" si="20">E41+E47+E53</f>
        <v>13072.206</v>
      </c>
      <c r="F59" s="78">
        <f t="shared" si="20"/>
        <v>139536.90888999999</v>
      </c>
      <c r="G59" s="434">
        <f t="shared" ref="G59:G62" si="21">E59/$E$63</f>
        <v>3.588117846239304E-2</v>
      </c>
      <c r="H59" s="141">
        <f t="shared" ref="H59:H62" si="22">(E59-I59)/I59</f>
        <v>-3.2909128033948312E-2</v>
      </c>
      <c r="I59" s="414">
        <f t="shared" ref="I59:J59" si="23">I41+I47+I53</f>
        <v>13517.04</v>
      </c>
      <c r="J59" s="112">
        <f t="shared" si="23"/>
        <v>144099.15846000004</v>
      </c>
      <c r="K59" s="117">
        <f t="shared" ref="K59:K62" si="24">I59/$I$63</f>
        <v>4.4211722400790486E-2</v>
      </c>
      <c r="L59" s="87"/>
    </row>
    <row r="60" spans="1:12" ht="11.1" customHeight="1" x14ac:dyDescent="0.2">
      <c r="A60" s="945"/>
      <c r="B60" s="946"/>
      <c r="C60" s="93" t="s">
        <v>8</v>
      </c>
      <c r="D60" s="77">
        <f>D54</f>
        <v>12662</v>
      </c>
      <c r="E60" s="90">
        <f>E42+E48+E54</f>
        <v>20733.201000000001</v>
      </c>
      <c r="F60" s="78">
        <f t="shared" si="20"/>
        <v>221328.66333999997</v>
      </c>
      <c r="G60" s="434">
        <f t="shared" si="21"/>
        <v>5.690942180513877E-2</v>
      </c>
      <c r="H60" s="141">
        <f t="shared" si="22"/>
        <v>-0.16097993582669559</v>
      </c>
      <c r="I60" s="414">
        <f>I42+I48+I54</f>
        <v>24711.21</v>
      </c>
      <c r="J60" s="112">
        <f t="shared" ref="J60" si="25">J42+J48+J54</f>
        <v>263442.40526999999</v>
      </c>
      <c r="K60" s="117">
        <f t="shared" si="24"/>
        <v>8.0825769303607728E-2</v>
      </c>
      <c r="L60" s="87"/>
    </row>
    <row r="61" spans="1:12" ht="11.1" customHeight="1" x14ac:dyDescent="0.2">
      <c r="A61" s="945"/>
      <c r="B61" s="946"/>
      <c r="C61" s="93" t="s">
        <v>9</v>
      </c>
      <c r="D61" s="77">
        <f>D55</f>
        <v>211734</v>
      </c>
      <c r="E61" s="90">
        <f t="shared" ref="E61:F62" si="26">E43+E49+E55</f>
        <v>50148.6</v>
      </c>
      <c r="F61" s="78">
        <f t="shared" si="26"/>
        <v>535349</v>
      </c>
      <c r="G61" s="434">
        <f t="shared" si="21"/>
        <v>0.13765013083783742</v>
      </c>
      <c r="H61" s="141">
        <f t="shared" si="22"/>
        <v>-4.1198086548866857E-2</v>
      </c>
      <c r="I61" s="414">
        <f t="shared" ref="I61:J61" si="27">I43+I49+I55</f>
        <v>52303.4</v>
      </c>
      <c r="J61" s="112">
        <f t="shared" si="27"/>
        <v>557598.5</v>
      </c>
      <c r="K61" s="117">
        <f t="shared" si="24"/>
        <v>0.17107468805430073</v>
      </c>
      <c r="L61" s="87"/>
    </row>
    <row r="62" spans="1:12" ht="11.1" customHeight="1" x14ac:dyDescent="0.2">
      <c r="A62" s="945"/>
      <c r="B62" s="946"/>
      <c r="C62" s="93" t="s">
        <v>305</v>
      </c>
      <c r="D62" s="77">
        <f>D56</f>
        <v>14</v>
      </c>
      <c r="E62" s="90">
        <f>E44+E50+E56</f>
        <v>1045.3810000000001</v>
      </c>
      <c r="F62" s="78">
        <f t="shared" si="26"/>
        <v>11158.285629999998</v>
      </c>
      <c r="G62" s="434">
        <f t="shared" si="21"/>
        <v>2.8694087457155205E-3</v>
      </c>
      <c r="H62" s="141">
        <f t="shared" si="22"/>
        <v>7.6547036712836761E-2</v>
      </c>
      <c r="I62" s="414">
        <f>I44+I50+I56</f>
        <v>971.05</v>
      </c>
      <c r="J62" s="112">
        <f t="shared" ref="J62" si="28">J44+J50+J56</f>
        <v>10351.464909999999</v>
      </c>
      <c r="K62" s="117">
        <f t="shared" si="24"/>
        <v>3.1761238434810874E-3</v>
      </c>
      <c r="L62" s="87"/>
    </row>
    <row r="63" spans="1:12" ht="11.1" customHeight="1" x14ac:dyDescent="0.2">
      <c r="A63" s="945"/>
      <c r="B63" s="946"/>
      <c r="C63" s="570" t="s">
        <v>2</v>
      </c>
      <c r="D63" s="565">
        <f>SUM(D58:D62)</f>
        <v>224868</v>
      </c>
      <c r="E63" s="571">
        <f>SUM(E58:E62)</f>
        <v>364319.30499999999</v>
      </c>
      <c r="F63" s="572">
        <f>SUM(F58:F62)</f>
        <v>3887715.2731600003</v>
      </c>
      <c r="G63" s="573">
        <f>SUM(G58:G62)</f>
        <v>1</v>
      </c>
      <c r="H63" s="574">
        <f>(E63-I63)/I63</f>
        <v>0.19162064904068643</v>
      </c>
      <c r="I63" s="584">
        <f>SUM(I58:I62)</f>
        <v>305734.30000000005</v>
      </c>
      <c r="J63" s="585">
        <f>SUM(J58:J62)</f>
        <v>3258478.9413000001</v>
      </c>
      <c r="K63" s="586">
        <f>SUM(K58:K61)</f>
        <v>0.99682387615651891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53" t="s">
        <v>243</v>
      </c>
      <c r="L1" s="953"/>
    </row>
    <row r="2" spans="1:17" s="609" customFormat="1" ht="30" customHeight="1" x14ac:dyDescent="0.25">
      <c r="A2" s="855" t="s">
        <v>203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</row>
    <row r="3" spans="1:17" ht="17.100000000000001" customHeight="1" x14ac:dyDescent="0.2">
      <c r="A3" s="968" t="str">
        <f>T!E17&amp;" "&amp;T!G17</f>
        <v>IV. čtvrtletí 2018</v>
      </c>
      <c r="B3" s="968"/>
      <c r="C3" s="968"/>
      <c r="D3" s="101"/>
      <c r="E3" s="101"/>
      <c r="F3" s="69"/>
      <c r="G3" s="67"/>
      <c r="H3" s="67"/>
      <c r="I3" s="67"/>
    </row>
    <row r="4" spans="1:17" ht="12.95" customHeight="1" x14ac:dyDescent="0.2">
      <c r="A4" s="954" t="s">
        <v>121</v>
      </c>
      <c r="B4" s="954"/>
      <c r="C4" s="954"/>
      <c r="D4" s="955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56">
        <f>T!G17</f>
        <v>2018</v>
      </c>
      <c r="F5" s="927"/>
      <c r="G5" s="927"/>
      <c r="H5" s="410"/>
      <c r="I5" s="957">
        <f>E5-1</f>
        <v>2017</v>
      </c>
      <c r="J5" s="958"/>
      <c r="K5" s="959"/>
      <c r="L5" s="71"/>
    </row>
    <row r="6" spans="1:17" ht="24.95" customHeight="1" x14ac:dyDescent="0.25">
      <c r="A6" s="74"/>
      <c r="B6" s="75"/>
      <c r="C6" s="76"/>
      <c r="D6" s="76"/>
      <c r="E6" s="932" t="s">
        <v>39</v>
      </c>
      <c r="F6" s="933"/>
      <c r="G6" s="432"/>
      <c r="H6" s="933" t="s">
        <v>108</v>
      </c>
      <c r="I6" s="999" t="s">
        <v>39</v>
      </c>
      <c r="J6" s="1000"/>
      <c r="K6" s="411"/>
      <c r="L6" s="87"/>
    </row>
    <row r="7" spans="1:17" ht="24.95" customHeight="1" x14ac:dyDescent="0.25">
      <c r="A7" s="74"/>
      <c r="B7" s="94"/>
      <c r="C7" s="94"/>
      <c r="D7" s="961" t="s">
        <v>0</v>
      </c>
      <c r="E7" s="932"/>
      <c r="F7" s="933"/>
      <c r="G7" s="503" t="s">
        <v>107</v>
      </c>
      <c r="H7" s="933"/>
      <c r="I7" s="999"/>
      <c r="J7" s="1000"/>
      <c r="K7" s="114" t="s">
        <v>107</v>
      </c>
      <c r="L7" s="87"/>
    </row>
    <row r="8" spans="1:17" ht="15" customHeight="1" x14ac:dyDescent="0.25">
      <c r="A8" s="960" t="s">
        <v>140</v>
      </c>
      <c r="B8" s="960"/>
      <c r="C8" s="126" t="s">
        <v>45</v>
      </c>
      <c r="D8" s="962"/>
      <c r="E8" s="672" t="s">
        <v>341</v>
      </c>
      <c r="F8" s="666" t="s">
        <v>1</v>
      </c>
      <c r="G8" s="504" t="s">
        <v>66</v>
      </c>
      <c r="H8" s="960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39" t="str">
        <f>T!J20</f>
        <v>Říjen</v>
      </c>
      <c r="B9" s="940"/>
      <c r="C9" s="92" t="s">
        <v>6</v>
      </c>
      <c r="D9" s="77">
        <v>94</v>
      </c>
      <c r="E9" s="90">
        <v>10536.591420000001</v>
      </c>
      <c r="F9" s="78">
        <v>112457.42232</v>
      </c>
      <c r="G9" s="433">
        <f>E9/$E$14</f>
        <v>0.42462513376477373</v>
      </c>
      <c r="H9" s="141">
        <f>(E9-I9)/I9</f>
        <v>-6.887578098564788E-2</v>
      </c>
      <c r="I9" s="414">
        <v>11315.989000000001</v>
      </c>
      <c r="J9" s="112">
        <v>120597.93413000004</v>
      </c>
      <c r="K9" s="116">
        <f>I9/$I$14</f>
        <v>0.41423627802558605</v>
      </c>
      <c r="L9" s="87"/>
    </row>
    <row r="10" spans="1:17" ht="11.1" customHeight="1" x14ac:dyDescent="0.2">
      <c r="A10" s="941"/>
      <c r="B10" s="942"/>
      <c r="C10" s="93" t="s">
        <v>7</v>
      </c>
      <c r="D10" s="77">
        <v>332</v>
      </c>
      <c r="E10" s="90">
        <v>3180.8822700000001</v>
      </c>
      <c r="F10" s="78">
        <v>33949.672019999998</v>
      </c>
      <c r="G10" s="434">
        <f>E10/$E$14</f>
        <v>0.12818970628631884</v>
      </c>
      <c r="H10" s="141">
        <f>(E10-I10)/I10</f>
        <v>-3.8591573688290977E-2</v>
      </c>
      <c r="I10" s="414">
        <v>3308.5650000000005</v>
      </c>
      <c r="J10" s="112">
        <v>35260.751189999995</v>
      </c>
      <c r="K10" s="117">
        <f>I10/$I$14</f>
        <v>0.12111426152903852</v>
      </c>
      <c r="L10" s="88"/>
      <c r="M10" s="79"/>
      <c r="O10" s="79"/>
      <c r="P10" s="79"/>
      <c r="Q10" s="79"/>
    </row>
    <row r="11" spans="1:17" ht="11.1" customHeight="1" x14ac:dyDescent="0.2">
      <c r="A11" s="941"/>
      <c r="B11" s="942"/>
      <c r="C11" s="93" t="s">
        <v>8</v>
      </c>
      <c r="D11" s="77">
        <v>10547</v>
      </c>
      <c r="E11" s="90">
        <v>4076.3854099999999</v>
      </c>
      <c r="F11" s="78">
        <v>43507.131079999999</v>
      </c>
      <c r="G11" s="434">
        <f>E11/$E$14</f>
        <v>0.16427852528403553</v>
      </c>
      <c r="H11" s="141">
        <f t="shared" ref="H11:H13" si="0">(E11-I11)/I11</f>
        <v>-8.9057169669811947E-2</v>
      </c>
      <c r="I11" s="414">
        <v>4474.9080560000002</v>
      </c>
      <c r="J11" s="112">
        <v>47690.246179999995</v>
      </c>
      <c r="K11" s="117">
        <f>I11/$I$14</f>
        <v>0.16380974368428164</v>
      </c>
      <c r="L11" s="88"/>
      <c r="M11" s="79"/>
      <c r="O11" s="79"/>
      <c r="P11" s="79"/>
      <c r="Q11" s="79"/>
    </row>
    <row r="12" spans="1:17" ht="11.1" customHeight="1" x14ac:dyDescent="0.2">
      <c r="A12" s="941"/>
      <c r="B12" s="942"/>
      <c r="C12" s="93" t="s">
        <v>9</v>
      </c>
      <c r="D12" s="77">
        <v>108586</v>
      </c>
      <c r="E12" s="90">
        <v>6804.6144899999999</v>
      </c>
      <c r="F12" s="78">
        <v>72625.85633000001</v>
      </c>
      <c r="G12" s="434">
        <f>E12/$E$14</f>
        <v>0.27422628655311071</v>
      </c>
      <c r="H12" s="141">
        <f t="shared" si="0"/>
        <v>-0.15423495163107759</v>
      </c>
      <c r="I12" s="414">
        <v>8045.5139440000003</v>
      </c>
      <c r="J12" s="112">
        <v>85743.300709999996</v>
      </c>
      <c r="K12" s="117">
        <f>I12/$I$14</f>
        <v>0.29451634770637486</v>
      </c>
      <c r="L12" s="88"/>
      <c r="M12" s="79"/>
      <c r="O12" s="79"/>
      <c r="P12" s="79"/>
      <c r="Q12" s="79"/>
    </row>
    <row r="13" spans="1:17" ht="11.1" customHeight="1" x14ac:dyDescent="0.2">
      <c r="A13" s="941"/>
      <c r="B13" s="942"/>
      <c r="C13" s="93" t="s">
        <v>305</v>
      </c>
      <c r="D13" s="77">
        <v>12</v>
      </c>
      <c r="E13" s="90">
        <v>215.39299999999997</v>
      </c>
      <c r="F13" s="78">
        <v>2298.8933700000002</v>
      </c>
      <c r="G13" s="434">
        <f>E13/$E$14</f>
        <v>8.6803481117611655E-3</v>
      </c>
      <c r="H13" s="141">
        <f t="shared" si="0"/>
        <v>0.246920226930647</v>
      </c>
      <c r="I13" s="417">
        <v>172.74</v>
      </c>
      <c r="J13" s="118">
        <v>1840.8971099999999</v>
      </c>
      <c r="K13" s="117">
        <f>I13/$I$14</f>
        <v>6.3233690547189227E-3</v>
      </c>
      <c r="L13" s="88"/>
      <c r="M13" s="79"/>
      <c r="O13" s="79"/>
      <c r="P13" s="79"/>
      <c r="Q13" s="79"/>
    </row>
    <row r="14" spans="1:17" ht="11.1" customHeight="1" x14ac:dyDescent="0.2">
      <c r="A14" s="943"/>
      <c r="B14" s="944"/>
      <c r="C14" s="535" t="s">
        <v>2</v>
      </c>
      <c r="D14" s="536">
        <v>119571</v>
      </c>
      <c r="E14" s="537">
        <v>24813.866590000001</v>
      </c>
      <c r="F14" s="538">
        <v>264838.97512000002</v>
      </c>
      <c r="G14" s="539">
        <f>SUM(G9:G13)</f>
        <v>1</v>
      </c>
      <c r="H14" s="540">
        <f>(E14-I14)/I14</f>
        <v>-9.1656616168057467E-2</v>
      </c>
      <c r="I14" s="541">
        <v>27317.716000000004</v>
      </c>
      <c r="J14" s="542">
        <v>291133.12932000007</v>
      </c>
      <c r="K14" s="550">
        <f>SUM(K9:K12)</f>
        <v>0.99367663094528091</v>
      </c>
      <c r="L14" s="99"/>
      <c r="M14" s="79"/>
    </row>
    <row r="15" spans="1:17" ht="11.1" customHeight="1" x14ac:dyDescent="0.2">
      <c r="A15" s="945" t="str">
        <f>T!J21</f>
        <v>Listopad</v>
      </c>
      <c r="B15" s="946"/>
      <c r="C15" s="93" t="s">
        <v>6</v>
      </c>
      <c r="D15" s="77">
        <v>94</v>
      </c>
      <c r="E15" s="90">
        <v>12095.744700000001</v>
      </c>
      <c r="F15" s="78">
        <v>129029.92193000003</v>
      </c>
      <c r="G15" s="434">
        <f>E15/$E$20</f>
        <v>0.33051964224327846</v>
      </c>
      <c r="H15" s="141">
        <f>(E15-I15)/I15</f>
        <v>-7.9976236781509891E-2</v>
      </c>
      <c r="I15" s="414">
        <v>13147.208999999999</v>
      </c>
      <c r="J15" s="112">
        <v>140171.46606000001</v>
      </c>
      <c r="K15" s="117">
        <f>I15/$I$20</f>
        <v>0.33497499982738116</v>
      </c>
      <c r="L15" s="88"/>
      <c r="M15" s="79"/>
      <c r="N15" s="79"/>
    </row>
    <row r="16" spans="1:17" ht="11.1" customHeight="1" x14ac:dyDescent="0.2">
      <c r="A16" s="945"/>
      <c r="B16" s="946"/>
      <c r="C16" s="93" t="s">
        <v>7</v>
      </c>
      <c r="D16" s="77">
        <v>331</v>
      </c>
      <c r="E16" s="90">
        <v>4496.0080799999996</v>
      </c>
      <c r="F16" s="78">
        <v>47958.545129999962</v>
      </c>
      <c r="G16" s="434">
        <f>E16/$E$20</f>
        <v>0.12285469137956334</v>
      </c>
      <c r="H16" s="141">
        <f>(E16-I16)/I16</f>
        <v>-3.7658380469294872E-2</v>
      </c>
      <c r="I16" s="414">
        <v>4671.9459999999999</v>
      </c>
      <c r="J16" s="112">
        <v>49811.07602999996</v>
      </c>
      <c r="K16" s="117">
        <f>I16/$I$20</f>
        <v>0.11903553906715367</v>
      </c>
      <c r="L16" s="89"/>
      <c r="M16" s="82"/>
      <c r="N16" s="79"/>
    </row>
    <row r="17" spans="1:21" ht="11.1" customHeight="1" x14ac:dyDescent="0.2">
      <c r="A17" s="945"/>
      <c r="B17" s="946"/>
      <c r="C17" s="93" t="s">
        <v>8</v>
      </c>
      <c r="D17" s="77">
        <v>10579</v>
      </c>
      <c r="E17" s="90">
        <v>7057.89012</v>
      </c>
      <c r="F17" s="78">
        <v>75287.95120000001</v>
      </c>
      <c r="G17" s="434">
        <f>E17/$E$20</f>
        <v>0.19285884212278137</v>
      </c>
      <c r="H17" s="141">
        <f t="shared" ref="H17:H20" si="1">(E17-I17)/I17</f>
        <v>-9.9675881562506771E-2</v>
      </c>
      <c r="I17" s="414">
        <v>7839.2769619999999</v>
      </c>
      <c r="J17" s="112">
        <v>83579.357157000006</v>
      </c>
      <c r="K17" s="117">
        <f>I17/$I$20</f>
        <v>0.1997353049603717</v>
      </c>
      <c r="L17" s="88"/>
      <c r="M17" s="79"/>
      <c r="N17" s="79"/>
      <c r="O17" s="79"/>
      <c r="P17" s="79"/>
    </row>
    <row r="18" spans="1:21" ht="11.1" customHeight="1" x14ac:dyDescent="0.2">
      <c r="A18" s="945"/>
      <c r="B18" s="946"/>
      <c r="C18" s="93" t="s">
        <v>9</v>
      </c>
      <c r="D18" s="77">
        <v>108626</v>
      </c>
      <c r="E18" s="90">
        <v>12748.005940000001</v>
      </c>
      <c r="F18" s="78">
        <v>135992.13159999999</v>
      </c>
      <c r="G18" s="434">
        <f>E18/$E$20</f>
        <v>0.34834286495845013</v>
      </c>
      <c r="H18" s="141">
        <f t="shared" si="1"/>
        <v>-5.1951170006528408E-2</v>
      </c>
      <c r="I18" s="414">
        <v>13446.571038</v>
      </c>
      <c r="J18" s="112">
        <v>143362.78730299999</v>
      </c>
      <c r="K18" s="117">
        <f>I18/$I$20</f>
        <v>0.34260238284284666</v>
      </c>
      <c r="L18" s="88"/>
      <c r="M18" s="79"/>
      <c r="N18" s="79"/>
      <c r="O18" s="79"/>
      <c r="P18" s="79"/>
    </row>
    <row r="19" spans="1:21" ht="11.1" customHeight="1" x14ac:dyDescent="0.2">
      <c r="A19" s="945"/>
      <c r="B19" s="946"/>
      <c r="C19" s="93" t="s">
        <v>305</v>
      </c>
      <c r="D19" s="77">
        <v>12</v>
      </c>
      <c r="E19" s="90">
        <v>198.49599999999998</v>
      </c>
      <c r="F19" s="78">
        <v>2117.1339499999999</v>
      </c>
      <c r="G19" s="434">
        <f>E19/$E$20</f>
        <v>5.4239592959267561E-3</v>
      </c>
      <c r="H19" s="141">
        <f t="shared" si="1"/>
        <v>0.38492667066687125</v>
      </c>
      <c r="I19" s="417">
        <v>143.32599999999999</v>
      </c>
      <c r="J19" s="118">
        <v>1528.0990199999999</v>
      </c>
      <c r="K19" s="117">
        <f>I19/$I$20</f>
        <v>3.6517733022468296E-3</v>
      </c>
      <c r="L19" s="88"/>
      <c r="M19" s="79"/>
      <c r="N19" s="79"/>
      <c r="O19" s="79"/>
      <c r="P19" s="79"/>
    </row>
    <row r="20" spans="1:21" ht="11.1" customHeight="1" x14ac:dyDescent="0.2">
      <c r="A20" s="945"/>
      <c r="B20" s="946"/>
      <c r="C20" s="535" t="s">
        <v>2</v>
      </c>
      <c r="D20" s="536">
        <v>119642</v>
      </c>
      <c r="E20" s="537">
        <v>36596.144840000001</v>
      </c>
      <c r="F20" s="538">
        <v>390385.68381000002</v>
      </c>
      <c r="G20" s="539">
        <f>SUM(G15:G19)</f>
        <v>1</v>
      </c>
      <c r="H20" s="540">
        <f t="shared" si="1"/>
        <v>-6.7574447819166952E-2</v>
      </c>
      <c r="I20" s="541">
        <v>39248.328999999998</v>
      </c>
      <c r="J20" s="542">
        <v>418452.78557000001</v>
      </c>
      <c r="K20" s="550">
        <f>SUM(K15:K18)</f>
        <v>0.99634822669775325</v>
      </c>
      <c r="L20" s="99"/>
      <c r="M20" s="79"/>
      <c r="N20" s="79"/>
      <c r="O20" s="79"/>
      <c r="P20" s="79"/>
    </row>
    <row r="21" spans="1:21" ht="11.1" customHeight="1" x14ac:dyDescent="0.2">
      <c r="A21" s="945" t="str">
        <f>T!J22</f>
        <v>Prosinec</v>
      </c>
      <c r="B21" s="946"/>
      <c r="C21" s="92" t="s">
        <v>6</v>
      </c>
      <c r="D21" s="104">
        <v>94</v>
      </c>
      <c r="E21" s="106">
        <v>12598.280839999999</v>
      </c>
      <c r="F21" s="105">
        <v>134540.80859</v>
      </c>
      <c r="G21" s="433">
        <f>E21/$E$26</f>
        <v>0.26584330888446112</v>
      </c>
      <c r="H21" s="395">
        <f>(E21-I21)/I21</f>
        <v>-5.3446983280766192E-2</v>
      </c>
      <c r="I21" s="413">
        <v>13309.641</v>
      </c>
      <c r="J21" s="113">
        <v>141917.75124000004</v>
      </c>
      <c r="K21" s="116">
        <f>I21/$I$26</f>
        <v>0.27370771718645392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45"/>
      <c r="B22" s="946"/>
      <c r="C22" s="93" t="s">
        <v>7</v>
      </c>
      <c r="D22" s="77">
        <v>330</v>
      </c>
      <c r="E22" s="90">
        <v>5479.0784100000001</v>
      </c>
      <c r="F22" s="78">
        <v>58509.161540000008</v>
      </c>
      <c r="G22" s="434">
        <f>E22/$E$26</f>
        <v>0.11561707130127861</v>
      </c>
      <c r="H22" s="141">
        <f t="shared" ref="H22:H26" si="2">(E22-I22)/I22</f>
        <v>5.3872606147919007E-2</v>
      </c>
      <c r="I22" s="414">
        <v>5198.9949999999999</v>
      </c>
      <c r="J22" s="112">
        <v>55435.005459999971</v>
      </c>
      <c r="K22" s="117">
        <f>I22/$I$26</f>
        <v>0.10691535955881815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45"/>
      <c r="B23" s="946"/>
      <c r="C23" s="93" t="s">
        <v>8</v>
      </c>
      <c r="D23" s="77">
        <v>10593</v>
      </c>
      <c r="E23" s="90">
        <v>10090.524219999999</v>
      </c>
      <c r="F23" s="78">
        <v>107756.82981000001</v>
      </c>
      <c r="G23" s="434">
        <f>E23/$E$26</f>
        <v>0.21292574606739725</v>
      </c>
      <c r="H23" s="141">
        <f t="shared" si="2"/>
        <v>-5.3935791123448297E-2</v>
      </c>
      <c r="I23" s="414">
        <v>10665.792158</v>
      </c>
      <c r="J23" s="112">
        <v>113723.845558</v>
      </c>
      <c r="K23" s="117">
        <f>I23/$I$26</f>
        <v>0.21933796888671619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45"/>
      <c r="B24" s="946"/>
      <c r="C24" s="93" t="s">
        <v>9</v>
      </c>
      <c r="D24" s="77">
        <v>108656</v>
      </c>
      <c r="E24" s="90">
        <v>19050.597260000002</v>
      </c>
      <c r="F24" s="78">
        <v>203453.88154</v>
      </c>
      <c r="G24" s="434">
        <f>E24/$E$26</f>
        <v>0.40199721502824104</v>
      </c>
      <c r="H24" s="141">
        <f t="shared" si="2"/>
        <v>-1.3203318396624395E-2</v>
      </c>
      <c r="I24" s="414">
        <v>19305.493842</v>
      </c>
      <c r="J24" s="112">
        <v>205845.56131199998</v>
      </c>
      <c r="K24" s="117">
        <f>I24/$I$26</f>
        <v>0.39701015592013067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40"/>
      <c r="B25" s="1005"/>
      <c r="C25" s="93" t="s">
        <v>305</v>
      </c>
      <c r="D25" s="77">
        <v>12</v>
      </c>
      <c r="E25" s="90">
        <v>171.39299999999997</v>
      </c>
      <c r="F25" s="78">
        <v>1830.12357</v>
      </c>
      <c r="G25" s="434">
        <f>E25/$E$26</f>
        <v>3.6166587186219957E-3</v>
      </c>
      <c r="H25" s="141">
        <f t="shared" si="2"/>
        <v>0.16370635922923343</v>
      </c>
      <c r="I25" s="417">
        <v>147.28200000000001</v>
      </c>
      <c r="J25" s="118">
        <v>1570.4682600000001</v>
      </c>
      <c r="K25" s="117">
        <f>I25/$I$26</f>
        <v>3.0287984478811493E-3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47"/>
      <c r="B26" s="948"/>
      <c r="C26" s="600" t="s">
        <v>2</v>
      </c>
      <c r="D26" s="601">
        <v>119685</v>
      </c>
      <c r="E26" s="602">
        <v>47389.873729999999</v>
      </c>
      <c r="F26" s="603">
        <v>506090.80505000002</v>
      </c>
      <c r="G26" s="604">
        <f>SUM(G21:G25)</f>
        <v>1</v>
      </c>
      <c r="H26" s="605">
        <f t="shared" si="2"/>
        <v>-2.5445227531486255E-2</v>
      </c>
      <c r="I26" s="606">
        <v>48627.203999999998</v>
      </c>
      <c r="J26" s="607">
        <v>518492.63183000003</v>
      </c>
      <c r="K26" s="608">
        <f>SUM(K21:K24)</f>
        <v>0.99697120155211894</v>
      </c>
      <c r="L26" s="107"/>
    </row>
    <row r="27" spans="1:21" ht="11.1" customHeight="1" thickTop="1" x14ac:dyDescent="0.2">
      <c r="A27" s="1003" t="str">
        <f>T!E17</f>
        <v>IV. čtvrtletí</v>
      </c>
      <c r="B27" s="1004"/>
      <c r="C27" s="93" t="s">
        <v>6</v>
      </c>
      <c r="D27" s="77">
        <f>D21</f>
        <v>94</v>
      </c>
      <c r="E27" s="90">
        <f>E9+E15+E21</f>
        <v>35230.616959999999</v>
      </c>
      <c r="F27" s="78">
        <f>F9+F15+F21</f>
        <v>376028.15284</v>
      </c>
      <c r="G27" s="434">
        <f>E27/$E$32</f>
        <v>0.32381115943449945</v>
      </c>
      <c r="H27" s="141">
        <f>(E27-I27)/I27</f>
        <v>-6.7302911491508507E-2</v>
      </c>
      <c r="I27" s="414">
        <f>I9+I15+I21</f>
        <v>37772.839</v>
      </c>
      <c r="J27" s="112">
        <f>J9+J15+J21</f>
        <v>402687.15143000009</v>
      </c>
      <c r="K27" s="117">
        <f>I27/$I$32</f>
        <v>0.32790844366235389</v>
      </c>
      <c r="L27" s="87"/>
    </row>
    <row r="28" spans="1:21" ht="11.1" customHeight="1" x14ac:dyDescent="0.2">
      <c r="A28" s="945"/>
      <c r="B28" s="946"/>
      <c r="C28" s="93" t="s">
        <v>7</v>
      </c>
      <c r="D28" s="77">
        <f>D22</f>
        <v>330</v>
      </c>
      <c r="E28" s="90">
        <f t="shared" ref="E28:F31" si="3">E10+E16+E22</f>
        <v>13155.96876</v>
      </c>
      <c r="F28" s="78">
        <f t="shared" si="3"/>
        <v>140417.37868999995</v>
      </c>
      <c r="G28" s="434">
        <f>E28/$E$32</f>
        <v>0.12091895814644441</v>
      </c>
      <c r="H28" s="141">
        <f t="shared" ref="H28:H31" si="4">(E28-I28)/I28</f>
        <v>-1.7858969827853543E-3</v>
      </c>
      <c r="I28" s="414">
        <f t="shared" ref="I28:J28" si="5">I10+I16+I22</f>
        <v>13179.506000000001</v>
      </c>
      <c r="J28" s="112">
        <f t="shared" si="5"/>
        <v>140506.83267999993</v>
      </c>
      <c r="K28" s="117">
        <f>I28/$I$32</f>
        <v>0.11441213885719988</v>
      </c>
      <c r="L28" s="87"/>
    </row>
    <row r="29" spans="1:21" ht="11.1" customHeight="1" x14ac:dyDescent="0.2">
      <c r="A29" s="945"/>
      <c r="B29" s="946"/>
      <c r="C29" s="93" t="s">
        <v>8</v>
      </c>
      <c r="D29" s="77">
        <f>D23</f>
        <v>10593</v>
      </c>
      <c r="E29" s="90">
        <f t="shared" si="3"/>
        <v>21224.799749999998</v>
      </c>
      <c r="F29" s="78">
        <f t="shared" si="3"/>
        <v>226551.91209</v>
      </c>
      <c r="G29" s="434">
        <f>E29/$E$32</f>
        <v>0.19508108596610207</v>
      </c>
      <c r="H29" s="141">
        <f t="shared" si="4"/>
        <v>-7.6378553927942419E-2</v>
      </c>
      <c r="I29" s="414">
        <f t="shared" ref="I29:J29" si="6">I11+I17+I23</f>
        <v>22979.977176</v>
      </c>
      <c r="J29" s="112">
        <f t="shared" si="6"/>
        <v>244993.44889500001</v>
      </c>
      <c r="K29" s="117">
        <f>I29/$I$32</f>
        <v>0.1994906591791677</v>
      </c>
      <c r="L29" s="87"/>
    </row>
    <row r="30" spans="1:21" ht="11.1" customHeight="1" x14ac:dyDescent="0.2">
      <c r="A30" s="945"/>
      <c r="B30" s="946"/>
      <c r="C30" s="93" t="s">
        <v>9</v>
      </c>
      <c r="D30" s="77">
        <f>D24</f>
        <v>108656</v>
      </c>
      <c r="E30" s="90">
        <f t="shared" si="3"/>
        <v>38603.217690000005</v>
      </c>
      <c r="F30" s="78">
        <f t="shared" si="3"/>
        <v>412071.86947000003</v>
      </c>
      <c r="G30" s="434">
        <f>E30/$E$32</f>
        <v>0.35480936062782142</v>
      </c>
      <c r="H30" s="141">
        <f t="shared" si="4"/>
        <v>-5.3786552958606321E-2</v>
      </c>
      <c r="I30" s="414">
        <f t="shared" ref="I30:J30" si="7">I12+I18+I24</f>
        <v>40797.578823999997</v>
      </c>
      <c r="J30" s="112">
        <f t="shared" si="7"/>
        <v>434951.64932499995</v>
      </c>
      <c r="K30" s="117">
        <f>I30/$I$32</f>
        <v>0.35416640452601522</v>
      </c>
      <c r="L30" s="87"/>
    </row>
    <row r="31" spans="1:21" ht="11.1" customHeight="1" x14ac:dyDescent="0.2">
      <c r="A31" s="945"/>
      <c r="B31" s="946"/>
      <c r="C31" s="93" t="s">
        <v>305</v>
      </c>
      <c r="D31" s="77">
        <f>D25</f>
        <v>12</v>
      </c>
      <c r="E31" s="90">
        <f>E13+E19+E25</f>
        <v>585.28199999999993</v>
      </c>
      <c r="F31" s="78">
        <f t="shared" si="3"/>
        <v>6246.1508899999999</v>
      </c>
      <c r="G31" s="434">
        <f>E31/$E$32</f>
        <v>5.3794358251324443E-3</v>
      </c>
      <c r="H31" s="141">
        <f t="shared" si="4"/>
        <v>0.263158576275283</v>
      </c>
      <c r="I31" s="414">
        <f>I13+I19+I25</f>
        <v>463.34800000000007</v>
      </c>
      <c r="J31" s="112">
        <f t="shared" ref="J31" si="8">J13+J19+J25</f>
        <v>4939.4643899999992</v>
      </c>
      <c r="K31" s="117">
        <f>I31/$I$32</f>
        <v>4.0223537752633407E-3</v>
      </c>
      <c r="L31" s="87"/>
    </row>
    <row r="32" spans="1:21" ht="11.1" customHeight="1" x14ac:dyDescent="0.2">
      <c r="A32" s="945"/>
      <c r="B32" s="946"/>
      <c r="C32" s="570" t="s">
        <v>2</v>
      </c>
      <c r="D32" s="565">
        <f>SUM(D27:D31)</f>
        <v>119685</v>
      </c>
      <c r="E32" s="571">
        <f>SUM(E27:E31)</f>
        <v>108799.88516000002</v>
      </c>
      <c r="F32" s="572">
        <f>SUM(F27:F31)</f>
        <v>1161315.4639799998</v>
      </c>
      <c r="G32" s="573">
        <f>SUM(G27:G31)</f>
        <v>0.99999999999999978</v>
      </c>
      <c r="H32" s="574">
        <f>(E32-I32)/I32</f>
        <v>-5.5501202505365367E-2</v>
      </c>
      <c r="I32" s="584">
        <f>SUM(I27:I31)</f>
        <v>115193.249</v>
      </c>
      <c r="J32" s="585">
        <f>SUM(J27:J31)</f>
        <v>1228078.5467200002</v>
      </c>
      <c r="K32" s="586">
        <f>SUM(K27:K30)</f>
        <v>0.99597764622473661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06" t="s">
        <v>122</v>
      </c>
      <c r="B35" s="1006"/>
      <c r="C35" s="1006"/>
      <c r="D35" s="1007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56">
        <f>T!G17</f>
        <v>2018</v>
      </c>
      <c r="F36" s="927"/>
      <c r="G36" s="927"/>
      <c r="H36" s="410"/>
      <c r="I36" s="957">
        <f>E36-1</f>
        <v>2017</v>
      </c>
      <c r="J36" s="958"/>
      <c r="K36" s="959"/>
      <c r="L36" s="87"/>
    </row>
    <row r="37" spans="1:12" ht="24.95" customHeight="1" x14ac:dyDescent="0.25">
      <c r="A37" s="74"/>
      <c r="B37" s="75"/>
      <c r="C37" s="76"/>
      <c r="D37" s="76"/>
      <c r="E37" s="932" t="s">
        <v>39</v>
      </c>
      <c r="F37" s="933"/>
      <c r="G37" s="432"/>
      <c r="H37" s="933" t="s">
        <v>108</v>
      </c>
      <c r="I37" s="999" t="s">
        <v>39</v>
      </c>
      <c r="J37" s="1000"/>
      <c r="K37" s="411"/>
      <c r="L37" s="87"/>
    </row>
    <row r="38" spans="1:12" ht="24.95" customHeight="1" x14ac:dyDescent="0.25">
      <c r="A38" s="74"/>
      <c r="B38" s="94"/>
      <c r="C38" s="94"/>
      <c r="D38" s="961" t="s">
        <v>0</v>
      </c>
      <c r="E38" s="932"/>
      <c r="F38" s="933"/>
      <c r="G38" s="503" t="s">
        <v>107</v>
      </c>
      <c r="H38" s="933"/>
      <c r="I38" s="999"/>
      <c r="J38" s="1000"/>
      <c r="K38" s="114" t="s">
        <v>107</v>
      </c>
      <c r="L38" s="87"/>
    </row>
    <row r="39" spans="1:12" ht="15" customHeight="1" x14ac:dyDescent="0.25">
      <c r="A39" s="960" t="s">
        <v>140</v>
      </c>
      <c r="B39" s="960"/>
      <c r="C39" s="126" t="s">
        <v>45</v>
      </c>
      <c r="D39" s="962"/>
      <c r="E39" s="672" t="s">
        <v>341</v>
      </c>
      <c r="F39" s="666" t="s">
        <v>1</v>
      </c>
      <c r="G39" s="504" t="s">
        <v>66</v>
      </c>
      <c r="H39" s="960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39" t="str">
        <f>T!J20</f>
        <v>Říjen</v>
      </c>
      <c r="B40" s="940"/>
      <c r="C40" s="92" t="s">
        <v>6</v>
      </c>
      <c r="D40" s="77">
        <v>74</v>
      </c>
      <c r="E40" s="90">
        <v>13590.738000000001</v>
      </c>
      <c r="F40" s="78">
        <v>145056.05143000008</v>
      </c>
      <c r="G40" s="433">
        <f>E40/$E$45</f>
        <v>0.4417022977672333</v>
      </c>
      <c r="H40" s="141">
        <f>(E40-I40)/I40</f>
        <v>6.7875728644175681E-2</v>
      </c>
      <c r="I40" s="414">
        <v>12726.891</v>
      </c>
      <c r="J40" s="112">
        <v>135627.09337000002</v>
      </c>
      <c r="K40" s="116">
        <f>I40/$I$45</f>
        <v>0.39449527605916701</v>
      </c>
      <c r="L40" s="87"/>
    </row>
    <row r="41" spans="1:12" ht="11.1" customHeight="1" x14ac:dyDescent="0.2">
      <c r="A41" s="941"/>
      <c r="B41" s="942"/>
      <c r="C41" s="93" t="s">
        <v>7</v>
      </c>
      <c r="D41" s="77">
        <v>329</v>
      </c>
      <c r="E41" s="90">
        <v>2767.6769999999997</v>
      </c>
      <c r="F41" s="78">
        <v>29539.789369999999</v>
      </c>
      <c r="G41" s="434">
        <f t="shared" ref="G41" si="9">E41/$E$45</f>
        <v>8.995017712632844E-2</v>
      </c>
      <c r="H41" s="141">
        <f>(E41-I41)/I41</f>
        <v>-0.18796445169467668</v>
      </c>
      <c r="I41" s="414">
        <v>3408.32</v>
      </c>
      <c r="J41" s="112">
        <v>36321.16063000002</v>
      </c>
      <c r="K41" s="117">
        <f t="shared" ref="K41:K44" si="10">I41/$I$45</f>
        <v>0.10564765104831811</v>
      </c>
      <c r="L41" s="88"/>
    </row>
    <row r="42" spans="1:12" ht="11.1" customHeight="1" x14ac:dyDescent="0.2">
      <c r="A42" s="941"/>
      <c r="B42" s="942"/>
      <c r="C42" s="93" t="s">
        <v>8</v>
      </c>
      <c r="D42" s="77">
        <v>10794</v>
      </c>
      <c r="E42" s="90">
        <v>4501.1959999999999</v>
      </c>
      <c r="F42" s="78">
        <v>48041.952149999997</v>
      </c>
      <c r="G42" s="434">
        <f>E42/$E$45</f>
        <v>0.14628996717475382</v>
      </c>
      <c r="H42" s="141">
        <f t="shared" ref="H42:H44" si="11">(E42-I42)/I42</f>
        <v>-0.12426048857171766</v>
      </c>
      <c r="I42" s="414">
        <v>5139.88</v>
      </c>
      <c r="J42" s="112">
        <v>54774.059789999999</v>
      </c>
      <c r="K42" s="117">
        <f t="shared" si="10"/>
        <v>0.15932079401882138</v>
      </c>
      <c r="L42" s="88"/>
    </row>
    <row r="43" spans="1:12" ht="11.1" customHeight="1" x14ac:dyDescent="0.2">
      <c r="A43" s="941"/>
      <c r="B43" s="942"/>
      <c r="C43" s="93" t="s">
        <v>9</v>
      </c>
      <c r="D43" s="77">
        <v>146751</v>
      </c>
      <c r="E43" s="90">
        <v>9745.2000000000007</v>
      </c>
      <c r="F43" s="78">
        <v>104011.8</v>
      </c>
      <c r="G43" s="434">
        <f>E43/$E$45</f>
        <v>0.31672137541031559</v>
      </c>
      <c r="H43" s="141">
        <f t="shared" si="11"/>
        <v>-0.10131134842029534</v>
      </c>
      <c r="I43" s="414">
        <v>10843.8</v>
      </c>
      <c r="J43" s="112">
        <v>115559.8</v>
      </c>
      <c r="K43" s="117">
        <f t="shared" si="10"/>
        <v>0.33612512863749638</v>
      </c>
      <c r="L43" s="88"/>
    </row>
    <row r="44" spans="1:12" ht="11.1" customHeight="1" x14ac:dyDescent="0.2">
      <c r="A44" s="941"/>
      <c r="B44" s="942"/>
      <c r="C44" s="93" t="s">
        <v>305</v>
      </c>
      <c r="D44" s="77">
        <v>9</v>
      </c>
      <c r="E44" s="90">
        <v>164.18899999999999</v>
      </c>
      <c r="F44" s="78">
        <v>1752.41913</v>
      </c>
      <c r="G44" s="434">
        <f>E44/$E$45</f>
        <v>5.3361825213689099E-3</v>
      </c>
      <c r="H44" s="141">
        <f t="shared" si="11"/>
        <v>0.15374993851407848</v>
      </c>
      <c r="I44" s="417">
        <v>142.309</v>
      </c>
      <c r="J44" s="118">
        <v>1516.5555200000001</v>
      </c>
      <c r="K44" s="117">
        <f t="shared" si="10"/>
        <v>4.4111502361970411E-3</v>
      </c>
      <c r="L44" s="88"/>
    </row>
    <row r="45" spans="1:12" ht="11.1" customHeight="1" x14ac:dyDescent="0.2">
      <c r="A45" s="943"/>
      <c r="B45" s="944"/>
      <c r="C45" s="535" t="s">
        <v>2</v>
      </c>
      <c r="D45" s="536">
        <v>157957</v>
      </c>
      <c r="E45" s="537">
        <v>30769</v>
      </c>
      <c r="F45" s="538">
        <v>328402.01208000007</v>
      </c>
      <c r="G45" s="539">
        <f>SUM(G40:G44)</f>
        <v>1</v>
      </c>
      <c r="H45" s="540">
        <f>(E45-I45)/I45</f>
        <v>-4.6253704139957615E-2</v>
      </c>
      <c r="I45" s="541">
        <v>32261.200000000001</v>
      </c>
      <c r="J45" s="542">
        <v>343798.66931000003</v>
      </c>
      <c r="K45" s="550">
        <f>SUM(K40:K43)</f>
        <v>0.9955888497638028</v>
      </c>
      <c r="L45" s="99"/>
    </row>
    <row r="46" spans="1:12" ht="11.1" customHeight="1" x14ac:dyDescent="0.2">
      <c r="A46" s="945" t="str">
        <f>T!J21</f>
        <v>Listopad</v>
      </c>
      <c r="B46" s="946"/>
      <c r="C46" s="93" t="s">
        <v>6</v>
      </c>
      <c r="D46" s="77">
        <v>74</v>
      </c>
      <c r="E46" s="90">
        <v>15379.835999999999</v>
      </c>
      <c r="F46" s="78">
        <v>164078.17010000002</v>
      </c>
      <c r="G46" s="434">
        <f>E46/$E$51</f>
        <v>0.33909004722617858</v>
      </c>
      <c r="H46" s="141">
        <f>(E46-I46)/I46</f>
        <v>-3.206473932212222E-2</v>
      </c>
      <c r="I46" s="414">
        <v>15889.323</v>
      </c>
      <c r="J46" s="112">
        <v>169405.75881</v>
      </c>
      <c r="K46" s="117">
        <f>I46/$I$51</f>
        <v>0.32839628724842196</v>
      </c>
      <c r="L46" s="88"/>
    </row>
    <row r="47" spans="1:12" ht="11.1" customHeight="1" x14ac:dyDescent="0.2">
      <c r="A47" s="945"/>
      <c r="B47" s="946"/>
      <c r="C47" s="93" t="s">
        <v>7</v>
      </c>
      <c r="D47" s="77">
        <v>329</v>
      </c>
      <c r="E47" s="90">
        <v>3695.23</v>
      </c>
      <c r="F47" s="78">
        <v>39422.412249999987</v>
      </c>
      <c r="G47" s="434">
        <f t="shared" ref="G47:G50" si="12">E47/$E$51</f>
        <v>8.1471331372557673E-2</v>
      </c>
      <c r="H47" s="141">
        <f>(E47-I47)/I47</f>
        <v>-0.14632075595926894</v>
      </c>
      <c r="I47" s="414">
        <v>4328.5929999999998</v>
      </c>
      <c r="J47" s="112">
        <v>46149.568089999979</v>
      </c>
      <c r="K47" s="117">
        <f t="shared" ref="K47:K50" si="13">I47/$I$51</f>
        <v>8.9462204916440344E-2</v>
      </c>
      <c r="L47" s="89"/>
    </row>
    <row r="48" spans="1:12" ht="11.1" customHeight="1" x14ac:dyDescent="0.2">
      <c r="A48" s="945"/>
      <c r="B48" s="946"/>
      <c r="C48" s="93" t="s">
        <v>8</v>
      </c>
      <c r="D48" s="77">
        <v>10833</v>
      </c>
      <c r="E48" s="90">
        <v>7755.7459999999992</v>
      </c>
      <c r="F48" s="78">
        <v>82740.991160000005</v>
      </c>
      <c r="G48" s="434">
        <f t="shared" si="12"/>
        <v>0.17099637976726445</v>
      </c>
      <c r="H48" s="141">
        <f t="shared" ref="H48:H50" si="14">(E48-I48)/I48</f>
        <v>-0.15501531612134545</v>
      </c>
      <c r="I48" s="414">
        <v>9178.5640000000003</v>
      </c>
      <c r="J48" s="112">
        <v>97858.054660000009</v>
      </c>
      <c r="K48" s="117">
        <f t="shared" si="13"/>
        <v>0.18970011119240418</v>
      </c>
      <c r="L48" s="88"/>
    </row>
    <row r="49" spans="1:12" ht="11.1" customHeight="1" x14ac:dyDescent="0.2">
      <c r="A49" s="945"/>
      <c r="B49" s="946"/>
      <c r="C49" s="93" t="s">
        <v>9</v>
      </c>
      <c r="D49" s="77">
        <v>146813</v>
      </c>
      <c r="E49" s="90">
        <v>18359.900000000001</v>
      </c>
      <c r="F49" s="78">
        <v>195870.9</v>
      </c>
      <c r="G49" s="434">
        <f t="shared" si="12"/>
        <v>0.40479361145775006</v>
      </c>
      <c r="H49" s="141">
        <f t="shared" si="14"/>
        <v>-2.5984498427030628E-2</v>
      </c>
      <c r="I49" s="414">
        <v>18849.7</v>
      </c>
      <c r="J49" s="112">
        <v>200969.2</v>
      </c>
      <c r="K49" s="117">
        <f t="shared" si="13"/>
        <v>0.38958056902402827</v>
      </c>
      <c r="L49" s="88"/>
    </row>
    <row r="50" spans="1:12" ht="11.1" customHeight="1" x14ac:dyDescent="0.2">
      <c r="A50" s="945"/>
      <c r="B50" s="946"/>
      <c r="C50" s="93" t="s">
        <v>305</v>
      </c>
      <c r="D50" s="77">
        <v>10</v>
      </c>
      <c r="E50" s="90">
        <v>165.488</v>
      </c>
      <c r="F50" s="78">
        <v>1765.4900399999997</v>
      </c>
      <c r="G50" s="434">
        <f t="shared" si="12"/>
        <v>3.6486301762493332E-3</v>
      </c>
      <c r="H50" s="141">
        <f t="shared" si="14"/>
        <v>0.1955497760439244</v>
      </c>
      <c r="I50" s="417">
        <v>138.41999999999999</v>
      </c>
      <c r="J50" s="118">
        <v>1475.7901000000002</v>
      </c>
      <c r="K50" s="117">
        <f t="shared" si="13"/>
        <v>2.8608276187051247E-3</v>
      </c>
      <c r="L50" s="88"/>
    </row>
    <row r="51" spans="1:12" ht="11.1" customHeight="1" x14ac:dyDescent="0.2">
      <c r="A51" s="945"/>
      <c r="B51" s="946"/>
      <c r="C51" s="535" t="s">
        <v>2</v>
      </c>
      <c r="D51" s="536">
        <v>158059</v>
      </c>
      <c r="E51" s="537">
        <v>45356.2</v>
      </c>
      <c r="F51" s="538">
        <v>483877.96355000004</v>
      </c>
      <c r="G51" s="539">
        <f>SUM(G46:G50)</f>
        <v>1.0000000000000002</v>
      </c>
      <c r="H51" s="540">
        <f t="shared" ref="H51" si="15">(E51-I51)/I51</f>
        <v>-6.2590162985743575E-2</v>
      </c>
      <c r="I51" s="541">
        <v>48384.600000000006</v>
      </c>
      <c r="J51" s="542">
        <v>515858.37166</v>
      </c>
      <c r="K51" s="550">
        <f>SUM(K46:K49)</f>
        <v>0.99713917238129479</v>
      </c>
      <c r="L51" s="99"/>
    </row>
    <row r="52" spans="1:12" ht="11.1" customHeight="1" x14ac:dyDescent="0.2">
      <c r="A52" s="945" t="str">
        <f>T!J22</f>
        <v>Prosinec</v>
      </c>
      <c r="B52" s="946"/>
      <c r="C52" s="92" t="s">
        <v>6</v>
      </c>
      <c r="D52" s="104">
        <v>74</v>
      </c>
      <c r="E52" s="106">
        <v>16806.002</v>
      </c>
      <c r="F52" s="105">
        <v>179497.67018999998</v>
      </c>
      <c r="G52" s="433">
        <f>E52/$E$57</f>
        <v>0.27830266197474646</v>
      </c>
      <c r="H52" s="395">
        <f>(E52-I52)/I52</f>
        <v>-7.1358924540268584E-2</v>
      </c>
      <c r="I52" s="413">
        <v>18097.414000000001</v>
      </c>
      <c r="J52" s="113">
        <v>192953.02152999997</v>
      </c>
      <c r="K52" s="116">
        <f>I52/$I$57</f>
        <v>0.2873777715671314</v>
      </c>
      <c r="L52" s="106"/>
    </row>
    <row r="53" spans="1:12" ht="11.1" customHeight="1" x14ac:dyDescent="0.2">
      <c r="A53" s="945"/>
      <c r="B53" s="946"/>
      <c r="C53" s="93" t="s">
        <v>7</v>
      </c>
      <c r="D53" s="77">
        <v>330</v>
      </c>
      <c r="E53" s="90">
        <v>4601.1509999999998</v>
      </c>
      <c r="F53" s="78">
        <v>49143.068649999957</v>
      </c>
      <c r="G53" s="434">
        <f t="shared" ref="G53:G56" si="16">E53/$E$57</f>
        <v>7.6193765265990476E-2</v>
      </c>
      <c r="H53" s="141">
        <f t="shared" ref="H53:H56" si="17">(E53-I53)/I53</f>
        <v>-1.4529905926141246E-2</v>
      </c>
      <c r="I53" s="414">
        <v>4668.991</v>
      </c>
      <c r="J53" s="112">
        <v>49780.614159999997</v>
      </c>
      <c r="K53" s="117">
        <f t="shared" ref="K53:K56" si="18">I53/$I$57</f>
        <v>7.4141213161559555E-2</v>
      </c>
      <c r="L53" s="90"/>
    </row>
    <row r="54" spans="1:12" ht="11.1" customHeight="1" x14ac:dyDescent="0.2">
      <c r="A54" s="945"/>
      <c r="B54" s="946"/>
      <c r="C54" s="93" t="s">
        <v>8</v>
      </c>
      <c r="D54" s="77">
        <v>10848</v>
      </c>
      <c r="E54" s="90">
        <v>11169.886</v>
      </c>
      <c r="F54" s="78">
        <v>119300.85754000001</v>
      </c>
      <c r="G54" s="434">
        <f t="shared" si="16"/>
        <v>0.18497016766714966</v>
      </c>
      <c r="H54" s="141">
        <f t="shared" si="17"/>
        <v>-0.12392137110136127</v>
      </c>
      <c r="I54" s="414">
        <v>12749.867</v>
      </c>
      <c r="J54" s="112">
        <v>135937.75514999998</v>
      </c>
      <c r="K54" s="117">
        <f t="shared" si="18"/>
        <v>0.20246143267968045</v>
      </c>
      <c r="L54" s="90"/>
    </row>
    <row r="55" spans="1:12" ht="11.1" customHeight="1" x14ac:dyDescent="0.2">
      <c r="A55" s="945"/>
      <c r="B55" s="946"/>
      <c r="C55" s="93" t="s">
        <v>9</v>
      </c>
      <c r="D55" s="77">
        <v>146864</v>
      </c>
      <c r="E55" s="90">
        <v>27655.9</v>
      </c>
      <c r="F55" s="78">
        <v>295380.09999999998</v>
      </c>
      <c r="G55" s="434">
        <f t="shared" si="16"/>
        <v>0.45797391844338647</v>
      </c>
      <c r="H55" s="141">
        <f t="shared" si="17"/>
        <v>1.2224625666589805E-2</v>
      </c>
      <c r="I55" s="414">
        <v>27321.9</v>
      </c>
      <c r="J55" s="112">
        <v>291304.2</v>
      </c>
      <c r="K55" s="117">
        <f t="shared" si="18"/>
        <v>0.43385793887347701</v>
      </c>
      <c r="L55" s="90"/>
    </row>
    <row r="56" spans="1:12" ht="11.1" customHeight="1" x14ac:dyDescent="0.2">
      <c r="A56" s="940"/>
      <c r="B56" s="1005"/>
      <c r="C56" s="93" t="s">
        <v>305</v>
      </c>
      <c r="D56" s="77">
        <v>10</v>
      </c>
      <c r="E56" s="90">
        <v>154.56100000000001</v>
      </c>
      <c r="F56" s="78">
        <v>1650.79917</v>
      </c>
      <c r="G56" s="434">
        <f t="shared" si="16"/>
        <v>2.5594866487269716E-3</v>
      </c>
      <c r="H56" s="141">
        <f t="shared" si="17"/>
        <v>0.1354093206393984</v>
      </c>
      <c r="I56" s="417">
        <v>136.12799999999999</v>
      </c>
      <c r="J56" s="118">
        <v>1451.39402</v>
      </c>
      <c r="K56" s="117">
        <f t="shared" si="18"/>
        <v>2.1616437181516904E-3</v>
      </c>
      <c r="L56" s="90"/>
    </row>
    <row r="57" spans="1:12" ht="11.1" customHeight="1" thickBot="1" x14ac:dyDescent="0.25">
      <c r="A57" s="947"/>
      <c r="B57" s="948"/>
      <c r="C57" s="600" t="s">
        <v>2</v>
      </c>
      <c r="D57" s="601">
        <v>158126</v>
      </c>
      <c r="E57" s="602">
        <v>60387.5</v>
      </c>
      <c r="F57" s="603">
        <v>644972.49554999988</v>
      </c>
      <c r="G57" s="604">
        <f>SUM(G52:G56)</f>
        <v>1.0000000000000002</v>
      </c>
      <c r="H57" s="605">
        <f t="shared" ref="H57" si="19">(E57-I57)/I57</f>
        <v>-4.1077074298562999E-2</v>
      </c>
      <c r="I57" s="606">
        <v>62974.299999999996</v>
      </c>
      <c r="J57" s="607">
        <v>671426.98485999997</v>
      </c>
      <c r="K57" s="608">
        <f>SUM(K52:K55)</f>
        <v>0.99783835628184836</v>
      </c>
      <c r="L57" s="107"/>
    </row>
    <row r="58" spans="1:12" ht="11.1" customHeight="1" thickTop="1" x14ac:dyDescent="0.2">
      <c r="A58" s="1003" t="str">
        <f>T!E17</f>
        <v>IV. čtvrtletí</v>
      </c>
      <c r="B58" s="1004"/>
      <c r="C58" s="93" t="s">
        <v>6</v>
      </c>
      <c r="D58" s="77">
        <f>D52</f>
        <v>74</v>
      </c>
      <c r="E58" s="90">
        <f>E40+E46+E52</f>
        <v>45776.576000000001</v>
      </c>
      <c r="F58" s="78">
        <f>F40+F46+F52</f>
        <v>488631.89172000007</v>
      </c>
      <c r="G58" s="434">
        <f>E58/$E$63</f>
        <v>0.33532833208924884</v>
      </c>
      <c r="H58" s="141">
        <f>(E58-I58)/I58</f>
        <v>-2.0059499553320845E-2</v>
      </c>
      <c r="I58" s="414">
        <f>I40+I46+I52</f>
        <v>46713.627999999997</v>
      </c>
      <c r="J58" s="112">
        <f>J40+J46+J52</f>
        <v>497985.87371000001</v>
      </c>
      <c r="K58" s="117">
        <f>I58/$I$63</f>
        <v>0.32525828905564058</v>
      </c>
      <c r="L58" s="87"/>
    </row>
    <row r="59" spans="1:12" ht="11.1" customHeight="1" x14ac:dyDescent="0.2">
      <c r="A59" s="945"/>
      <c r="B59" s="946"/>
      <c r="C59" s="93" t="s">
        <v>7</v>
      </c>
      <c r="D59" s="77">
        <f>D53</f>
        <v>330</v>
      </c>
      <c r="E59" s="90">
        <f t="shared" ref="E59:F60" si="20">E41+E47+E53</f>
        <v>11064.057999999999</v>
      </c>
      <c r="F59" s="78">
        <f t="shared" si="20"/>
        <v>118105.27026999994</v>
      </c>
      <c r="G59" s="434">
        <f t="shared" ref="G59:G62" si="21">E59/$E$63</f>
        <v>8.1047829249586284E-2</v>
      </c>
      <c r="H59" s="141">
        <f t="shared" ref="H59:H62" si="22">(E59-I59)/I59</f>
        <v>-0.10816188808167476</v>
      </c>
      <c r="I59" s="414">
        <f t="shared" ref="I59:J59" si="23">I41+I47+I53</f>
        <v>12405.904</v>
      </c>
      <c r="J59" s="112">
        <f t="shared" si="23"/>
        <v>132251.34288000001</v>
      </c>
      <c r="K59" s="117">
        <f t="shared" ref="K59:K62" si="24">I59/$I$63</f>
        <v>8.6379998342850359E-2</v>
      </c>
      <c r="L59" s="87"/>
    </row>
    <row r="60" spans="1:12" ht="11.1" customHeight="1" x14ac:dyDescent="0.2">
      <c r="A60" s="945"/>
      <c r="B60" s="946"/>
      <c r="C60" s="93" t="s">
        <v>8</v>
      </c>
      <c r="D60" s="77">
        <f>D54</f>
        <v>10848</v>
      </c>
      <c r="E60" s="90">
        <f>E42+E48+E54</f>
        <v>23426.828000000001</v>
      </c>
      <c r="F60" s="78">
        <f t="shared" si="20"/>
        <v>250083.80085</v>
      </c>
      <c r="G60" s="434">
        <f t="shared" si="21"/>
        <v>0.1716091469877894</v>
      </c>
      <c r="H60" s="141">
        <f t="shared" si="22"/>
        <v>-0.13452937643578869</v>
      </c>
      <c r="I60" s="414">
        <f>I42+I48+I54</f>
        <v>27068.311000000002</v>
      </c>
      <c r="J60" s="112">
        <f t="shared" ref="J60" si="25">J42+J48+J54</f>
        <v>288569.86959999998</v>
      </c>
      <c r="K60" s="117">
        <f t="shared" si="24"/>
        <v>0.18847160669014995</v>
      </c>
      <c r="L60" s="87"/>
    </row>
    <row r="61" spans="1:12" ht="11.1" customHeight="1" x14ac:dyDescent="0.2">
      <c r="A61" s="945"/>
      <c r="B61" s="946"/>
      <c r="C61" s="93" t="s">
        <v>9</v>
      </c>
      <c r="D61" s="77">
        <f>D55</f>
        <v>146864</v>
      </c>
      <c r="E61" s="90">
        <f t="shared" ref="E61:F62" si="26">E43+E49+E55</f>
        <v>55761</v>
      </c>
      <c r="F61" s="78">
        <f t="shared" si="26"/>
        <v>595262.80000000005</v>
      </c>
      <c r="G61" s="434">
        <f t="shared" si="21"/>
        <v>0.40846749057047438</v>
      </c>
      <c r="H61" s="141">
        <f t="shared" si="22"/>
        <v>-2.2001073394205799E-2</v>
      </c>
      <c r="I61" s="414">
        <f t="shared" ref="I61:J61" si="27">I43+I49+I55</f>
        <v>57015.4</v>
      </c>
      <c r="J61" s="112">
        <f t="shared" si="27"/>
        <v>607833.19999999995</v>
      </c>
      <c r="K61" s="117">
        <f t="shared" si="24"/>
        <v>0.39698760828045665</v>
      </c>
      <c r="L61" s="87"/>
    </row>
    <row r="62" spans="1:12" ht="11.1" customHeight="1" x14ac:dyDescent="0.2">
      <c r="A62" s="945"/>
      <c r="B62" s="946"/>
      <c r="C62" s="93" t="s">
        <v>305</v>
      </c>
      <c r="D62" s="77">
        <f>D56</f>
        <v>10</v>
      </c>
      <c r="E62" s="90">
        <f>E44+E50+E56</f>
        <v>484.23800000000006</v>
      </c>
      <c r="F62" s="78">
        <f t="shared" si="26"/>
        <v>5168.7083400000001</v>
      </c>
      <c r="G62" s="434">
        <f t="shared" si="21"/>
        <v>3.5472011029010491E-3</v>
      </c>
      <c r="H62" s="141">
        <f t="shared" si="22"/>
        <v>0.16164056259100865</v>
      </c>
      <c r="I62" s="414">
        <f>I44+I50+I56</f>
        <v>416.85699999999997</v>
      </c>
      <c r="J62" s="112">
        <f t="shared" ref="J62" si="28">J44+J50+J56</f>
        <v>4443.7396399999998</v>
      </c>
      <c r="K62" s="117">
        <f t="shared" si="24"/>
        <v>2.9024976309026387E-3</v>
      </c>
      <c r="L62" s="87"/>
    </row>
    <row r="63" spans="1:12" ht="11.1" customHeight="1" x14ac:dyDescent="0.2">
      <c r="A63" s="945"/>
      <c r="B63" s="946"/>
      <c r="C63" s="570" t="s">
        <v>2</v>
      </c>
      <c r="D63" s="565">
        <f>SUM(D58:D62)</f>
        <v>158126</v>
      </c>
      <c r="E63" s="571">
        <f>SUM(E58:E62)</f>
        <v>136512.70000000001</v>
      </c>
      <c r="F63" s="572">
        <f>SUM(F58:F62)</f>
        <v>1457252.4711799999</v>
      </c>
      <c r="G63" s="573">
        <f>SUM(G58:G62)</f>
        <v>1</v>
      </c>
      <c r="H63" s="574">
        <f>(E63-I63)/I63</f>
        <v>-4.9487502097547389E-2</v>
      </c>
      <c r="I63" s="584">
        <f>SUM(I58:I62)</f>
        <v>143620.09999999998</v>
      </c>
      <c r="J63" s="585">
        <f>SUM(J58:J62)</f>
        <v>1531084.0258299999</v>
      </c>
      <c r="K63" s="586">
        <f>SUM(K58:K61)</f>
        <v>0.99709750236909755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H9" sqref="H9:L25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3" t="s">
        <v>244</v>
      </c>
      <c r="L1" s="953"/>
      <c r="M1" s="953"/>
    </row>
    <row r="2" spans="1:13" s="599" customFormat="1" ht="30" customHeight="1" x14ac:dyDescent="0.25">
      <c r="A2" s="855" t="s">
        <v>152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</row>
    <row r="3" spans="1:13" ht="17.100000000000001" customHeight="1" x14ac:dyDescent="0.2">
      <c r="A3" s="973" t="str">
        <f>T!J20&amp;" "&amp;T!G17</f>
        <v>Říjen 2018</v>
      </c>
      <c r="B3" s="973"/>
      <c r="C3" s="973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54"/>
      <c r="C4" s="955"/>
      <c r="D4" s="610"/>
      <c r="E4" s="611"/>
      <c r="F4" s="71"/>
      <c r="G4" s="612"/>
      <c r="H4" s="613"/>
      <c r="I4" s="614"/>
      <c r="J4" s="611"/>
      <c r="K4" s="611"/>
      <c r="L4" s="615"/>
      <c r="M4" s="71"/>
    </row>
    <row r="5" spans="1:13" ht="24.95" customHeight="1" x14ac:dyDescent="0.2">
      <c r="D5" s="972" t="s">
        <v>39</v>
      </c>
      <c r="E5" s="970"/>
      <c r="F5" s="970"/>
      <c r="G5" s="971"/>
      <c r="H5" s="972" t="s">
        <v>143</v>
      </c>
      <c r="I5" s="970"/>
      <c r="J5" s="970"/>
      <c r="K5" s="970"/>
      <c r="L5" s="971"/>
      <c r="M5" s="71"/>
    </row>
    <row r="6" spans="1:13" ht="24.95" customHeight="1" x14ac:dyDescent="0.25">
      <c r="B6" s="76"/>
      <c r="C6" s="76"/>
      <c r="D6" s="559"/>
      <c r="E6" s="561"/>
      <c r="F6" s="560"/>
      <c r="G6" s="561"/>
      <c r="H6" s="972"/>
      <c r="I6" s="970"/>
      <c r="J6" s="970"/>
      <c r="K6" s="970"/>
      <c r="L6" s="971"/>
      <c r="M6" s="87"/>
    </row>
    <row r="7" spans="1:13" ht="14.1" customHeight="1" x14ac:dyDescent="0.25">
      <c r="B7" s="94"/>
      <c r="C7" s="961" t="s">
        <v>144</v>
      </c>
      <c r="D7" s="152"/>
      <c r="E7" s="558"/>
      <c r="F7" s="132" t="s">
        <v>146</v>
      </c>
      <c r="G7" s="393" t="s">
        <v>209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126" t="s">
        <v>145</v>
      </c>
      <c r="C8" s="962"/>
      <c r="D8" s="674" t="s">
        <v>341</v>
      </c>
      <c r="E8" s="673" t="s">
        <v>1</v>
      </c>
      <c r="F8" s="126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'19'!D14</f>
        <v>104593</v>
      </c>
      <c r="D9" s="105">
        <f>'19'!E14</f>
        <v>21775.009430000002</v>
      </c>
      <c r="E9" s="104">
        <f>'19'!F14</f>
        <v>232388.49958</v>
      </c>
      <c r="F9" s="395">
        <f t="shared" ref="F9:F22" si="0">E9/$E$23</f>
        <v>3.4444357542122044E-2</v>
      </c>
      <c r="G9" s="395">
        <f>'19'!H14</f>
        <v>4.6095860483972878E-2</v>
      </c>
      <c r="H9" s="159">
        <v>9.4548387096774178</v>
      </c>
      <c r="I9" s="160">
        <v>14.3</v>
      </c>
      <c r="J9" s="160">
        <v>2.9</v>
      </c>
      <c r="K9" s="160">
        <v>7.5</v>
      </c>
      <c r="L9" s="161">
        <v>1.9548387096774178</v>
      </c>
      <c r="M9" s="71"/>
    </row>
    <row r="10" spans="1:13" ht="14.1" customHeight="1" x14ac:dyDescent="0.2">
      <c r="A10" s="158"/>
      <c r="B10" s="138" t="s">
        <v>14</v>
      </c>
      <c r="C10" s="139">
        <f>'19'!D45</f>
        <v>386999</v>
      </c>
      <c r="D10" s="140">
        <f>'19'!E45</f>
        <v>79173</v>
      </c>
      <c r="E10" s="139">
        <f>'19'!F45</f>
        <v>845028.34675999987</v>
      </c>
      <c r="F10" s="141">
        <f t="shared" si="0"/>
        <v>0.12524913479640498</v>
      </c>
      <c r="G10" s="396">
        <f>'19'!H45</f>
        <v>-8.3412442983167009E-2</v>
      </c>
      <c r="H10" s="162">
        <v>11.780645161290327</v>
      </c>
      <c r="I10" s="163">
        <v>16.3</v>
      </c>
      <c r="J10" s="163">
        <v>7.5</v>
      </c>
      <c r="K10" s="163">
        <v>8.9</v>
      </c>
      <c r="L10" s="164">
        <v>2.8806451612903263</v>
      </c>
      <c r="M10" s="131"/>
    </row>
    <row r="11" spans="1:13" ht="14.1" customHeight="1" x14ac:dyDescent="0.2">
      <c r="A11" s="100"/>
      <c r="B11" s="84" t="s">
        <v>15</v>
      </c>
      <c r="C11" s="77">
        <f>'20'!D14</f>
        <v>85174</v>
      </c>
      <c r="D11" s="78">
        <f>'20'!E14</f>
        <v>16325.8</v>
      </c>
      <c r="E11" s="77">
        <f>'20'!F14</f>
        <v>174249.06919000004</v>
      </c>
      <c r="F11" s="395">
        <f t="shared" si="0"/>
        <v>2.5826997684522523E-2</v>
      </c>
      <c r="G11" s="141">
        <f>'20'!H14</f>
        <v>-3.1954318784205939E-2</v>
      </c>
      <c r="H11" s="165">
        <v>8.4516129032258061</v>
      </c>
      <c r="I11" s="166">
        <v>12.8</v>
      </c>
      <c r="J11" s="166">
        <v>1.4</v>
      </c>
      <c r="K11" s="166">
        <v>7</v>
      </c>
      <c r="L11" s="167">
        <v>1.4516129032258061</v>
      </c>
      <c r="M11" s="71"/>
    </row>
    <row r="12" spans="1:13" ht="14.1" customHeight="1" x14ac:dyDescent="0.2">
      <c r="A12" s="158"/>
      <c r="B12" s="138" t="s">
        <v>304</v>
      </c>
      <c r="C12" s="139">
        <f>'20'!D45</f>
        <v>118189</v>
      </c>
      <c r="D12" s="140">
        <f>'20'!E45</f>
        <v>26716.3</v>
      </c>
      <c r="E12" s="139">
        <f>'20'!F45</f>
        <v>285148.68335000006</v>
      </c>
      <c r="F12" s="141">
        <f t="shared" si="0"/>
        <v>4.2264411619868443E-2</v>
      </c>
      <c r="G12" s="396">
        <f>'20'!H45</f>
        <v>-5.9801658244063097E-2</v>
      </c>
      <c r="H12" s="162">
        <v>10.025806451612903</v>
      </c>
      <c r="I12" s="163">
        <v>16.100000000000001</v>
      </c>
      <c r="J12" s="163">
        <v>3.6</v>
      </c>
      <c r="K12" s="163">
        <v>7.8000000000000043</v>
      </c>
      <c r="L12" s="164">
        <v>2.2258064516128986</v>
      </c>
      <c r="M12" s="131"/>
    </row>
    <row r="13" spans="1:13" ht="14.1" customHeight="1" x14ac:dyDescent="0.2">
      <c r="A13" s="100"/>
      <c r="B13" s="84" t="s">
        <v>16</v>
      </c>
      <c r="C13" s="77">
        <f>'21'!D14</f>
        <v>93231</v>
      </c>
      <c r="D13" s="78">
        <f>'21'!E14</f>
        <v>23607.899999999998</v>
      </c>
      <c r="E13" s="77">
        <f>'21'!F14</f>
        <v>251970.39443999997</v>
      </c>
      <c r="F13" s="395">
        <f t="shared" si="0"/>
        <v>3.7346763595472753E-2</v>
      </c>
      <c r="G13" s="141">
        <f>'21'!H14</f>
        <v>-7.6958265887817692E-2</v>
      </c>
      <c r="H13" s="165">
        <v>10.174193548387096</v>
      </c>
      <c r="I13" s="166">
        <v>18.2</v>
      </c>
      <c r="J13" s="166">
        <v>3.1</v>
      </c>
      <c r="K13" s="166">
        <v>7.8000000000000043</v>
      </c>
      <c r="L13" s="167">
        <v>2.3741935483870922</v>
      </c>
      <c r="M13" s="71"/>
    </row>
    <row r="14" spans="1:13" ht="14.1" customHeight="1" x14ac:dyDescent="0.2">
      <c r="A14" s="158"/>
      <c r="B14" s="138" t="s">
        <v>17</v>
      </c>
      <c r="C14" s="139">
        <f>'21'!D45</f>
        <v>382597</v>
      </c>
      <c r="D14" s="140">
        <f>'21'!E45</f>
        <v>68389.912000000011</v>
      </c>
      <c r="E14" s="139">
        <f>'21'!F45</f>
        <v>729744.47956999997</v>
      </c>
      <c r="F14" s="141">
        <f t="shared" si="0"/>
        <v>0.10816189189278663</v>
      </c>
      <c r="G14" s="396">
        <f>'21'!H45</f>
        <v>-4.8206383747424489E-2</v>
      </c>
      <c r="H14" s="162">
        <v>10.493548387096775</v>
      </c>
      <c r="I14" s="163">
        <v>17.100000000000001</v>
      </c>
      <c r="J14" s="163">
        <v>5.0999999999999996</v>
      </c>
      <c r="K14" s="163">
        <v>8.1999999999999957</v>
      </c>
      <c r="L14" s="164">
        <v>2.293548387096779</v>
      </c>
      <c r="M14" s="131"/>
    </row>
    <row r="15" spans="1:13" ht="14.1" customHeight="1" x14ac:dyDescent="0.2">
      <c r="A15" s="100"/>
      <c r="B15" s="84" t="s">
        <v>18</v>
      </c>
      <c r="C15" s="77">
        <f>'22'!D14</f>
        <v>188616</v>
      </c>
      <c r="D15" s="78">
        <f>'22'!E14</f>
        <v>35665.299999999996</v>
      </c>
      <c r="E15" s="77">
        <f>'22'!F14</f>
        <v>380662.46330000006</v>
      </c>
      <c r="F15" s="395">
        <f t="shared" si="0"/>
        <v>5.6421354810875242E-2</v>
      </c>
      <c r="G15" s="141">
        <f>'22'!H14</f>
        <v>-7.1581227173689768E-2</v>
      </c>
      <c r="H15" s="165">
        <v>10.229032258064516</v>
      </c>
      <c r="I15" s="166">
        <v>14.9</v>
      </c>
      <c r="J15" s="166">
        <v>4.5999999999999996</v>
      </c>
      <c r="K15" s="166">
        <v>7.6999999999999957</v>
      </c>
      <c r="L15" s="167">
        <v>2.5290322580645199</v>
      </c>
      <c r="M15" s="71"/>
    </row>
    <row r="16" spans="1:13" ht="14.1" customHeight="1" x14ac:dyDescent="0.2">
      <c r="A16" s="158"/>
      <c r="B16" s="138" t="s">
        <v>19</v>
      </c>
      <c r="C16" s="139">
        <f>'22'!D45</f>
        <v>136725</v>
      </c>
      <c r="D16" s="140">
        <f>'22'!E45</f>
        <v>27030.3</v>
      </c>
      <c r="E16" s="139">
        <f>'22'!F45</f>
        <v>288498.84243000002</v>
      </c>
      <c r="F16" s="141">
        <f t="shared" si="0"/>
        <v>4.2760968365934016E-2</v>
      </c>
      <c r="G16" s="396">
        <f>'22'!H45</f>
        <v>-0.1175566089477396</v>
      </c>
      <c r="H16" s="162">
        <v>10.341935483870966</v>
      </c>
      <c r="I16" s="163">
        <v>15.9</v>
      </c>
      <c r="J16" s="163">
        <v>4.5</v>
      </c>
      <c r="K16" s="163">
        <v>8.4000000000000021</v>
      </c>
      <c r="L16" s="164">
        <v>1.9419354838709637</v>
      </c>
      <c r="M16" s="131"/>
    </row>
    <row r="17" spans="1:18" ht="14.1" customHeight="1" x14ac:dyDescent="0.2">
      <c r="A17" s="100"/>
      <c r="B17" s="84" t="s">
        <v>20</v>
      </c>
      <c r="C17" s="77">
        <f>'23'!D14</f>
        <v>159705</v>
      </c>
      <c r="D17" s="78">
        <f>'23'!E14</f>
        <v>28026.699999999997</v>
      </c>
      <c r="E17" s="77">
        <f>'23'!F14</f>
        <v>299134.32155999995</v>
      </c>
      <c r="F17" s="395">
        <f t="shared" si="0"/>
        <v>4.4337346914991194E-2</v>
      </c>
      <c r="G17" s="141">
        <f>'23'!H14</f>
        <v>-6.7386978483818014E-2</v>
      </c>
      <c r="H17" s="165">
        <v>9.5032258064516135</v>
      </c>
      <c r="I17" s="166">
        <v>14.5</v>
      </c>
      <c r="J17" s="166">
        <v>2.2999999999999998</v>
      </c>
      <c r="K17" s="166">
        <v>7.6999999999999957</v>
      </c>
      <c r="L17" s="167">
        <v>1.8032258064516178</v>
      </c>
      <c r="M17" s="71"/>
    </row>
    <row r="18" spans="1:18" ht="14.1" customHeight="1" x14ac:dyDescent="0.2">
      <c r="A18" s="158"/>
      <c r="B18" s="138" t="s">
        <v>3</v>
      </c>
      <c r="C18" s="139">
        <f>'23'!D45</f>
        <v>422756</v>
      </c>
      <c r="D18" s="140">
        <f>'23'!E45</f>
        <v>63417.96548417156</v>
      </c>
      <c r="E18" s="139">
        <f>'23'!F45</f>
        <v>676257.48661996343</v>
      </c>
      <c r="F18" s="141">
        <f t="shared" si="0"/>
        <v>0.10023411098988616</v>
      </c>
      <c r="G18" s="396">
        <f>'23'!H45</f>
        <v>-7.6597901413211099E-3</v>
      </c>
      <c r="H18" s="162">
        <v>11.493548387096773</v>
      </c>
      <c r="I18" s="163">
        <v>16.600000000000001</v>
      </c>
      <c r="J18" s="163">
        <v>3.7</v>
      </c>
      <c r="K18" s="163">
        <v>9</v>
      </c>
      <c r="L18" s="164">
        <v>2.493548387096773</v>
      </c>
      <c r="M18" s="131"/>
    </row>
    <row r="19" spans="1:18" ht="14.1" customHeight="1" x14ac:dyDescent="0.2">
      <c r="A19" s="100"/>
      <c r="B19" s="84" t="s">
        <v>21</v>
      </c>
      <c r="C19" s="85">
        <f>'24'!D14</f>
        <v>257244</v>
      </c>
      <c r="D19" s="86">
        <f>'24'!E14</f>
        <v>79833.948000000004</v>
      </c>
      <c r="E19" s="85">
        <f>'24'!F14</f>
        <v>852074.35046999995</v>
      </c>
      <c r="F19" s="395">
        <f t="shared" si="0"/>
        <v>0.12629348540527327</v>
      </c>
      <c r="G19" s="98">
        <f>'24'!H14</f>
        <v>-7.2192627783833549E-2</v>
      </c>
      <c r="H19" s="168">
        <v>10.535483870967743</v>
      </c>
      <c r="I19" s="169">
        <v>16.5</v>
      </c>
      <c r="J19" s="166">
        <v>3.5</v>
      </c>
      <c r="K19" s="166">
        <v>8.6999999999999957</v>
      </c>
      <c r="L19" s="167">
        <v>1.8354838709677477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'24'!D45</f>
        <v>224640</v>
      </c>
      <c r="D20" s="134">
        <f>'24'!E45</f>
        <v>106693.96400000002</v>
      </c>
      <c r="E20" s="133">
        <f>'24'!F45</f>
        <v>1138381.9884900001</v>
      </c>
      <c r="F20" s="141">
        <f t="shared" si="0"/>
        <v>0.16872967596041924</v>
      </c>
      <c r="G20" s="399">
        <f>'24'!H45</f>
        <v>0.25349892548387321</v>
      </c>
      <c r="H20" s="170">
        <v>10.138709677419355</v>
      </c>
      <c r="I20" s="171">
        <v>16.399999999999999</v>
      </c>
      <c r="J20" s="163">
        <v>3</v>
      </c>
      <c r="K20" s="163">
        <v>8.5999999999999979</v>
      </c>
      <c r="L20" s="164">
        <v>1.5387096774193569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'25'!D14</f>
        <v>119571</v>
      </c>
      <c r="D21" s="86">
        <f>'25'!E14</f>
        <v>24813.866590000001</v>
      </c>
      <c r="E21" s="85">
        <f>'25'!F14</f>
        <v>264838.97512000002</v>
      </c>
      <c r="F21" s="395">
        <f t="shared" si="0"/>
        <v>3.9254129901476101E-2</v>
      </c>
      <c r="G21" s="98">
        <f>'25'!H14</f>
        <v>-9.1656616168057467E-2</v>
      </c>
      <c r="H21" s="168">
        <v>10.016129032258064</v>
      </c>
      <c r="I21" s="169">
        <v>15.8</v>
      </c>
      <c r="J21" s="166">
        <v>4.5999999999999996</v>
      </c>
      <c r="K21" s="166">
        <v>7.4000000000000039</v>
      </c>
      <c r="L21" s="167">
        <v>2.6161290322580601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'25'!D45</f>
        <v>157957</v>
      </c>
      <c r="D22" s="154">
        <f>'25'!E45</f>
        <v>30769</v>
      </c>
      <c r="E22" s="153">
        <f>'25'!F45</f>
        <v>328402.01208000007</v>
      </c>
      <c r="F22" s="398">
        <f t="shared" si="0"/>
        <v>4.8675370519967467E-2</v>
      </c>
      <c r="G22" s="400">
        <f>'25'!H45</f>
        <v>-4.6253704139957615E-2</v>
      </c>
      <c r="H22" s="172">
        <v>10.290322580645162</v>
      </c>
      <c r="I22" s="173">
        <v>16.600000000000001</v>
      </c>
      <c r="J22" s="173">
        <v>5.6</v>
      </c>
      <c r="K22" s="173">
        <v>8.8000000000000043</v>
      </c>
      <c r="L22" s="174">
        <v>1.4903225806451577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2837997</v>
      </c>
      <c r="D23" s="86">
        <f>SUM(D9:D22)</f>
        <v>632238.96550417168</v>
      </c>
      <c r="E23" s="85">
        <f>SUM(E9:E22)</f>
        <v>6746779.9129599631</v>
      </c>
      <c r="F23" s="181">
        <f>SUM(F9:F22)</f>
        <v>1</v>
      </c>
      <c r="G23" s="98"/>
      <c r="H23" s="175">
        <v>10.145161290322582</v>
      </c>
      <c r="I23" s="176">
        <v>15</v>
      </c>
      <c r="J23" s="176">
        <v>4</v>
      </c>
      <c r="K23" s="176">
        <v>7.9935483870967738</v>
      </c>
      <c r="L23" s="177">
        <v>2.151612903225808</v>
      </c>
      <c r="M23" s="71"/>
    </row>
    <row r="24" spans="1:18" ht="14.1" customHeight="1" x14ac:dyDescent="0.2">
      <c r="A24" s="158"/>
      <c r="B24" s="138" t="s">
        <v>313</v>
      </c>
      <c r="C24" s="130"/>
      <c r="D24" s="134">
        <f>'9'!E14</f>
        <v>12367.939927296839</v>
      </c>
      <c r="E24" s="133">
        <f>'9'!F14</f>
        <v>132292.86478199999</v>
      </c>
      <c r="F24" s="137"/>
      <c r="G24" s="98">
        <f>'9'!H14</f>
        <v>-9.6784796577548501E-2</v>
      </c>
      <c r="H24" s="178">
        <v>10.145161290322582</v>
      </c>
      <c r="I24" s="179">
        <v>15</v>
      </c>
      <c r="J24" s="179">
        <v>4</v>
      </c>
      <c r="K24" s="179">
        <v>7.9935483870967738</v>
      </c>
      <c r="L24" s="180">
        <v>2.151612903225808</v>
      </c>
      <c r="M24" s="131"/>
    </row>
    <row r="25" spans="1:18" ht="14.1" customHeight="1" x14ac:dyDescent="0.2">
      <c r="A25" s="616"/>
      <c r="B25" s="562" t="s">
        <v>153</v>
      </c>
      <c r="C25" s="617">
        <f>C23+C24</f>
        <v>2837997</v>
      </c>
      <c r="D25" s="571">
        <f>D23+D24</f>
        <v>644606.90543146851</v>
      </c>
      <c r="E25" s="618">
        <f>E23+E24</f>
        <v>6879072.777741963</v>
      </c>
      <c r="F25" s="619"/>
      <c r="G25" s="620">
        <f>'9'!H15</f>
        <v>-1.9376897409176874E-2</v>
      </c>
      <c r="H25" s="621">
        <v>10.145161290322582</v>
      </c>
      <c r="I25" s="622">
        <v>15</v>
      </c>
      <c r="J25" s="622">
        <v>4</v>
      </c>
      <c r="K25" s="622">
        <v>7.9935483870967738</v>
      </c>
      <c r="L25" s="623">
        <v>2.151612903225808</v>
      </c>
      <c r="M25" s="624"/>
    </row>
    <row r="26" spans="1:18" ht="15" customHeight="1" x14ac:dyDescent="0.2">
      <c r="A26" s="100"/>
      <c r="B26" s="84"/>
      <c r="C26" s="157"/>
      <c r="D26" s="974" t="s">
        <v>151</v>
      </c>
      <c r="E26" s="975"/>
      <c r="F26" s="975"/>
      <c r="G26" s="976"/>
      <c r="H26" s="982" t="s">
        <v>149</v>
      </c>
      <c r="I26" s="983"/>
      <c r="J26" s="983"/>
      <c r="K26" s="983"/>
      <c r="L26" s="984"/>
      <c r="M26" s="71"/>
    </row>
    <row r="27" spans="1:18" ht="15" customHeight="1" x14ac:dyDescent="0.2">
      <c r="A27" s="71"/>
      <c r="B27" s="156"/>
      <c r="C27" s="83"/>
      <c r="D27" s="977"/>
      <c r="E27" s="978"/>
      <c r="F27" s="978"/>
      <c r="G27" s="979"/>
      <c r="H27" s="985" t="s">
        <v>150</v>
      </c>
      <c r="I27" s="986"/>
      <c r="J27" s="986"/>
      <c r="K27" s="986"/>
      <c r="L27" s="987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05"/>
      <c r="C29" s="505"/>
      <c r="D29" s="83"/>
      <c r="E29" s="284"/>
      <c r="F29" s="285"/>
      <c r="G29" s="285"/>
      <c r="H29" s="83"/>
      <c r="I29" s="84"/>
      <c r="J29" s="50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35" t="s">
        <v>168</v>
      </c>
      <c r="C31" s="935"/>
      <c r="D31" s="935"/>
      <c r="E31" s="935"/>
      <c r="F31" s="935"/>
      <c r="G31" s="935" t="s">
        <v>169</v>
      </c>
      <c r="H31" s="935"/>
      <c r="I31" s="935"/>
      <c r="J31" s="935"/>
      <c r="K31" s="935"/>
      <c r="L31" s="935"/>
      <c r="M31" s="71"/>
    </row>
    <row r="32" spans="1:18" ht="15" customHeight="1" x14ac:dyDescent="0.2">
      <c r="A32" s="71"/>
      <c r="B32" s="71"/>
      <c r="C32" s="924" t="str">
        <f>A3</f>
        <v>Říjen 2018</v>
      </c>
      <c r="D32" s="924"/>
      <c r="E32" s="71"/>
      <c r="F32" s="71"/>
      <c r="G32" s="71"/>
      <c r="H32" s="71"/>
      <c r="I32" s="924" t="str">
        <f>A3</f>
        <v>Říjen 2018</v>
      </c>
      <c r="J32" s="924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G31:L31"/>
    <mergeCell ref="B31:F31"/>
    <mergeCell ref="K1:M1"/>
    <mergeCell ref="B4:C4"/>
    <mergeCell ref="C7:C8"/>
    <mergeCell ref="H27:L27"/>
    <mergeCell ref="H26:L26"/>
    <mergeCell ref="H6:L6"/>
    <mergeCell ref="D26:G27"/>
    <mergeCell ref="D5:G5"/>
    <mergeCell ref="H5:L5"/>
    <mergeCell ref="A2:M2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H9" sqref="H9:L25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3" t="s">
        <v>245</v>
      </c>
      <c r="L1" s="953"/>
      <c r="M1" s="953"/>
    </row>
    <row r="2" spans="1:13" s="599" customFormat="1" ht="30" customHeight="1" x14ac:dyDescent="0.25">
      <c r="A2" s="855" t="s">
        <v>152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</row>
    <row r="3" spans="1:13" ht="17.100000000000001" customHeight="1" x14ac:dyDescent="0.2">
      <c r="A3" s="973" t="str">
        <f>T!J21&amp;" "&amp;T!G17</f>
        <v>Listopad 2018</v>
      </c>
      <c r="B3" s="973"/>
      <c r="C3" s="973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54"/>
      <c r="C4" s="955"/>
      <c r="D4" s="610"/>
      <c r="E4" s="611"/>
      <c r="F4" s="71"/>
      <c r="G4" s="612"/>
      <c r="H4" s="613"/>
      <c r="I4" s="614"/>
      <c r="J4" s="611"/>
      <c r="K4" s="611"/>
      <c r="L4" s="615"/>
      <c r="M4" s="71"/>
    </row>
    <row r="5" spans="1:13" ht="24.95" customHeight="1" x14ac:dyDescent="0.2">
      <c r="D5" s="972" t="s">
        <v>39</v>
      </c>
      <c r="E5" s="970"/>
      <c r="F5" s="970"/>
      <c r="G5" s="971"/>
      <c r="H5" s="972" t="s">
        <v>143</v>
      </c>
      <c r="I5" s="970"/>
      <c r="J5" s="970"/>
      <c r="K5" s="970"/>
      <c r="L5" s="971"/>
      <c r="M5" s="71"/>
    </row>
    <row r="6" spans="1:13" ht="24.95" customHeight="1" x14ac:dyDescent="0.25">
      <c r="B6" s="76"/>
      <c r="C6" s="76"/>
      <c r="D6" s="559"/>
      <c r="E6" s="561"/>
      <c r="F6" s="560"/>
      <c r="G6" s="561"/>
      <c r="H6" s="972"/>
      <c r="I6" s="970"/>
      <c r="J6" s="970"/>
      <c r="K6" s="970"/>
      <c r="L6" s="971"/>
      <c r="M6" s="87"/>
    </row>
    <row r="7" spans="1:13" ht="14.1" customHeight="1" x14ac:dyDescent="0.25">
      <c r="B7" s="94"/>
      <c r="C7" s="961" t="s">
        <v>144</v>
      </c>
      <c r="D7" s="152"/>
      <c r="E7" s="558"/>
      <c r="F7" s="236" t="s">
        <v>146</v>
      </c>
      <c r="G7" s="393" t="s">
        <v>209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62"/>
      <c r="D8" s="674" t="s">
        <v>341</v>
      </c>
      <c r="E8" s="673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'19'!D20</f>
        <v>104594</v>
      </c>
      <c r="D9" s="105">
        <f>'19'!E20</f>
        <v>31642.08815</v>
      </c>
      <c r="E9" s="104">
        <f>'19'!F20</f>
        <v>337296.04051999998</v>
      </c>
      <c r="F9" s="395">
        <f>E9/$E$23</f>
        <v>3.5200829074887488E-2</v>
      </c>
      <c r="G9" s="395">
        <f>'19'!H20</f>
        <v>-1.6279709369009569E-2</v>
      </c>
      <c r="H9" s="159">
        <v>3.6433333333333326</v>
      </c>
      <c r="I9" s="160">
        <v>10.199999999999999</v>
      </c>
      <c r="J9" s="160">
        <v>-4.4000000000000004</v>
      </c>
      <c r="K9" s="160">
        <v>2.2999999999999985</v>
      </c>
      <c r="L9" s="161">
        <v>1.3433333333333342</v>
      </c>
      <c r="M9" s="71"/>
    </row>
    <row r="10" spans="1:13" ht="14.1" customHeight="1" x14ac:dyDescent="0.2">
      <c r="A10" s="158"/>
      <c r="B10" s="138" t="s">
        <v>14</v>
      </c>
      <c r="C10" s="139">
        <f>'19'!D51</f>
        <v>387240</v>
      </c>
      <c r="D10" s="140">
        <f>'19'!E51</f>
        <v>124510.3</v>
      </c>
      <c r="E10" s="139">
        <f>'19'!F51</f>
        <v>1328325.2916899999</v>
      </c>
      <c r="F10" s="141">
        <f t="shared" ref="F10:F22" si="0">E10/$E$23</f>
        <v>0.1386264465973096</v>
      </c>
      <c r="G10" s="396">
        <f>'19'!H51</f>
        <v>-6.1607706088192597E-2</v>
      </c>
      <c r="H10" s="162">
        <v>5.703333333333334</v>
      </c>
      <c r="I10" s="163">
        <v>14.3</v>
      </c>
      <c r="J10" s="163">
        <v>-3</v>
      </c>
      <c r="K10" s="163">
        <v>3.2000000000000015</v>
      </c>
      <c r="L10" s="164">
        <v>2.5033333333333325</v>
      </c>
      <c r="M10" s="131"/>
    </row>
    <row r="11" spans="1:13" ht="14.1" customHeight="1" x14ac:dyDescent="0.2">
      <c r="A11" s="100"/>
      <c r="B11" s="84" t="s">
        <v>15</v>
      </c>
      <c r="C11" s="77">
        <f>'20'!D20</f>
        <v>85226</v>
      </c>
      <c r="D11" s="78">
        <f>'20'!E20</f>
        <v>22392.499999999996</v>
      </c>
      <c r="E11" s="77">
        <f>'20'!F20</f>
        <v>238892.39405999993</v>
      </c>
      <c r="F11" s="395">
        <f t="shared" si="0"/>
        <v>2.4931245316821622E-2</v>
      </c>
      <c r="G11" s="141">
        <f>'20'!H20</f>
        <v>-5.8588839700497441E-2</v>
      </c>
      <c r="H11" s="165">
        <v>3.086666666666666</v>
      </c>
      <c r="I11" s="166">
        <v>9.5</v>
      </c>
      <c r="J11" s="166">
        <v>-5.7</v>
      </c>
      <c r="K11" s="166">
        <v>1.7999999999999992</v>
      </c>
      <c r="L11" s="167">
        <v>1.2866666666666668</v>
      </c>
      <c r="M11" s="71"/>
    </row>
    <row r="12" spans="1:13" ht="14.1" customHeight="1" x14ac:dyDescent="0.2">
      <c r="A12" s="158"/>
      <c r="B12" s="138" t="s">
        <v>304</v>
      </c>
      <c r="C12" s="139">
        <f>'20'!D51</f>
        <v>118269</v>
      </c>
      <c r="D12" s="140">
        <f>'20'!E51</f>
        <v>38558.300000000003</v>
      </c>
      <c r="E12" s="139">
        <f>'20'!F51</f>
        <v>411355.1823000001</v>
      </c>
      <c r="F12" s="141">
        <f t="shared" si="0"/>
        <v>4.2929775988143841E-2</v>
      </c>
      <c r="G12" s="396">
        <f>'20'!H51</f>
        <v>-5.9709609137996618E-2</v>
      </c>
      <c r="H12" s="162">
        <v>4.8766666666666678</v>
      </c>
      <c r="I12" s="163">
        <v>12.9</v>
      </c>
      <c r="J12" s="163">
        <v>-3.9</v>
      </c>
      <c r="K12" s="163">
        <v>2.5</v>
      </c>
      <c r="L12" s="164">
        <v>2.3766666666666678</v>
      </c>
      <c r="M12" s="131"/>
    </row>
    <row r="13" spans="1:13" ht="14.1" customHeight="1" x14ac:dyDescent="0.2">
      <c r="A13" s="100"/>
      <c r="B13" s="84" t="s">
        <v>16</v>
      </c>
      <c r="C13" s="77">
        <f>'21'!D20</f>
        <v>93303</v>
      </c>
      <c r="D13" s="78">
        <f>'21'!E20</f>
        <v>36003.599999999999</v>
      </c>
      <c r="E13" s="77">
        <f>'21'!F20</f>
        <v>384100.34763999988</v>
      </c>
      <c r="F13" s="395">
        <f t="shared" si="0"/>
        <v>4.0085411806305482E-2</v>
      </c>
      <c r="G13" s="141">
        <f>'21'!H20</f>
        <v>-7.7471808051328445E-2</v>
      </c>
      <c r="H13" s="165">
        <v>4.793333333333333</v>
      </c>
      <c r="I13" s="166">
        <v>12.6</v>
      </c>
      <c r="J13" s="166">
        <v>-4.2</v>
      </c>
      <c r="K13" s="166">
        <v>2.7000000000000015</v>
      </c>
      <c r="L13" s="167">
        <v>2.0933333333333315</v>
      </c>
      <c r="M13" s="71"/>
    </row>
    <row r="14" spans="1:13" ht="14.1" customHeight="1" x14ac:dyDescent="0.2">
      <c r="A14" s="158"/>
      <c r="B14" s="138" t="s">
        <v>17</v>
      </c>
      <c r="C14" s="139">
        <f>'21'!D51</f>
        <v>382825</v>
      </c>
      <c r="D14" s="140">
        <f>'21'!E51</f>
        <v>91883.175000000003</v>
      </c>
      <c r="E14" s="139">
        <f>'21'!F51</f>
        <v>980083.22965999995</v>
      </c>
      <c r="F14" s="141">
        <f t="shared" si="0"/>
        <v>0.10228327078265746</v>
      </c>
      <c r="G14" s="396">
        <f>'21'!H51</f>
        <v>-3.6795650626405524E-2</v>
      </c>
      <c r="H14" s="162">
        <v>5.0233333333333343</v>
      </c>
      <c r="I14" s="163">
        <v>15.2</v>
      </c>
      <c r="J14" s="163">
        <v>-4.4000000000000004</v>
      </c>
      <c r="K14" s="163">
        <v>2.7000000000000015</v>
      </c>
      <c r="L14" s="164">
        <v>2.3233333333333328</v>
      </c>
      <c r="M14" s="131"/>
    </row>
    <row r="15" spans="1:13" ht="14.1" customHeight="1" x14ac:dyDescent="0.2">
      <c r="A15" s="100"/>
      <c r="B15" s="84" t="s">
        <v>18</v>
      </c>
      <c r="C15" s="77">
        <f>'22'!D20</f>
        <v>188736</v>
      </c>
      <c r="D15" s="78">
        <f>'22'!E20</f>
        <v>51521.7</v>
      </c>
      <c r="E15" s="77">
        <f>'22'!F20</f>
        <v>549653.95074999996</v>
      </c>
      <c r="F15" s="395">
        <f t="shared" si="0"/>
        <v>5.7362887334398219E-2</v>
      </c>
      <c r="G15" s="141">
        <f>'22'!H20</f>
        <v>-5.7906141144847566E-2</v>
      </c>
      <c r="H15" s="165">
        <v>4.7233333333333327</v>
      </c>
      <c r="I15" s="166">
        <v>13.3</v>
      </c>
      <c r="J15" s="166">
        <v>-4</v>
      </c>
      <c r="K15" s="166">
        <v>2.100000000000001</v>
      </c>
      <c r="L15" s="167">
        <v>2.6233333333333317</v>
      </c>
      <c r="M15" s="71"/>
    </row>
    <row r="16" spans="1:13" ht="14.1" customHeight="1" x14ac:dyDescent="0.2">
      <c r="A16" s="158"/>
      <c r="B16" s="138" t="s">
        <v>19</v>
      </c>
      <c r="C16" s="139">
        <f>'22'!D51</f>
        <v>136817</v>
      </c>
      <c r="D16" s="140">
        <f>'22'!E51</f>
        <v>39508.899999999994</v>
      </c>
      <c r="E16" s="139">
        <f>'22'!F51</f>
        <v>421495.54808000004</v>
      </c>
      <c r="F16" s="141">
        <f t="shared" si="0"/>
        <v>4.39880430286591E-2</v>
      </c>
      <c r="G16" s="396">
        <f>'22'!H51</f>
        <v>-0.10096300442818203</v>
      </c>
      <c r="H16" s="162">
        <v>4.7133333333333338</v>
      </c>
      <c r="I16" s="163">
        <v>13.3</v>
      </c>
      <c r="J16" s="163">
        <v>-4.4000000000000004</v>
      </c>
      <c r="K16" s="163">
        <v>3</v>
      </c>
      <c r="L16" s="164">
        <v>1.7133333333333338</v>
      </c>
      <c r="M16" s="131"/>
    </row>
    <row r="17" spans="1:18" ht="14.1" customHeight="1" x14ac:dyDescent="0.2">
      <c r="A17" s="100"/>
      <c r="B17" s="84" t="s">
        <v>20</v>
      </c>
      <c r="C17" s="77">
        <f>'23'!D20</f>
        <v>159811</v>
      </c>
      <c r="D17" s="78">
        <f>'23'!E20</f>
        <v>40084.5</v>
      </c>
      <c r="E17" s="77">
        <f>'23'!F20</f>
        <v>427638.41149999993</v>
      </c>
      <c r="F17" s="395">
        <f t="shared" si="0"/>
        <v>4.4629123442601802E-2</v>
      </c>
      <c r="G17" s="141">
        <f>'23'!H20</f>
        <v>-7.0284449887277597E-2</v>
      </c>
      <c r="H17" s="165">
        <v>3.83</v>
      </c>
      <c r="I17" s="166">
        <v>10.1</v>
      </c>
      <c r="J17" s="166">
        <v>-4.7</v>
      </c>
      <c r="K17" s="166">
        <v>2.5999999999999996</v>
      </c>
      <c r="L17" s="167">
        <v>1.2300000000000004</v>
      </c>
      <c r="M17" s="71"/>
    </row>
    <row r="18" spans="1:18" ht="14.1" customHeight="1" x14ac:dyDescent="0.2">
      <c r="A18" s="158"/>
      <c r="B18" s="138" t="s">
        <v>3</v>
      </c>
      <c r="C18" s="139">
        <f>'23'!D51</f>
        <v>422899</v>
      </c>
      <c r="D18" s="140">
        <f>'23'!E51</f>
        <v>102703.99555369346</v>
      </c>
      <c r="E18" s="139">
        <f>'23'!F51</f>
        <v>1094896.48980986</v>
      </c>
      <c r="F18" s="141">
        <f t="shared" si="0"/>
        <v>0.11426539171071554</v>
      </c>
      <c r="G18" s="396">
        <f>'23'!H51</f>
        <v>-2.3945016738947601E-2</v>
      </c>
      <c r="H18" s="162">
        <v>5.5433333333333339</v>
      </c>
      <c r="I18" s="163">
        <v>12</v>
      </c>
      <c r="J18" s="163">
        <v>-2.7</v>
      </c>
      <c r="K18" s="163">
        <v>3.700000000000002</v>
      </c>
      <c r="L18" s="164">
        <v>1.8433333333333319</v>
      </c>
      <c r="M18" s="131"/>
    </row>
    <row r="19" spans="1:18" ht="14.1" customHeight="1" x14ac:dyDescent="0.2">
      <c r="A19" s="100"/>
      <c r="B19" s="84" t="s">
        <v>21</v>
      </c>
      <c r="C19" s="85">
        <f>'24'!D20</f>
        <v>257411</v>
      </c>
      <c r="D19" s="86">
        <f>'24'!E20</f>
        <v>110830.21</v>
      </c>
      <c r="E19" s="85">
        <f>'24'!F20</f>
        <v>1182366.48902</v>
      </c>
      <c r="F19" s="395">
        <f t="shared" si="0"/>
        <v>0.12339392012934104</v>
      </c>
      <c r="G19" s="98">
        <f>'24'!H20</f>
        <v>-6.1490670927556973E-2</v>
      </c>
      <c r="H19" s="168">
        <v>4.6466666666666656</v>
      </c>
      <c r="I19" s="169">
        <v>11.3</v>
      </c>
      <c r="J19" s="166">
        <v>-4.3</v>
      </c>
      <c r="K19" s="166">
        <v>3.5</v>
      </c>
      <c r="L19" s="167">
        <v>1.1466666666666656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'24'!D51</f>
        <v>224774</v>
      </c>
      <c r="D20" s="134">
        <f>'24'!E51</f>
        <v>126734.80399999999</v>
      </c>
      <c r="E20" s="133">
        <f>'24'!F51</f>
        <v>1351681.1675100003</v>
      </c>
      <c r="F20" s="141">
        <f t="shared" si="0"/>
        <v>0.14106390833379087</v>
      </c>
      <c r="G20" s="399">
        <f>'24'!H51</f>
        <v>0.11368646995870138</v>
      </c>
      <c r="H20" s="170">
        <v>4.3233333333333341</v>
      </c>
      <c r="I20" s="171">
        <v>10.8</v>
      </c>
      <c r="J20" s="163">
        <v>-5.0999999999999996</v>
      </c>
      <c r="K20" s="163">
        <v>3.5</v>
      </c>
      <c r="L20" s="164">
        <v>0.82333333333333414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'25'!D20</f>
        <v>119642</v>
      </c>
      <c r="D21" s="86">
        <f>'25'!E20</f>
        <v>36596.144840000001</v>
      </c>
      <c r="E21" s="85">
        <f>'25'!F20</f>
        <v>390385.68381000002</v>
      </c>
      <c r="F21" s="395">
        <f t="shared" si="0"/>
        <v>4.0741360935910714E-2</v>
      </c>
      <c r="G21" s="98">
        <f>'25'!H20</f>
        <v>-6.7574447819166952E-2</v>
      </c>
      <c r="H21" s="168">
        <v>4.08</v>
      </c>
      <c r="I21" s="169">
        <v>11.4</v>
      </c>
      <c r="J21" s="166">
        <v>-4.5999999999999996</v>
      </c>
      <c r="K21" s="166">
        <v>1.899999999999999</v>
      </c>
      <c r="L21" s="167">
        <v>2.180000000000001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'25'!D51</f>
        <v>158059</v>
      </c>
      <c r="D22" s="154">
        <f>'25'!E51</f>
        <v>45356.2</v>
      </c>
      <c r="E22" s="153">
        <f>'25'!F51</f>
        <v>483877.96355000004</v>
      </c>
      <c r="F22" s="398">
        <f t="shared" si="0"/>
        <v>5.0498385518457409E-2</v>
      </c>
      <c r="G22" s="400">
        <f>'25'!H51</f>
        <v>-6.2590162985743575E-2</v>
      </c>
      <c r="H22" s="172">
        <v>5.1433333333333335</v>
      </c>
      <c r="I22" s="173">
        <v>15</v>
      </c>
      <c r="J22" s="173">
        <v>-3.8</v>
      </c>
      <c r="K22" s="173">
        <v>3.299999999999998</v>
      </c>
      <c r="L22" s="174">
        <v>1.8433333333333355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2839606</v>
      </c>
      <c r="D23" s="86">
        <f>SUM(D9:D22)</f>
        <v>898326.41754369345</v>
      </c>
      <c r="E23" s="85">
        <f>SUM(E9:E22)</f>
        <v>9582048.1898998581</v>
      </c>
      <c r="F23" s="181">
        <f>SUM(F9:F22)</f>
        <v>1.0000000000000002</v>
      </c>
      <c r="G23" s="98"/>
      <c r="H23" s="175">
        <v>4.4300000000000006</v>
      </c>
      <c r="I23" s="176">
        <v>11.1</v>
      </c>
      <c r="J23" s="176">
        <v>-3.9</v>
      </c>
      <c r="K23" s="176">
        <v>2.6366666666666658</v>
      </c>
      <c r="L23" s="177">
        <v>1.7933333333333348</v>
      </c>
      <c r="M23" s="71"/>
    </row>
    <row r="24" spans="1:18" ht="14.1" customHeight="1" x14ac:dyDescent="0.2">
      <c r="A24" s="158"/>
      <c r="B24" s="138" t="s">
        <v>313</v>
      </c>
      <c r="C24" s="130"/>
      <c r="D24" s="638">
        <f>'9'!E21</f>
        <v>15795.228079139575</v>
      </c>
      <c r="E24" s="133">
        <f>'9'!F21</f>
        <v>168778.1335997</v>
      </c>
      <c r="F24" s="137"/>
      <c r="G24" s="401">
        <f>'9'!H21</f>
        <v>-4.2256186814326038E-2</v>
      </c>
      <c r="H24" s="178">
        <v>4.4300000000000006</v>
      </c>
      <c r="I24" s="179">
        <v>11.1</v>
      </c>
      <c r="J24" s="179">
        <v>-3.9</v>
      </c>
      <c r="K24" s="179">
        <v>2.6366666666666658</v>
      </c>
      <c r="L24" s="180">
        <v>1.7933333333333348</v>
      </c>
      <c r="M24" s="131"/>
    </row>
    <row r="25" spans="1:18" ht="14.1" customHeight="1" x14ac:dyDescent="0.2">
      <c r="A25" s="616"/>
      <c r="B25" s="562" t="s">
        <v>153</v>
      </c>
      <c r="C25" s="617">
        <f>C23+C24</f>
        <v>2839606</v>
      </c>
      <c r="D25" s="571">
        <f t="shared" ref="D25:E25" si="1">D23+D24</f>
        <v>914121.64562283305</v>
      </c>
      <c r="E25" s="618">
        <f t="shared" si="1"/>
        <v>9750826.3234995585</v>
      </c>
      <c r="F25" s="619"/>
      <c r="G25" s="566">
        <f>'9'!H22</f>
        <v>-3.4770114469368681E-2</v>
      </c>
      <c r="H25" s="621">
        <v>4.4300000000000006</v>
      </c>
      <c r="I25" s="622">
        <v>11.1</v>
      </c>
      <c r="J25" s="622">
        <v>-3.9</v>
      </c>
      <c r="K25" s="622">
        <v>2.6366666666666658</v>
      </c>
      <c r="L25" s="623">
        <v>1.7933333333333348</v>
      </c>
      <c r="M25" s="624"/>
    </row>
    <row r="26" spans="1:18" ht="15" customHeight="1" x14ac:dyDescent="0.2">
      <c r="A26" s="100"/>
      <c r="B26" s="84"/>
      <c r="C26" s="157"/>
      <c r="D26" s="974" t="s">
        <v>151</v>
      </c>
      <c r="E26" s="975"/>
      <c r="F26" s="975"/>
      <c r="G26" s="976"/>
      <c r="H26" s="982" t="s">
        <v>149</v>
      </c>
      <c r="I26" s="983"/>
      <c r="J26" s="983"/>
      <c r="K26" s="983"/>
      <c r="L26" s="984"/>
      <c r="M26" s="71"/>
    </row>
    <row r="27" spans="1:18" ht="15" customHeight="1" x14ac:dyDescent="0.2">
      <c r="A27" s="71"/>
      <c r="B27" s="156"/>
      <c r="C27" s="83"/>
      <c r="D27" s="977"/>
      <c r="E27" s="978"/>
      <c r="F27" s="978"/>
      <c r="G27" s="979"/>
      <c r="H27" s="985" t="s">
        <v>150</v>
      </c>
      <c r="I27" s="986"/>
      <c r="J27" s="986"/>
      <c r="K27" s="986"/>
      <c r="L27" s="987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05"/>
      <c r="C29" s="505"/>
      <c r="D29" s="83"/>
      <c r="E29" s="284"/>
      <c r="F29" s="285"/>
      <c r="G29" s="285"/>
      <c r="H29" s="83"/>
      <c r="I29" s="84"/>
      <c r="J29" s="50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35" t="s">
        <v>168</v>
      </c>
      <c r="C31" s="935"/>
      <c r="D31" s="935"/>
      <c r="E31" s="935"/>
      <c r="F31" s="935"/>
      <c r="G31" s="935" t="s">
        <v>169</v>
      </c>
      <c r="H31" s="935"/>
      <c r="I31" s="935"/>
      <c r="J31" s="935"/>
      <c r="K31" s="935"/>
      <c r="L31" s="935"/>
      <c r="M31" s="71"/>
    </row>
    <row r="32" spans="1:18" ht="15" customHeight="1" x14ac:dyDescent="0.2">
      <c r="A32" s="71"/>
      <c r="B32" s="71"/>
      <c r="C32" s="924" t="str">
        <f>A3</f>
        <v>Listopad 2018</v>
      </c>
      <c r="D32" s="924"/>
      <c r="E32" s="71"/>
      <c r="F32" s="71"/>
      <c r="G32" s="71"/>
      <c r="H32" s="71"/>
      <c r="I32" s="924" t="str">
        <f>A3</f>
        <v>Listopad 2018</v>
      </c>
      <c r="J32" s="924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H9" sqref="H9:L25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3" t="s">
        <v>246</v>
      </c>
      <c r="L1" s="953"/>
      <c r="M1" s="953"/>
    </row>
    <row r="2" spans="1:13" s="599" customFormat="1" ht="30" customHeight="1" x14ac:dyDescent="0.25">
      <c r="A2" s="855" t="s">
        <v>152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</row>
    <row r="3" spans="1:13" ht="17.100000000000001" customHeight="1" x14ac:dyDescent="0.2">
      <c r="A3" s="973" t="str">
        <f>T!J22&amp;" "&amp;T!G17</f>
        <v>Prosinec 2018</v>
      </c>
      <c r="B3" s="973"/>
      <c r="C3" s="973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54"/>
      <c r="C4" s="955"/>
      <c r="D4" s="610"/>
      <c r="E4" s="611"/>
      <c r="F4" s="71"/>
      <c r="G4" s="612"/>
      <c r="H4" s="613"/>
      <c r="I4" s="614"/>
      <c r="J4" s="611"/>
      <c r="K4" s="611"/>
      <c r="L4" s="615"/>
      <c r="M4" s="71"/>
    </row>
    <row r="5" spans="1:13" ht="24.95" customHeight="1" x14ac:dyDescent="0.2">
      <c r="D5" s="972" t="s">
        <v>39</v>
      </c>
      <c r="E5" s="970"/>
      <c r="F5" s="970"/>
      <c r="G5" s="971"/>
      <c r="H5" s="972" t="s">
        <v>143</v>
      </c>
      <c r="I5" s="970"/>
      <c r="J5" s="970"/>
      <c r="K5" s="970"/>
      <c r="L5" s="971"/>
      <c r="M5" s="71"/>
    </row>
    <row r="6" spans="1:13" ht="24.95" customHeight="1" x14ac:dyDescent="0.25">
      <c r="B6" s="76"/>
      <c r="C6" s="76"/>
      <c r="D6" s="559"/>
      <c r="E6" s="561"/>
      <c r="F6" s="560"/>
      <c r="G6" s="561"/>
      <c r="H6" s="972"/>
      <c r="I6" s="970"/>
      <c r="J6" s="970"/>
      <c r="K6" s="970"/>
      <c r="L6" s="971"/>
      <c r="M6" s="87"/>
    </row>
    <row r="7" spans="1:13" ht="14.1" customHeight="1" x14ac:dyDescent="0.25">
      <c r="B7" s="94"/>
      <c r="C7" s="961" t="s">
        <v>144</v>
      </c>
      <c r="D7" s="152"/>
      <c r="E7" s="558"/>
      <c r="F7" s="236" t="s">
        <v>146</v>
      </c>
      <c r="G7" s="393" t="s">
        <v>209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62"/>
      <c r="D8" s="674" t="s">
        <v>341</v>
      </c>
      <c r="E8" s="673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'19'!D26</f>
        <v>104593</v>
      </c>
      <c r="D9" s="105">
        <f>'19'!E26</f>
        <v>36364.378279999997</v>
      </c>
      <c r="E9" s="104">
        <f>'19'!F26</f>
        <v>387974.46970000002</v>
      </c>
      <c r="F9" s="395">
        <f>E9/$E$23</f>
        <v>3.3010350429814324E-2</v>
      </c>
      <c r="G9" s="395">
        <f>'19'!H26</f>
        <v>-3.3256047968759667E-2</v>
      </c>
      <c r="H9" s="159">
        <v>1.5096774193548388</v>
      </c>
      <c r="I9" s="160">
        <v>8.1</v>
      </c>
      <c r="J9" s="160">
        <v>-3.8</v>
      </c>
      <c r="K9" s="160">
        <v>-0.5</v>
      </c>
      <c r="L9" s="161">
        <v>2.0096774193548388</v>
      </c>
      <c r="M9" s="71"/>
    </row>
    <row r="10" spans="1:13" ht="14.1" customHeight="1" x14ac:dyDescent="0.2">
      <c r="A10" s="158"/>
      <c r="B10" s="138" t="s">
        <v>14</v>
      </c>
      <c r="C10" s="139">
        <f>'19'!D57</f>
        <v>387394</v>
      </c>
      <c r="D10" s="140">
        <f>'19'!E57</f>
        <v>165401.09999999998</v>
      </c>
      <c r="E10" s="139">
        <f>'19'!F57</f>
        <v>1766573.4995200003</v>
      </c>
      <c r="F10" s="141">
        <f t="shared" ref="F10:F22" si="0">E10/$E$23</f>
        <v>0.15030682385949437</v>
      </c>
      <c r="G10" s="396">
        <f>'19'!H57</f>
        <v>-1.5345388822875339E-2</v>
      </c>
      <c r="H10" s="162">
        <v>1.6322580645161289</v>
      </c>
      <c r="I10" s="163">
        <v>6.2</v>
      </c>
      <c r="J10" s="163">
        <v>-2.8</v>
      </c>
      <c r="K10" s="163">
        <v>-0.20000000000000009</v>
      </c>
      <c r="L10" s="164">
        <v>1.832258064516129</v>
      </c>
      <c r="M10" s="131"/>
    </row>
    <row r="11" spans="1:13" ht="14.1" customHeight="1" x14ac:dyDescent="0.2">
      <c r="A11" s="100"/>
      <c r="B11" s="84" t="s">
        <v>15</v>
      </c>
      <c r="C11" s="77">
        <f>'20'!D26</f>
        <v>85264</v>
      </c>
      <c r="D11" s="78">
        <f>'20'!E26</f>
        <v>27550</v>
      </c>
      <c r="E11" s="77">
        <f>'20'!F26</f>
        <v>294249.82277999999</v>
      </c>
      <c r="F11" s="395">
        <f t="shared" si="0"/>
        <v>2.5035899324482178E-2</v>
      </c>
      <c r="G11" s="141">
        <f>'20'!H26</f>
        <v>-3.8374276599160942E-2</v>
      </c>
      <c r="H11" s="165">
        <v>1.3290322580645157</v>
      </c>
      <c r="I11" s="166">
        <v>7.8</v>
      </c>
      <c r="J11" s="166">
        <v>-3.6</v>
      </c>
      <c r="K11" s="166">
        <v>-0.80000000000000038</v>
      </c>
      <c r="L11" s="167">
        <v>2.129032258064516</v>
      </c>
      <c r="M11" s="71"/>
    </row>
    <row r="12" spans="1:13" ht="14.1" customHeight="1" x14ac:dyDescent="0.2">
      <c r="A12" s="158"/>
      <c r="B12" s="138" t="s">
        <v>304</v>
      </c>
      <c r="C12" s="139">
        <f>'20'!D57</f>
        <v>118323</v>
      </c>
      <c r="D12" s="140">
        <f>'20'!E57</f>
        <v>48669.299999999996</v>
      </c>
      <c r="E12" s="139">
        <f>'20'!F57</f>
        <v>519814.90856000001</v>
      </c>
      <c r="F12" s="141">
        <f t="shared" si="0"/>
        <v>4.4227838763400702E-2</v>
      </c>
      <c r="G12" s="396">
        <f>'20'!H57</f>
        <v>-2.3350035819709444E-2</v>
      </c>
      <c r="H12" s="162">
        <v>1.0709677419354837</v>
      </c>
      <c r="I12" s="163">
        <v>5.7</v>
      </c>
      <c r="J12" s="163">
        <v>-3.2</v>
      </c>
      <c r="K12" s="163">
        <v>-0.60000000000000009</v>
      </c>
      <c r="L12" s="164">
        <v>1.6709677419354838</v>
      </c>
      <c r="M12" s="131"/>
    </row>
    <row r="13" spans="1:13" ht="14.1" customHeight="1" x14ac:dyDescent="0.2">
      <c r="A13" s="100"/>
      <c r="B13" s="84" t="s">
        <v>16</v>
      </c>
      <c r="C13" s="77">
        <f>'21'!D26</f>
        <v>93344</v>
      </c>
      <c r="D13" s="78">
        <f>'21'!E26</f>
        <v>46119.700000000004</v>
      </c>
      <c r="E13" s="77">
        <f>'21'!F26</f>
        <v>492584.36570999993</v>
      </c>
      <c r="F13" s="395">
        <f t="shared" si="0"/>
        <v>4.1910960122990053E-2</v>
      </c>
      <c r="G13" s="141">
        <f>'21'!H26</f>
        <v>-4.5547861574566278E-2</v>
      </c>
      <c r="H13" s="165">
        <v>1.5258064516129031</v>
      </c>
      <c r="I13" s="166">
        <v>6.4</v>
      </c>
      <c r="J13" s="166">
        <v>-4.0999999999999996</v>
      </c>
      <c r="K13" s="166">
        <v>-0.20000000000000009</v>
      </c>
      <c r="L13" s="167">
        <v>1.7258064516129032</v>
      </c>
      <c r="M13" s="71"/>
    </row>
    <row r="14" spans="1:13" ht="14.1" customHeight="1" x14ac:dyDescent="0.2">
      <c r="A14" s="158"/>
      <c r="B14" s="138" t="s">
        <v>17</v>
      </c>
      <c r="C14" s="139">
        <f>'21'!D57</f>
        <v>382979</v>
      </c>
      <c r="D14" s="140">
        <f>'21'!E57</f>
        <v>108854.481</v>
      </c>
      <c r="E14" s="139">
        <f>'21'!F57</f>
        <v>1162364.6216500001</v>
      </c>
      <c r="F14" s="141">
        <f t="shared" si="0"/>
        <v>9.8898423696679255E-2</v>
      </c>
      <c r="G14" s="396">
        <f>'21'!H57</f>
        <v>-3.280004766051435E-2</v>
      </c>
      <c r="H14" s="162">
        <v>1.4129032258064518</v>
      </c>
      <c r="I14" s="163">
        <v>5.7</v>
      </c>
      <c r="J14" s="163">
        <v>-3</v>
      </c>
      <c r="K14" s="163">
        <v>-0.5</v>
      </c>
      <c r="L14" s="164">
        <v>1.9129032258064518</v>
      </c>
      <c r="M14" s="131"/>
    </row>
    <row r="15" spans="1:13" ht="14.1" customHeight="1" x14ac:dyDescent="0.2">
      <c r="A15" s="100"/>
      <c r="B15" s="84" t="s">
        <v>18</v>
      </c>
      <c r="C15" s="77">
        <f>'22'!D26</f>
        <v>188812</v>
      </c>
      <c r="D15" s="78">
        <f>'22'!E26</f>
        <v>65972</v>
      </c>
      <c r="E15" s="77">
        <f>'22'!F26</f>
        <v>704616.89500999986</v>
      </c>
      <c r="F15" s="395">
        <f t="shared" si="0"/>
        <v>5.9951497945298395E-2</v>
      </c>
      <c r="G15" s="141">
        <f>'22'!H26</f>
        <v>-2.3308422062463644E-2</v>
      </c>
      <c r="H15" s="165">
        <v>0.78387096774193554</v>
      </c>
      <c r="I15" s="166">
        <v>5.2</v>
      </c>
      <c r="J15" s="166">
        <v>-3.3</v>
      </c>
      <c r="K15" s="166">
        <v>-1.1000000000000005</v>
      </c>
      <c r="L15" s="167">
        <v>1.8838709677419361</v>
      </c>
      <c r="M15" s="71"/>
    </row>
    <row r="16" spans="1:13" ht="14.1" customHeight="1" x14ac:dyDescent="0.2">
      <c r="A16" s="158"/>
      <c r="B16" s="138" t="s">
        <v>19</v>
      </c>
      <c r="C16" s="139">
        <f>'22'!D57</f>
        <v>136882</v>
      </c>
      <c r="D16" s="140">
        <f>'22'!E57</f>
        <v>52393.799999999996</v>
      </c>
      <c r="E16" s="139">
        <f>'22'!F57</f>
        <v>559594.52362000011</v>
      </c>
      <c r="F16" s="141">
        <f t="shared" si="0"/>
        <v>4.7612440420589902E-2</v>
      </c>
      <c r="G16" s="396">
        <f>'22'!H57</f>
        <v>-9.3648785855687255E-3</v>
      </c>
      <c r="H16" s="162">
        <v>1.1290322580645162</v>
      </c>
      <c r="I16" s="163">
        <v>6.2</v>
      </c>
      <c r="J16" s="163">
        <v>-3.9</v>
      </c>
      <c r="K16" s="163">
        <v>0.10000000000000005</v>
      </c>
      <c r="L16" s="164">
        <v>1.0290322580645161</v>
      </c>
      <c r="M16" s="131"/>
    </row>
    <row r="17" spans="1:18" ht="14.1" customHeight="1" x14ac:dyDescent="0.2">
      <c r="A17" s="100"/>
      <c r="B17" s="84" t="s">
        <v>20</v>
      </c>
      <c r="C17" s="77">
        <f>'23'!D26</f>
        <v>159877</v>
      </c>
      <c r="D17" s="78">
        <f>'23'!E26</f>
        <v>48669.5</v>
      </c>
      <c r="E17" s="77">
        <f>'23'!F26</f>
        <v>519816.37450999999</v>
      </c>
      <c r="F17" s="395">
        <f t="shared" si="0"/>
        <v>4.4227963492028462E-2</v>
      </c>
      <c r="G17" s="141">
        <f>'23'!H26</f>
        <v>-5.8524148416961852E-2</v>
      </c>
      <c r="H17" s="165">
        <v>2.3516129032258073</v>
      </c>
      <c r="I17" s="166">
        <v>9.6</v>
      </c>
      <c r="J17" s="166">
        <v>-2.4</v>
      </c>
      <c r="K17" s="166">
        <v>-0.10000000000000005</v>
      </c>
      <c r="L17" s="167">
        <v>2.4516129032258074</v>
      </c>
      <c r="M17" s="71"/>
    </row>
    <row r="18" spans="1:18" ht="14.1" customHeight="1" x14ac:dyDescent="0.2">
      <c r="A18" s="158"/>
      <c r="B18" s="138" t="s">
        <v>3</v>
      </c>
      <c r="C18" s="139">
        <f>'23'!D57</f>
        <v>422946</v>
      </c>
      <c r="D18" s="140">
        <f>'23'!E57</f>
        <v>127261.61231865549</v>
      </c>
      <c r="E18" s="139">
        <f>'23'!F57</f>
        <v>1357550.5145540256</v>
      </c>
      <c r="F18" s="141">
        <f t="shared" si="0"/>
        <v>0.1155055853191959</v>
      </c>
      <c r="G18" s="396">
        <f>'23'!H57</f>
        <v>-3.8608194679520591E-2</v>
      </c>
      <c r="H18" s="162">
        <v>3.6064516129032258</v>
      </c>
      <c r="I18" s="163">
        <v>10.5</v>
      </c>
      <c r="J18" s="163">
        <v>-1.8</v>
      </c>
      <c r="K18" s="163">
        <v>1.1000000000000005</v>
      </c>
      <c r="L18" s="164">
        <v>2.5064516129032253</v>
      </c>
      <c r="M18" s="131"/>
    </row>
    <row r="19" spans="1:18" ht="14.1" customHeight="1" x14ac:dyDescent="0.2">
      <c r="A19" s="100"/>
      <c r="B19" s="84" t="s">
        <v>21</v>
      </c>
      <c r="C19" s="85">
        <f>'24'!D26</f>
        <v>257520</v>
      </c>
      <c r="D19" s="86">
        <f>'24'!E26</f>
        <v>134757.231</v>
      </c>
      <c r="E19" s="85">
        <f>'24'!F26</f>
        <v>1439260.34118</v>
      </c>
      <c r="F19" s="395">
        <f t="shared" si="0"/>
        <v>0.12245776960227114</v>
      </c>
      <c r="G19" s="98">
        <f>'24'!H26</f>
        <v>-2.4840364802587334E-2</v>
      </c>
      <c r="H19" s="168">
        <v>2.4645161290322584</v>
      </c>
      <c r="I19" s="169">
        <v>9</v>
      </c>
      <c r="J19" s="166">
        <v>-2.8</v>
      </c>
      <c r="K19" s="166">
        <v>0.69999999999999962</v>
      </c>
      <c r="L19" s="167">
        <v>1.7645161290322586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'24'!D57</f>
        <v>224868</v>
      </c>
      <c r="D20" s="134">
        <f>'24'!E57</f>
        <v>130890.537</v>
      </c>
      <c r="E20" s="133">
        <f>'24'!F57</f>
        <v>1397652.1171600004</v>
      </c>
      <c r="F20" s="141">
        <f t="shared" si="0"/>
        <v>0.11891758290719179</v>
      </c>
      <c r="G20" s="399">
        <f>'24'!H57</f>
        <v>0.22533940376721462</v>
      </c>
      <c r="H20" s="170">
        <v>2.3709677419354844</v>
      </c>
      <c r="I20" s="171">
        <v>6.9</v>
      </c>
      <c r="J20" s="163">
        <v>-2.5</v>
      </c>
      <c r="K20" s="163">
        <v>0.89999999999999947</v>
      </c>
      <c r="L20" s="164">
        <v>1.470967741935485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'25'!D26</f>
        <v>119685</v>
      </c>
      <c r="D21" s="86">
        <f>'25'!E26</f>
        <v>47389.873729999999</v>
      </c>
      <c r="E21" s="85">
        <f>'25'!F26</f>
        <v>506090.80505000002</v>
      </c>
      <c r="F21" s="395">
        <f t="shared" si="0"/>
        <v>4.3060139593528897E-2</v>
      </c>
      <c r="G21" s="98">
        <f>'25'!H26</f>
        <v>-2.5445227531486255E-2</v>
      </c>
      <c r="H21" s="168">
        <v>0.45161290322580649</v>
      </c>
      <c r="I21" s="169">
        <v>5.4</v>
      </c>
      <c r="J21" s="166">
        <v>-4.5999999999999996</v>
      </c>
      <c r="K21" s="166">
        <v>-1.2000000000000002</v>
      </c>
      <c r="L21" s="167">
        <v>1.6516129032258067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'25'!D57</f>
        <v>158126</v>
      </c>
      <c r="D22" s="154">
        <f>'25'!E57</f>
        <v>60387.5</v>
      </c>
      <c r="E22" s="153">
        <f>'25'!F57</f>
        <v>644972.49554999988</v>
      </c>
      <c r="F22" s="398">
        <f t="shared" si="0"/>
        <v>5.4876724523034659E-2</v>
      </c>
      <c r="G22" s="400">
        <f>'25'!H57</f>
        <v>-4.1077074298562999E-2</v>
      </c>
      <c r="H22" s="172">
        <v>0.20322580645161298</v>
      </c>
      <c r="I22" s="173">
        <v>4.5999999999999996</v>
      </c>
      <c r="J22" s="173">
        <v>-5.2</v>
      </c>
      <c r="K22" s="173">
        <v>-0.10000000000000005</v>
      </c>
      <c r="L22" s="174">
        <v>0.30322580645161301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2840613</v>
      </c>
      <c r="D23" s="86">
        <f>SUM(D9:D22)</f>
        <v>1100681.0133286556</v>
      </c>
      <c r="E23" s="85">
        <f>SUM(E9:E22)</f>
        <v>11753115.754554026</v>
      </c>
      <c r="F23" s="181">
        <f>SUM(F9:F22)</f>
        <v>1</v>
      </c>
      <c r="G23" s="98"/>
      <c r="H23" s="175">
        <v>1.4161290322580646</v>
      </c>
      <c r="I23" s="176">
        <v>6.1</v>
      </c>
      <c r="J23" s="176">
        <v>-3.3</v>
      </c>
      <c r="K23" s="176">
        <v>-0.43548387096774194</v>
      </c>
      <c r="L23" s="177">
        <v>1.8516129032258066</v>
      </c>
      <c r="M23" s="71"/>
    </row>
    <row r="24" spans="1:18" ht="14.1" customHeight="1" x14ac:dyDescent="0.2">
      <c r="A24" s="158"/>
      <c r="B24" s="138" t="s">
        <v>313</v>
      </c>
      <c r="C24" s="130"/>
      <c r="D24" s="638">
        <f>'9'!E28</f>
        <v>-5808.5457327811109</v>
      </c>
      <c r="E24" s="133">
        <f>'9'!F28</f>
        <v>-61775.333627999993</v>
      </c>
      <c r="F24" s="137"/>
      <c r="G24" s="401">
        <f>'9'!H28</f>
        <v>-0.77772258144765594</v>
      </c>
      <c r="H24" s="178">
        <v>1.4161290322580646</v>
      </c>
      <c r="I24" s="179">
        <v>6.1</v>
      </c>
      <c r="J24" s="179">
        <v>-3.3</v>
      </c>
      <c r="K24" s="179">
        <v>-0.43548387096774194</v>
      </c>
      <c r="L24" s="180">
        <v>1.8516129032258066</v>
      </c>
      <c r="M24" s="131"/>
    </row>
    <row r="25" spans="1:18" ht="14.1" customHeight="1" x14ac:dyDescent="0.2">
      <c r="A25" s="616"/>
      <c r="B25" s="562" t="s">
        <v>153</v>
      </c>
      <c r="C25" s="617">
        <f>C23+C24</f>
        <v>2840613</v>
      </c>
      <c r="D25" s="571">
        <f t="shared" ref="D25:E25" si="1">D23+D24</f>
        <v>1094872.4675958746</v>
      </c>
      <c r="E25" s="618">
        <f t="shared" si="1"/>
        <v>11691340.420926025</v>
      </c>
      <c r="F25" s="619"/>
      <c r="G25" s="566">
        <f>'9'!H29</f>
        <v>1.3841249800498378E-2</v>
      </c>
      <c r="H25" s="621">
        <v>1.4161290322580646</v>
      </c>
      <c r="I25" s="622">
        <v>6.1</v>
      </c>
      <c r="J25" s="622">
        <v>-3.3</v>
      </c>
      <c r="K25" s="622">
        <v>-0.43548387096774194</v>
      </c>
      <c r="L25" s="623">
        <v>1.8516129032258066</v>
      </c>
      <c r="M25" s="624"/>
    </row>
    <row r="26" spans="1:18" ht="15" customHeight="1" x14ac:dyDescent="0.2">
      <c r="A26" s="100"/>
      <c r="B26" s="84"/>
      <c r="C26" s="157"/>
      <c r="D26" s="974" t="s">
        <v>151</v>
      </c>
      <c r="E26" s="975"/>
      <c r="F26" s="975"/>
      <c r="G26" s="976"/>
      <c r="H26" s="982" t="s">
        <v>149</v>
      </c>
      <c r="I26" s="983"/>
      <c r="J26" s="983"/>
      <c r="K26" s="983"/>
      <c r="L26" s="984"/>
      <c r="M26" s="71"/>
    </row>
    <row r="27" spans="1:18" ht="15" customHeight="1" x14ac:dyDescent="0.2">
      <c r="A27" s="71"/>
      <c r="B27" s="156"/>
      <c r="C27" s="83"/>
      <c r="D27" s="977"/>
      <c r="E27" s="978"/>
      <c r="F27" s="978"/>
      <c r="G27" s="979"/>
      <c r="H27" s="985" t="s">
        <v>150</v>
      </c>
      <c r="I27" s="986"/>
      <c r="J27" s="986"/>
      <c r="K27" s="986"/>
      <c r="L27" s="987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05"/>
      <c r="C29" s="505"/>
      <c r="D29" s="83"/>
      <c r="E29" s="284"/>
      <c r="F29" s="285"/>
      <c r="G29" s="285"/>
      <c r="H29" s="83"/>
      <c r="I29" s="84"/>
      <c r="J29" s="50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35" t="s">
        <v>168</v>
      </c>
      <c r="C31" s="935"/>
      <c r="D31" s="935"/>
      <c r="E31" s="935"/>
      <c r="F31" s="935"/>
      <c r="G31" s="935" t="s">
        <v>169</v>
      </c>
      <c r="H31" s="935"/>
      <c r="I31" s="935"/>
      <c r="J31" s="935"/>
      <c r="K31" s="935"/>
      <c r="L31" s="935"/>
      <c r="M31" s="71"/>
    </row>
    <row r="32" spans="1:18" ht="15" customHeight="1" x14ac:dyDescent="0.2">
      <c r="A32" s="71"/>
      <c r="B32" s="71"/>
      <c r="C32" s="924" t="str">
        <f>A3</f>
        <v>Prosinec 2018</v>
      </c>
      <c r="D32" s="924"/>
      <c r="E32" s="71"/>
      <c r="F32" s="71"/>
      <c r="G32" s="71"/>
      <c r="H32" s="71"/>
      <c r="I32" s="924" t="str">
        <f>A3</f>
        <v>Prosinec 2018</v>
      </c>
      <c r="J32" s="924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zoomScaleNormal="100" zoomScaleSheetLayoutView="100" workbookViewId="0">
      <selection activeCell="F11" sqref="F11"/>
    </sheetView>
  </sheetViews>
  <sheetFormatPr defaultRowHeight="12.75" x14ac:dyDescent="0.25"/>
  <cols>
    <col min="1" max="1" width="14.42578125" style="292" customWidth="1"/>
    <col min="2" max="2" width="2.7109375" style="489" customWidth="1"/>
    <col min="3" max="3" width="63.28515625" style="292" customWidth="1"/>
    <col min="4" max="4" width="13.5703125" style="292" customWidth="1"/>
    <col min="5" max="5" width="9.140625" style="292"/>
    <col min="6" max="6" width="11.7109375" style="292" customWidth="1"/>
    <col min="7" max="8" width="9.140625" style="292"/>
    <col min="9" max="9" width="11.7109375" style="292" customWidth="1"/>
    <col min="10" max="16384" width="9.140625" style="292"/>
  </cols>
  <sheetData>
    <row r="1" spans="1:4" ht="12.75" customHeight="1" x14ac:dyDescent="0.25">
      <c r="B1" s="492"/>
      <c r="C1" s="375"/>
      <c r="D1" s="375"/>
    </row>
    <row r="2" spans="1:4" ht="16.5" customHeight="1" x14ac:dyDescent="0.25">
      <c r="A2" s="852" t="s">
        <v>292</v>
      </c>
      <c r="B2" s="852"/>
      <c r="C2" s="718"/>
      <c r="D2" s="715"/>
    </row>
    <row r="3" spans="1:4" ht="15" customHeight="1" x14ac:dyDescent="0.25">
      <c r="A3" s="375"/>
      <c r="B3" s="492"/>
      <c r="C3" s="719"/>
      <c r="D3" s="375"/>
    </row>
    <row r="4" spans="1:4" ht="12.75" customHeight="1" x14ac:dyDescent="0.25">
      <c r="A4" s="725" t="s">
        <v>219</v>
      </c>
      <c r="B4" s="726" t="s">
        <v>37</v>
      </c>
      <c r="C4" s="727" t="s">
        <v>220</v>
      </c>
      <c r="D4" s="375"/>
    </row>
    <row r="5" spans="1:4" ht="18" customHeight="1" x14ac:dyDescent="0.25">
      <c r="A5" s="84" t="s">
        <v>305</v>
      </c>
      <c r="B5" s="716" t="s">
        <v>37</v>
      </c>
      <c r="C5" s="720" t="s">
        <v>306</v>
      </c>
      <c r="D5" s="377"/>
    </row>
    <row r="6" spans="1:4" ht="18" customHeight="1" x14ac:dyDescent="0.25">
      <c r="A6" s="84" t="s">
        <v>48</v>
      </c>
      <c r="B6" s="716" t="s">
        <v>37</v>
      </c>
      <c r="C6" s="720" t="s">
        <v>4</v>
      </c>
      <c r="D6" s="377"/>
    </row>
    <row r="7" spans="1:4" ht="18" customHeight="1" x14ac:dyDescent="0.25">
      <c r="A7" s="84" t="s">
        <v>9</v>
      </c>
      <c r="B7" s="716" t="s">
        <v>37</v>
      </c>
      <c r="C7" s="720" t="s">
        <v>64</v>
      </c>
      <c r="D7" s="377"/>
    </row>
    <row r="8" spans="1:4" ht="18" customHeight="1" x14ac:dyDescent="0.25">
      <c r="A8" s="84" t="s">
        <v>75</v>
      </c>
      <c r="B8" s="716" t="s">
        <v>37</v>
      </c>
      <c r="C8" s="720" t="s">
        <v>76</v>
      </c>
      <c r="D8" s="377"/>
    </row>
    <row r="9" spans="1:4" ht="18" customHeight="1" x14ac:dyDescent="0.25">
      <c r="A9" s="84" t="s">
        <v>316</v>
      </c>
      <c r="B9" s="716" t="s">
        <v>37</v>
      </c>
      <c r="C9" s="720" t="s">
        <v>317</v>
      </c>
      <c r="D9" s="289"/>
    </row>
    <row r="10" spans="1:4" ht="18" customHeight="1" x14ac:dyDescent="0.25">
      <c r="A10" s="84" t="s">
        <v>41</v>
      </c>
      <c r="B10" s="716" t="s">
        <v>37</v>
      </c>
      <c r="C10" s="721" t="s">
        <v>273</v>
      </c>
      <c r="D10" s="377"/>
    </row>
    <row r="11" spans="1:4" ht="18" customHeight="1" x14ac:dyDescent="0.25">
      <c r="A11" s="84" t="s">
        <v>67</v>
      </c>
      <c r="B11" s="716" t="s">
        <v>37</v>
      </c>
      <c r="C11" s="720" t="s">
        <v>68</v>
      </c>
      <c r="D11" s="377"/>
    </row>
    <row r="12" spans="1:4" ht="18" customHeight="1" x14ac:dyDescent="0.25">
      <c r="A12" s="84" t="s">
        <v>294</v>
      </c>
      <c r="B12" s="716" t="s">
        <v>37</v>
      </c>
      <c r="C12" s="721" t="s">
        <v>295</v>
      </c>
      <c r="D12" s="377"/>
    </row>
    <row r="13" spans="1:4" ht="18" customHeight="1" x14ac:dyDescent="0.25">
      <c r="A13" s="84" t="s">
        <v>250</v>
      </c>
      <c r="B13" s="716" t="s">
        <v>37</v>
      </c>
      <c r="C13" s="720" t="s">
        <v>271</v>
      </c>
      <c r="D13" s="377"/>
    </row>
    <row r="14" spans="1:4" ht="18" customHeight="1" x14ac:dyDescent="0.25">
      <c r="A14" s="84" t="s">
        <v>57</v>
      </c>
      <c r="B14" s="716" t="s">
        <v>37</v>
      </c>
      <c r="C14" s="720" t="s">
        <v>58</v>
      </c>
      <c r="D14" s="289"/>
    </row>
    <row r="15" spans="1:4" ht="18" customHeight="1" x14ac:dyDescent="0.25">
      <c r="A15" s="84" t="s">
        <v>296</v>
      </c>
      <c r="B15" s="716" t="s">
        <v>37</v>
      </c>
      <c r="C15" s="720" t="s">
        <v>297</v>
      </c>
      <c r="D15" s="289"/>
    </row>
    <row r="16" spans="1:4" ht="18" customHeight="1" x14ac:dyDescent="0.25">
      <c r="A16" s="84" t="s">
        <v>77</v>
      </c>
      <c r="B16" s="716" t="s">
        <v>37</v>
      </c>
      <c r="C16" s="720" t="s">
        <v>78</v>
      </c>
      <c r="D16" s="289"/>
    </row>
    <row r="17" spans="1:4" ht="18" customHeight="1" x14ac:dyDescent="0.25">
      <c r="A17" s="84" t="s">
        <v>53</v>
      </c>
      <c r="B17" s="716" t="s">
        <v>37</v>
      </c>
      <c r="C17" s="720" t="s">
        <v>54</v>
      </c>
      <c r="D17" s="289"/>
    </row>
    <row r="18" spans="1:4" ht="18" customHeight="1" x14ac:dyDescent="0.25">
      <c r="A18" s="84" t="s">
        <v>132</v>
      </c>
      <c r="B18" s="716" t="s">
        <v>37</v>
      </c>
      <c r="C18" s="720" t="s">
        <v>270</v>
      </c>
      <c r="D18" s="377"/>
    </row>
    <row r="19" spans="1:4" ht="18" customHeight="1" x14ac:dyDescent="0.25">
      <c r="A19" s="84" t="s">
        <v>8</v>
      </c>
      <c r="B19" s="716" t="s">
        <v>37</v>
      </c>
      <c r="C19" s="720" t="s">
        <v>61</v>
      </c>
      <c r="D19" s="377"/>
    </row>
    <row r="20" spans="1:4" ht="18" customHeight="1" x14ac:dyDescent="0.25">
      <c r="A20" s="84" t="s">
        <v>206</v>
      </c>
      <c r="B20" s="716" t="s">
        <v>37</v>
      </c>
      <c r="C20" s="722" t="s">
        <v>269</v>
      </c>
      <c r="D20" s="377"/>
    </row>
    <row r="21" spans="1:4" ht="18" customHeight="1" x14ac:dyDescent="0.25">
      <c r="A21" s="84" t="s">
        <v>209</v>
      </c>
      <c r="B21" s="716" t="s">
        <v>37</v>
      </c>
      <c r="C21" s="720" t="s">
        <v>210</v>
      </c>
      <c r="D21" s="377"/>
    </row>
    <row r="22" spans="1:4" ht="18" customHeight="1" x14ac:dyDescent="0.25">
      <c r="A22" s="84" t="s">
        <v>251</v>
      </c>
      <c r="B22" s="716" t="s">
        <v>37</v>
      </c>
      <c r="C22" s="722" t="s">
        <v>268</v>
      </c>
      <c r="D22" s="377"/>
    </row>
    <row r="23" spans="1:4" ht="18" customHeight="1" x14ac:dyDescent="0.25">
      <c r="A23" s="84" t="s">
        <v>65</v>
      </c>
      <c r="B23" s="716" t="s">
        <v>37</v>
      </c>
      <c r="C23" s="720" t="s">
        <v>126</v>
      </c>
      <c r="D23" s="289"/>
    </row>
    <row r="24" spans="1:4" ht="18" customHeight="1" x14ac:dyDescent="0.25">
      <c r="A24" s="84" t="s">
        <v>69</v>
      </c>
      <c r="B24" s="716" t="s">
        <v>37</v>
      </c>
      <c r="C24" s="720" t="s">
        <v>70</v>
      </c>
      <c r="D24" s="377"/>
    </row>
    <row r="25" spans="1:4" ht="18" customHeight="1" x14ac:dyDescent="0.25">
      <c r="A25" s="84" t="s">
        <v>312</v>
      </c>
      <c r="B25" s="716" t="s">
        <v>37</v>
      </c>
      <c r="C25" s="720" t="s">
        <v>311</v>
      </c>
      <c r="D25" s="377"/>
    </row>
    <row r="26" spans="1:4" ht="18" customHeight="1" x14ac:dyDescent="0.25">
      <c r="A26" s="84" t="s">
        <v>40</v>
      </c>
      <c r="B26" s="716" t="s">
        <v>37</v>
      </c>
      <c r="C26" s="721" t="s">
        <v>272</v>
      </c>
      <c r="D26" s="289"/>
    </row>
    <row r="27" spans="1:4" ht="18" customHeight="1" x14ac:dyDescent="0.25">
      <c r="A27" s="84" t="s">
        <v>60</v>
      </c>
      <c r="B27" s="716" t="s">
        <v>37</v>
      </c>
      <c r="C27" s="720" t="s">
        <v>59</v>
      </c>
      <c r="D27" s="380"/>
    </row>
    <row r="28" spans="1:4" ht="18" customHeight="1" x14ac:dyDescent="0.25">
      <c r="A28" s="84" t="s">
        <v>50</v>
      </c>
      <c r="B28" s="716" t="s">
        <v>37</v>
      </c>
      <c r="C28" s="720" t="s">
        <v>49</v>
      </c>
      <c r="D28" s="374"/>
    </row>
    <row r="29" spans="1:4" ht="18" customHeight="1" x14ac:dyDescent="0.25">
      <c r="A29" s="84" t="s">
        <v>52</v>
      </c>
      <c r="B29" s="716" t="s">
        <v>37</v>
      </c>
      <c r="C29" s="720" t="s">
        <v>51</v>
      </c>
      <c r="D29" s="374"/>
    </row>
    <row r="30" spans="1:4" ht="18" customHeight="1" x14ac:dyDescent="0.25">
      <c r="A30" s="84" t="s">
        <v>7</v>
      </c>
      <c r="B30" s="716" t="s">
        <v>37</v>
      </c>
      <c r="C30" s="720" t="s">
        <v>63</v>
      </c>
      <c r="D30" s="374"/>
    </row>
    <row r="31" spans="1:4" ht="18" customHeight="1" x14ac:dyDescent="0.25">
      <c r="A31" s="84" t="s">
        <v>6</v>
      </c>
      <c r="B31" s="716" t="s">
        <v>37</v>
      </c>
      <c r="C31" s="720" t="s">
        <v>62</v>
      </c>
      <c r="D31" s="374"/>
    </row>
    <row r="32" spans="1:4" ht="18" customHeight="1" x14ac:dyDescent="0.25">
      <c r="A32" s="84" t="s">
        <v>73</v>
      </c>
      <c r="B32" s="716" t="s">
        <v>37</v>
      </c>
      <c r="C32" s="720" t="s">
        <v>74</v>
      </c>
      <c r="D32" s="374"/>
    </row>
    <row r="33" spans="1:4" ht="18" customHeight="1" x14ac:dyDescent="0.25">
      <c r="A33" s="84" t="s">
        <v>93</v>
      </c>
      <c r="B33" s="716" t="s">
        <v>37</v>
      </c>
      <c r="C33" s="720" t="s">
        <v>92</v>
      </c>
      <c r="D33" s="374"/>
    </row>
    <row r="34" spans="1:4" ht="18" customHeight="1" x14ac:dyDescent="0.25">
      <c r="A34" s="84" t="s">
        <v>56</v>
      </c>
      <c r="B34" s="716" t="s">
        <v>37</v>
      </c>
      <c r="C34" s="720" t="s">
        <v>55</v>
      </c>
      <c r="D34" s="374"/>
    </row>
    <row r="35" spans="1:4" ht="18" customHeight="1" x14ac:dyDescent="0.25">
      <c r="A35" s="84"/>
      <c r="B35" s="716"/>
      <c r="C35" s="721"/>
      <c r="D35" s="374"/>
    </row>
    <row r="36" spans="1:4" ht="18" customHeight="1" x14ac:dyDescent="0.25">
      <c r="B36" s="717"/>
      <c r="C36" s="719"/>
    </row>
    <row r="37" spans="1:4" s="294" customFormat="1" ht="18" customHeight="1" x14ac:dyDescent="0.2">
      <c r="A37" s="728" t="s">
        <v>221</v>
      </c>
      <c r="B37" s="726" t="s">
        <v>37</v>
      </c>
      <c r="C37" s="850" t="s">
        <v>220</v>
      </c>
      <c r="D37" s="851"/>
    </row>
    <row r="38" spans="1:4" ht="30" customHeight="1" x14ac:dyDescent="0.25">
      <c r="A38" s="441" t="s">
        <v>310</v>
      </c>
      <c r="B38" s="14" t="s">
        <v>37</v>
      </c>
      <c r="C38" s="723" t="s">
        <v>309</v>
      </c>
      <c r="D38" s="423"/>
    </row>
    <row r="39" spans="1:4" ht="18" customHeight="1" x14ac:dyDescent="0.25">
      <c r="A39" s="440" t="s">
        <v>222</v>
      </c>
      <c r="B39" s="14" t="s">
        <v>37</v>
      </c>
      <c r="C39" s="723" t="s">
        <v>267</v>
      </c>
      <c r="D39" s="423"/>
    </row>
    <row r="40" spans="1:4" ht="18" customHeight="1" x14ac:dyDescent="0.25">
      <c r="A40" s="440" t="s">
        <v>284</v>
      </c>
      <c r="B40" s="14" t="s">
        <v>37</v>
      </c>
      <c r="C40" s="723" t="s">
        <v>285</v>
      </c>
      <c r="D40" s="423"/>
    </row>
    <row r="41" spans="1:4" ht="30" customHeight="1" x14ac:dyDescent="0.25">
      <c r="A41" s="439" t="s">
        <v>94</v>
      </c>
      <c r="B41" s="14" t="s">
        <v>37</v>
      </c>
      <c r="C41" s="724" t="s">
        <v>321</v>
      </c>
      <c r="D41" s="374"/>
    </row>
    <row r="42" spans="1:4" ht="18" customHeight="1" x14ac:dyDescent="0.25">
      <c r="A42" s="440"/>
      <c r="B42" s="14"/>
      <c r="C42" s="723"/>
      <c r="D42" s="420"/>
    </row>
    <row r="43" spans="1:4" ht="18" customHeight="1" x14ac:dyDescent="0.25">
      <c r="B43" s="490"/>
      <c r="C43" s="722"/>
      <c r="D43" s="420"/>
    </row>
    <row r="44" spans="1:4" ht="30" customHeight="1" x14ac:dyDescent="0.25">
      <c r="A44" s="84"/>
      <c r="C44" s="720"/>
      <c r="D44" s="420"/>
    </row>
    <row r="45" spans="1:4" ht="30" customHeight="1" x14ac:dyDescent="0.25"/>
    <row r="46" spans="1:4" ht="30" customHeight="1" x14ac:dyDescent="0.25"/>
    <row r="47" spans="1:4" ht="30" customHeight="1" x14ac:dyDescent="0.25">
      <c r="B47" s="490"/>
    </row>
  </sheetData>
  <sortState ref="A5:C34">
    <sortCondition ref="A34"/>
  </sortState>
  <mergeCells count="2">
    <mergeCell ref="C37:D37"/>
    <mergeCell ref="A2:B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53" t="s">
        <v>247</v>
      </c>
      <c r="L1" s="953"/>
      <c r="M1" s="953"/>
    </row>
    <row r="2" spans="1:13" s="599" customFormat="1" ht="30" customHeight="1" x14ac:dyDescent="0.25">
      <c r="A2" s="855" t="s">
        <v>152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</row>
    <row r="3" spans="1:13" ht="17.100000000000001" customHeight="1" x14ac:dyDescent="0.2">
      <c r="A3" s="973" t="str">
        <f>T!E17&amp;" "&amp;T!G17</f>
        <v>IV. čtvrtletí 2018</v>
      </c>
      <c r="B3" s="973"/>
      <c r="C3" s="973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54"/>
      <c r="C4" s="955"/>
      <c r="D4" s="610"/>
      <c r="E4" s="611"/>
      <c r="F4" s="1008"/>
      <c r="G4" s="1008"/>
      <c r="H4" s="613"/>
      <c r="I4" s="614"/>
      <c r="J4" s="611"/>
      <c r="K4" s="611"/>
      <c r="L4" s="615"/>
      <c r="M4" s="71"/>
    </row>
    <row r="5" spans="1:13" ht="24.95" customHeight="1" x14ac:dyDescent="0.2">
      <c r="D5" s="972" t="s">
        <v>39</v>
      </c>
      <c r="E5" s="970"/>
      <c r="F5" s="970"/>
      <c r="G5" s="971"/>
      <c r="H5" s="972" t="s">
        <v>143</v>
      </c>
      <c r="I5" s="970"/>
      <c r="J5" s="970"/>
      <c r="K5" s="970"/>
      <c r="L5" s="971"/>
      <c r="M5" s="71"/>
    </row>
    <row r="6" spans="1:13" ht="24.95" customHeight="1" x14ac:dyDescent="0.25">
      <c r="B6" s="76"/>
      <c r="C6" s="76"/>
      <c r="D6" s="559"/>
      <c r="E6" s="561"/>
      <c r="F6" s="560"/>
      <c r="G6" s="561"/>
      <c r="H6" s="972"/>
      <c r="I6" s="970"/>
      <c r="J6" s="970"/>
      <c r="K6" s="970"/>
      <c r="L6" s="971"/>
      <c r="M6" s="87"/>
    </row>
    <row r="7" spans="1:13" ht="14.1" customHeight="1" x14ac:dyDescent="0.25">
      <c r="B7" s="94"/>
      <c r="C7" s="961" t="s">
        <v>144</v>
      </c>
      <c r="D7" s="152"/>
      <c r="E7" s="558"/>
      <c r="F7" s="236" t="s">
        <v>146</v>
      </c>
      <c r="G7" s="393" t="s">
        <v>209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62"/>
      <c r="D8" s="674" t="s">
        <v>341</v>
      </c>
      <c r="E8" s="673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'19'!D32</f>
        <v>104593</v>
      </c>
      <c r="D9" s="105">
        <f>'19'!E32</f>
        <v>89781.475860000006</v>
      </c>
      <c r="E9" s="104">
        <f>'19'!F32</f>
        <v>957659.0098</v>
      </c>
      <c r="F9" s="395">
        <f>E9/$E$23</f>
        <v>3.4102304835538319E-2</v>
      </c>
      <c r="G9" s="395">
        <f>'19'!H32</f>
        <v>-8.9967787185016666E-3</v>
      </c>
      <c r="H9" s="159">
        <f>AVERAGE('26'!H9,'27'!H9,'28'!H9)</f>
        <v>4.8692831541218631</v>
      </c>
      <c r="I9" s="381">
        <f>MAX('26'!I9,'27'!I9,'28'!I9)</f>
        <v>14.3</v>
      </c>
      <c r="J9" s="381">
        <f>MIN('26'!J9,'27'!J9,'28'!J9)</f>
        <v>-4.4000000000000004</v>
      </c>
      <c r="K9" s="381">
        <f>AVERAGE('26'!K9,'27'!K9,'28'!K9)</f>
        <v>3.0999999999999996</v>
      </c>
      <c r="L9" s="161">
        <f>H9-K9</f>
        <v>1.7692831541218634</v>
      </c>
      <c r="M9" s="71"/>
    </row>
    <row r="10" spans="1:13" ht="14.1" customHeight="1" x14ac:dyDescent="0.2">
      <c r="A10" s="158"/>
      <c r="B10" s="138" t="s">
        <v>14</v>
      </c>
      <c r="C10" s="139">
        <f>'19'!D63</f>
        <v>387394</v>
      </c>
      <c r="D10" s="140">
        <f>'19'!E63</f>
        <v>369084.39999999997</v>
      </c>
      <c r="E10" s="139">
        <f>'19'!F63</f>
        <v>3939927.13797</v>
      </c>
      <c r="F10" s="141">
        <f t="shared" ref="F10:F22" si="0">E10/$E$23</f>
        <v>0.1403010830722756</v>
      </c>
      <c r="G10" s="396">
        <f>'19'!H63</f>
        <v>-4.6395799933598943E-2</v>
      </c>
      <c r="H10" s="165">
        <f>AVERAGE('26'!H10,'27'!H10,'28'!H10)</f>
        <v>6.3720788530465962</v>
      </c>
      <c r="I10" s="382">
        <f>MAX('26'!I10,'27'!I10,'28'!I10)</f>
        <v>16.3</v>
      </c>
      <c r="J10" s="382">
        <f>MIN('26'!J10,'27'!J10,'28'!J10)</f>
        <v>-3</v>
      </c>
      <c r="K10" s="382">
        <f>AVERAGE('26'!K10,'27'!K10,'28'!K10)</f>
        <v>3.9666666666666672</v>
      </c>
      <c r="L10" s="167">
        <f t="shared" ref="L10:L25" si="1">H10-K10</f>
        <v>2.4054121863799289</v>
      </c>
      <c r="M10" s="131"/>
    </row>
    <row r="11" spans="1:13" ht="14.1" customHeight="1" x14ac:dyDescent="0.2">
      <c r="A11" s="100"/>
      <c r="B11" s="84" t="s">
        <v>15</v>
      </c>
      <c r="C11" s="77">
        <f>'20'!D32</f>
        <v>85264</v>
      </c>
      <c r="D11" s="78">
        <f>'20'!E32</f>
        <v>66268.3</v>
      </c>
      <c r="E11" s="77">
        <f>'20'!F32</f>
        <v>707391.28603000008</v>
      </c>
      <c r="F11" s="395">
        <f t="shared" si="0"/>
        <v>2.5190253553022589E-2</v>
      </c>
      <c r="G11" s="141">
        <f>'20'!H32</f>
        <v>-4.3750234487057477E-2</v>
      </c>
      <c r="H11" s="159">
        <f>AVERAGE('26'!H11,'27'!H11,'28'!H11)</f>
        <v>4.2891039426523294</v>
      </c>
      <c r="I11" s="381">
        <f>MAX('26'!I11,'27'!I11,'28'!I11)</f>
        <v>12.8</v>
      </c>
      <c r="J11" s="381">
        <f>MIN('26'!J11,'27'!J11,'28'!J11)</f>
        <v>-5.7</v>
      </c>
      <c r="K11" s="381">
        <f>AVERAGE('26'!K11,'27'!K11,'28'!K11)</f>
        <v>2.6666666666666661</v>
      </c>
      <c r="L11" s="161">
        <f t="shared" si="1"/>
        <v>1.6224372759856633</v>
      </c>
      <c r="M11" s="71"/>
    </row>
    <row r="12" spans="1:13" ht="14.1" customHeight="1" x14ac:dyDescent="0.2">
      <c r="A12" s="158"/>
      <c r="B12" s="138" t="s">
        <v>304</v>
      </c>
      <c r="C12" s="139">
        <f>'20'!D63</f>
        <v>118323</v>
      </c>
      <c r="D12" s="140">
        <f>'20'!E63</f>
        <v>113943.90000000001</v>
      </c>
      <c r="E12" s="139">
        <f>'20'!F63</f>
        <v>1216318.7742100002</v>
      </c>
      <c r="F12" s="141">
        <f t="shared" si="0"/>
        <v>4.3313197276722087E-2</v>
      </c>
      <c r="G12" s="396">
        <f>'20'!H63</f>
        <v>-4.4538062459278487E-2</v>
      </c>
      <c r="H12" s="165">
        <f>AVERAGE('26'!H12,'27'!H12,'28'!H12)</f>
        <v>5.3244802867383507</v>
      </c>
      <c r="I12" s="382">
        <f>MAX('26'!I12,'27'!I12,'28'!I12)</f>
        <v>16.100000000000001</v>
      </c>
      <c r="J12" s="382">
        <f>MIN('26'!J12,'27'!J12,'28'!J12)</f>
        <v>-3.9</v>
      </c>
      <c r="K12" s="382">
        <f>AVERAGE('26'!K12,'27'!K12,'28'!K12)</f>
        <v>3.2333333333333347</v>
      </c>
      <c r="L12" s="167">
        <f t="shared" si="1"/>
        <v>2.091146953405016</v>
      </c>
      <c r="M12" s="131"/>
    </row>
    <row r="13" spans="1:13" ht="14.1" customHeight="1" x14ac:dyDescent="0.2">
      <c r="A13" s="100"/>
      <c r="B13" s="84" t="s">
        <v>16</v>
      </c>
      <c r="C13" s="77">
        <f>'21'!D32</f>
        <v>93344</v>
      </c>
      <c r="D13" s="78">
        <f>'21'!E32</f>
        <v>105731.19999999998</v>
      </c>
      <c r="E13" s="77">
        <f>'21'!F32</f>
        <v>1128655.1077899998</v>
      </c>
      <c r="F13" s="395">
        <f t="shared" si="0"/>
        <v>4.0191487936901707E-2</v>
      </c>
      <c r="G13" s="141">
        <f>'21'!H32</f>
        <v>-6.3695107944376925E-2</v>
      </c>
      <c r="H13" s="159">
        <f>AVERAGE('26'!H13,'27'!H13,'28'!H13)</f>
        <v>5.4977777777777774</v>
      </c>
      <c r="I13" s="381">
        <f>MAX('26'!I13,'27'!I13,'28'!I13)</f>
        <v>18.2</v>
      </c>
      <c r="J13" s="381">
        <f>MIN('26'!J13,'27'!J13,'28'!J13)</f>
        <v>-4.2</v>
      </c>
      <c r="K13" s="381">
        <f>AVERAGE('26'!K13,'27'!K13,'28'!K13)</f>
        <v>3.4333333333333353</v>
      </c>
      <c r="L13" s="161">
        <f t="shared" si="1"/>
        <v>2.0644444444444421</v>
      </c>
      <c r="M13" s="71"/>
    </row>
    <row r="14" spans="1:13" ht="14.1" customHeight="1" x14ac:dyDescent="0.2">
      <c r="A14" s="158"/>
      <c r="B14" s="138" t="s">
        <v>17</v>
      </c>
      <c r="C14" s="139">
        <f>'21'!D63</f>
        <v>382979</v>
      </c>
      <c r="D14" s="140">
        <f>'21'!E63</f>
        <v>269127.56799999997</v>
      </c>
      <c r="E14" s="139">
        <f>'21'!F63</f>
        <v>2872192.3308800003</v>
      </c>
      <c r="F14" s="141">
        <f t="shared" si="0"/>
        <v>0.1022789713370116</v>
      </c>
      <c r="G14" s="396">
        <f>'21'!H63</f>
        <v>-3.8118823767630032E-2</v>
      </c>
      <c r="H14" s="165">
        <f>AVERAGE('26'!H14,'27'!H14,'28'!H14)</f>
        <v>5.6432616487455212</v>
      </c>
      <c r="I14" s="382">
        <f>MAX('26'!I14,'27'!I14,'28'!I14)</f>
        <v>17.100000000000001</v>
      </c>
      <c r="J14" s="382">
        <f>MIN('26'!J14,'27'!J14,'28'!J14)</f>
        <v>-4.4000000000000004</v>
      </c>
      <c r="K14" s="382">
        <f>AVERAGE('26'!K14,'27'!K14,'28'!K14)</f>
        <v>3.4666666666666655</v>
      </c>
      <c r="L14" s="167">
        <f t="shared" si="1"/>
        <v>2.1765949820788557</v>
      </c>
      <c r="M14" s="131"/>
    </row>
    <row r="15" spans="1:13" ht="14.1" customHeight="1" x14ac:dyDescent="0.2">
      <c r="A15" s="100"/>
      <c r="B15" s="84" t="s">
        <v>18</v>
      </c>
      <c r="C15" s="77">
        <f>'22'!D32</f>
        <v>188812</v>
      </c>
      <c r="D15" s="78">
        <f>'22'!E32</f>
        <v>153159</v>
      </c>
      <c r="E15" s="77">
        <f>'22'!F32</f>
        <v>1634933.3090599999</v>
      </c>
      <c r="F15" s="395">
        <f t="shared" si="0"/>
        <v>5.8220090367012284E-2</v>
      </c>
      <c r="G15" s="141">
        <f>'22'!H32</f>
        <v>-4.6629318394024274E-2</v>
      </c>
      <c r="H15" s="159">
        <f>AVERAGE('26'!H15,'27'!H15,'28'!H15)</f>
        <v>5.2454121863799275</v>
      </c>
      <c r="I15" s="381">
        <f>MAX('26'!I15,'27'!I15,'28'!I15)</f>
        <v>14.9</v>
      </c>
      <c r="J15" s="381">
        <f>MIN('26'!J15,'27'!J15,'28'!J15)</f>
        <v>-4</v>
      </c>
      <c r="K15" s="381">
        <f>AVERAGE('26'!K15,'27'!K15,'28'!K15)</f>
        <v>2.8999999999999986</v>
      </c>
      <c r="L15" s="161">
        <f t="shared" si="1"/>
        <v>2.3454121863799289</v>
      </c>
      <c r="M15" s="71"/>
    </row>
    <row r="16" spans="1:13" ht="14.1" customHeight="1" x14ac:dyDescent="0.2">
      <c r="A16" s="158"/>
      <c r="B16" s="138" t="s">
        <v>19</v>
      </c>
      <c r="C16" s="139">
        <f>'22'!D63</f>
        <v>136882</v>
      </c>
      <c r="D16" s="140">
        <f>'22'!E63</f>
        <v>118933</v>
      </c>
      <c r="E16" s="139">
        <f>'22'!F63</f>
        <v>1269588.9141299999</v>
      </c>
      <c r="F16" s="141">
        <f t="shared" si="0"/>
        <v>4.5210150713794646E-2</v>
      </c>
      <c r="G16" s="396">
        <f>'22'!H63</f>
        <v>-6.6944073757650116E-2</v>
      </c>
      <c r="H16" s="165">
        <f>AVERAGE('26'!H16,'27'!H16,'28'!H16)</f>
        <v>5.3947670250896058</v>
      </c>
      <c r="I16" s="382">
        <f>MAX('26'!I16,'27'!I16,'28'!I16)</f>
        <v>15.9</v>
      </c>
      <c r="J16" s="382">
        <f>MIN('26'!J16,'27'!J16,'28'!J16)</f>
        <v>-4.4000000000000004</v>
      </c>
      <c r="K16" s="382">
        <f>AVERAGE('26'!K16,'27'!K16,'28'!K16)</f>
        <v>3.8333333333333339</v>
      </c>
      <c r="L16" s="167">
        <f t="shared" si="1"/>
        <v>1.5614336917562719</v>
      </c>
      <c r="M16" s="131"/>
    </row>
    <row r="17" spans="1:18" ht="14.1" customHeight="1" x14ac:dyDescent="0.2">
      <c r="A17" s="100"/>
      <c r="B17" s="84" t="s">
        <v>20</v>
      </c>
      <c r="C17" s="77">
        <f>'23'!D32</f>
        <v>159877</v>
      </c>
      <c r="D17" s="78">
        <f>'23'!E32</f>
        <v>116780.69999999998</v>
      </c>
      <c r="E17" s="77">
        <f>'23'!F32</f>
        <v>1246589.1075699998</v>
      </c>
      <c r="F17" s="395">
        <f t="shared" si="0"/>
        <v>4.4391125981148583E-2</v>
      </c>
      <c r="G17" s="141">
        <f>'23'!H32</f>
        <v>-6.4718107663291072E-2</v>
      </c>
      <c r="H17" s="159">
        <f>AVERAGE('26'!H17,'27'!H17,'28'!H17)</f>
        <v>5.2282795698924742</v>
      </c>
      <c r="I17" s="381">
        <f>MAX('26'!I17,'27'!I17,'28'!I17)</f>
        <v>14.5</v>
      </c>
      <c r="J17" s="381">
        <f>MIN('26'!J17,'27'!J17,'28'!J17)</f>
        <v>-4.7</v>
      </c>
      <c r="K17" s="381">
        <f>AVERAGE('26'!K17,'27'!K17,'28'!K17)</f>
        <v>3.3999999999999986</v>
      </c>
      <c r="L17" s="161">
        <f t="shared" si="1"/>
        <v>1.8282795698924756</v>
      </c>
      <c r="M17" s="71"/>
    </row>
    <row r="18" spans="1:18" ht="14.1" customHeight="1" x14ac:dyDescent="0.2">
      <c r="A18" s="158"/>
      <c r="B18" s="138" t="s">
        <v>3</v>
      </c>
      <c r="C18" s="139">
        <f>'23'!D63</f>
        <v>422946</v>
      </c>
      <c r="D18" s="140">
        <f>'23'!E63</f>
        <v>293383.5733565205</v>
      </c>
      <c r="E18" s="139">
        <f>'23'!F63</f>
        <v>3128704.4909838489</v>
      </c>
      <c r="F18" s="141">
        <f t="shared" si="0"/>
        <v>0.11141338743748848</v>
      </c>
      <c r="G18" s="396">
        <f>'23'!H63</f>
        <v>-2.6930888447561255E-2</v>
      </c>
      <c r="H18" s="165">
        <f>AVERAGE('26'!H18,'27'!H18,'28'!H18)</f>
        <v>6.8811111111111103</v>
      </c>
      <c r="I18" s="382">
        <f>MAX('26'!I18,'27'!I18,'28'!I18)</f>
        <v>16.600000000000001</v>
      </c>
      <c r="J18" s="382">
        <f>MIN('26'!J18,'27'!J18,'28'!J18)</f>
        <v>-2.7</v>
      </c>
      <c r="K18" s="382">
        <f>AVERAGE('26'!K18,'27'!K18,'28'!K18)</f>
        <v>4.6000000000000014</v>
      </c>
      <c r="L18" s="167">
        <f t="shared" si="1"/>
        <v>2.2811111111111089</v>
      </c>
      <c r="M18" s="131"/>
    </row>
    <row r="19" spans="1:18" ht="14.1" customHeight="1" x14ac:dyDescent="0.2">
      <c r="A19" s="100"/>
      <c r="B19" s="84" t="s">
        <v>21</v>
      </c>
      <c r="C19" s="85">
        <f>'24'!D32</f>
        <v>257520</v>
      </c>
      <c r="D19" s="86">
        <f>'24'!E32</f>
        <v>325421.38899999997</v>
      </c>
      <c r="E19" s="85">
        <f>'24'!F32</f>
        <v>3473701.1806700001</v>
      </c>
      <c r="F19" s="395">
        <f t="shared" si="0"/>
        <v>0.12369874387285039</v>
      </c>
      <c r="G19" s="98">
        <f>'24'!H32</f>
        <v>-4.9385758944537249E-2</v>
      </c>
      <c r="H19" s="159">
        <f>AVERAGE('26'!H19,'27'!H19,'28'!H19)</f>
        <v>5.8822222222222225</v>
      </c>
      <c r="I19" s="381">
        <f>MAX('26'!I19,'27'!I19,'28'!I19)</f>
        <v>16.5</v>
      </c>
      <c r="J19" s="381">
        <f>MIN('26'!J19,'27'!J19,'28'!J19)</f>
        <v>-4.3</v>
      </c>
      <c r="K19" s="381">
        <f>AVERAGE('26'!K19,'27'!K19,'28'!K19)</f>
        <v>4.299999999999998</v>
      </c>
      <c r="L19" s="161">
        <f t="shared" si="1"/>
        <v>1.5822222222222244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'24'!D63</f>
        <v>224868</v>
      </c>
      <c r="D20" s="134">
        <f>'24'!E63</f>
        <v>364319.30499999999</v>
      </c>
      <c r="E20" s="133">
        <f>'24'!F63</f>
        <v>3887715.2731600003</v>
      </c>
      <c r="F20" s="141">
        <f t="shared" si="0"/>
        <v>0.13844181488645821</v>
      </c>
      <c r="G20" s="399">
        <f>'24'!H63</f>
        <v>0.19162064904068643</v>
      </c>
      <c r="H20" s="165">
        <f>AVERAGE('26'!H20,'27'!H20,'28'!H20)</f>
        <v>5.6110035842293913</v>
      </c>
      <c r="I20" s="382">
        <f>MAX('26'!I20,'27'!I20,'28'!I20)</f>
        <v>16.399999999999999</v>
      </c>
      <c r="J20" s="382">
        <f>MIN('26'!J20,'27'!J20,'28'!J20)</f>
        <v>-5.0999999999999996</v>
      </c>
      <c r="K20" s="382">
        <f>AVERAGE('26'!K20,'27'!K20,'28'!K20)</f>
        <v>4.3333333333333321</v>
      </c>
      <c r="L20" s="167">
        <f t="shared" si="1"/>
        <v>1.2776702508960591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'25'!D32</f>
        <v>119685</v>
      </c>
      <c r="D21" s="86">
        <f>'25'!E32</f>
        <v>108799.88516000002</v>
      </c>
      <c r="E21" s="85">
        <f>'25'!F32</f>
        <v>1161315.4639799998</v>
      </c>
      <c r="F21" s="395">
        <f t="shared" si="0"/>
        <v>4.1354525522755203E-2</v>
      </c>
      <c r="G21" s="98">
        <f>'25'!H32</f>
        <v>-5.5501202505365367E-2</v>
      </c>
      <c r="H21" s="159">
        <f>AVERAGE('26'!H21,'27'!H21,'28'!H21)</f>
        <v>4.8492473118279564</v>
      </c>
      <c r="I21" s="381">
        <f>MAX('26'!I21,'27'!I21,'28'!I21)</f>
        <v>15.8</v>
      </c>
      <c r="J21" s="381">
        <f>MIN('26'!J21,'27'!J21,'28'!J21)</f>
        <v>-4.5999999999999996</v>
      </c>
      <c r="K21" s="381">
        <f>AVERAGE('26'!K21,'27'!K21,'28'!K21)</f>
        <v>2.7000000000000006</v>
      </c>
      <c r="L21" s="161">
        <f t="shared" si="1"/>
        <v>2.1492473118279558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'25'!D63</f>
        <v>158126</v>
      </c>
      <c r="D22" s="154">
        <f>'25'!E63</f>
        <v>136512.70000000001</v>
      </c>
      <c r="E22" s="153">
        <f>'25'!F63</f>
        <v>1457252.4711799999</v>
      </c>
      <c r="F22" s="398">
        <f t="shared" si="0"/>
        <v>5.1892863207020259E-2</v>
      </c>
      <c r="G22" s="400">
        <f>'25'!H63</f>
        <v>-4.9487502097547389E-2</v>
      </c>
      <c r="H22" s="165">
        <f>AVERAGE('26'!H22,'27'!H22,'28'!H22)</f>
        <v>5.2122939068100358</v>
      </c>
      <c r="I22" s="382">
        <f>MAX('26'!I22,'27'!I22,'28'!I22)</f>
        <v>16.600000000000001</v>
      </c>
      <c r="J22" s="382">
        <f>MIN('26'!J22,'27'!J22,'28'!J22)</f>
        <v>-5.2</v>
      </c>
      <c r="K22" s="382">
        <f>AVERAGE('26'!K22,'27'!K22,'28'!K22)</f>
        <v>4.0000000000000009</v>
      </c>
      <c r="L22" s="167">
        <f t="shared" si="1"/>
        <v>1.2122939068100349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2840613</v>
      </c>
      <c r="D23" s="86">
        <f>SUM(D9:D22)</f>
        <v>2631246.3963765209</v>
      </c>
      <c r="E23" s="85">
        <f>SUM(E9:E22)</f>
        <v>28081943.857413851</v>
      </c>
      <c r="F23" s="181">
        <f>SUM(F9:F22)</f>
        <v>1</v>
      </c>
      <c r="G23" s="98"/>
      <c r="H23" s="383">
        <f>AVERAGE('26'!H23,'27'!H23,'28'!H23)</f>
        <v>5.3304301075268823</v>
      </c>
      <c r="I23" s="384">
        <f>MAX('26'!I23,'27'!I23,'28'!I23)</f>
        <v>15</v>
      </c>
      <c r="J23" s="384">
        <f>MIN('26'!J23,'27'!J23,'28'!J23)</f>
        <v>-3.9</v>
      </c>
      <c r="K23" s="384">
        <f>AVERAGE('26'!K23,'27'!K23,'28'!K23)</f>
        <v>3.3982437275985657</v>
      </c>
      <c r="L23" s="385">
        <f t="shared" si="1"/>
        <v>1.9321863799283165</v>
      </c>
      <c r="M23" s="71"/>
      <c r="O23" s="428"/>
    </row>
    <row r="24" spans="1:18" ht="14.1" customHeight="1" x14ac:dyDescent="0.2">
      <c r="A24" s="158"/>
      <c r="B24" s="138" t="s">
        <v>313</v>
      </c>
      <c r="C24" s="130"/>
      <c r="D24" s="638">
        <f>'9'!E35</f>
        <v>22354.622273655303</v>
      </c>
      <c r="E24" s="133">
        <f>'9'!F35</f>
        <v>239295.66475370002</v>
      </c>
      <c r="F24" s="137"/>
      <c r="G24" s="401">
        <f>'9'!H35</f>
        <v>4.5150376415998705</v>
      </c>
      <c r="H24" s="165">
        <f>AVERAGE('26'!H24,'27'!H24,'28'!H24)</f>
        <v>5.3304301075268823</v>
      </c>
      <c r="I24" s="382">
        <f>MAX('26'!I24,'27'!I24,'28'!I24)</f>
        <v>15</v>
      </c>
      <c r="J24" s="382">
        <f>MIN('26'!J24,'27'!J24,'28'!J24)</f>
        <v>-3.9</v>
      </c>
      <c r="K24" s="382">
        <f>AVERAGE('26'!K24,'27'!K24,'28'!K24)</f>
        <v>3.3982437275985657</v>
      </c>
      <c r="L24" s="167">
        <f t="shared" si="1"/>
        <v>1.9321863799283165</v>
      </c>
      <c r="M24" s="131"/>
    </row>
    <row r="25" spans="1:18" ht="14.1" customHeight="1" x14ac:dyDescent="0.2">
      <c r="A25" s="616"/>
      <c r="B25" s="562" t="s">
        <v>153</v>
      </c>
      <c r="C25" s="617">
        <f>C23+C24</f>
        <v>2840613</v>
      </c>
      <c r="D25" s="571">
        <f t="shared" ref="D25:E25" si="2">D23+D24</f>
        <v>2653601.018650176</v>
      </c>
      <c r="E25" s="618">
        <f t="shared" si="2"/>
        <v>28321239.522167552</v>
      </c>
      <c r="F25" s="619"/>
      <c r="G25" s="566">
        <f>'9'!H36</f>
        <v>-1.1443808139375948E-2</v>
      </c>
      <c r="H25" s="578">
        <f>AVERAGE('26'!H25,'27'!H25,'28'!H25)</f>
        <v>5.3304301075268823</v>
      </c>
      <c r="I25" s="579">
        <f>MAX('26'!I25,'27'!I25,'28'!I25)</f>
        <v>15</v>
      </c>
      <c r="J25" s="579">
        <f>MIN('26'!J25,'27'!J25,'28'!J25)</f>
        <v>-3.9</v>
      </c>
      <c r="K25" s="579">
        <f>AVERAGE('26'!K25,'27'!K25,'28'!K25)</f>
        <v>3.3982437275985657</v>
      </c>
      <c r="L25" s="580">
        <f t="shared" si="1"/>
        <v>1.9321863799283165</v>
      </c>
      <c r="M25" s="624"/>
    </row>
    <row r="26" spans="1:18" ht="15" customHeight="1" x14ac:dyDescent="0.2">
      <c r="A26" s="100"/>
      <c r="B26" s="84"/>
      <c r="C26" s="157"/>
      <c r="D26" s="974" t="s">
        <v>151</v>
      </c>
      <c r="E26" s="975"/>
      <c r="F26" s="975"/>
      <c r="G26" s="976"/>
      <c r="H26" s="982" t="s">
        <v>149</v>
      </c>
      <c r="I26" s="983"/>
      <c r="J26" s="983"/>
      <c r="K26" s="983"/>
      <c r="L26" s="984"/>
      <c r="M26" s="71"/>
    </row>
    <row r="27" spans="1:18" ht="15" customHeight="1" x14ac:dyDescent="0.2">
      <c r="A27" s="71"/>
      <c r="B27" s="156"/>
      <c r="C27" s="83"/>
      <c r="D27" s="977"/>
      <c r="E27" s="978"/>
      <c r="F27" s="978"/>
      <c r="G27" s="979"/>
      <c r="H27" s="985" t="s">
        <v>150</v>
      </c>
      <c r="I27" s="986"/>
      <c r="J27" s="986"/>
      <c r="K27" s="986"/>
      <c r="L27" s="987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05"/>
      <c r="C29" s="505"/>
      <c r="D29" s="83"/>
      <c r="E29" s="284"/>
      <c r="F29" s="285"/>
      <c r="G29" s="285"/>
      <c r="H29" s="83"/>
      <c r="I29" s="84"/>
      <c r="J29" s="50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35" t="s">
        <v>168</v>
      </c>
      <c r="C31" s="935"/>
      <c r="D31" s="935"/>
      <c r="E31" s="935"/>
      <c r="F31" s="935"/>
      <c r="G31" s="935" t="s">
        <v>169</v>
      </c>
      <c r="H31" s="935"/>
      <c r="I31" s="935"/>
      <c r="J31" s="935"/>
      <c r="K31" s="935"/>
      <c r="L31" s="935"/>
      <c r="M31" s="71"/>
    </row>
    <row r="32" spans="1:18" ht="15" customHeight="1" x14ac:dyDescent="0.2">
      <c r="A32" s="71"/>
      <c r="B32" s="71"/>
      <c r="C32" s="990" t="str">
        <f>A3</f>
        <v>IV. čtvrtletí 2018</v>
      </c>
      <c r="D32" s="990"/>
      <c r="E32" s="71"/>
      <c r="F32" s="71"/>
      <c r="G32" s="71"/>
      <c r="H32" s="71"/>
      <c r="I32" s="924" t="str">
        <f>A3</f>
        <v>IV. čtvrtletí 2018</v>
      </c>
      <c r="J32" s="924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6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F4:G4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7" sqref="B7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885" t="s">
        <v>248</v>
      </c>
      <c r="R1" s="885"/>
      <c r="S1" s="885"/>
    </row>
    <row r="2" spans="1:23" ht="20.100000000000001" customHeight="1" x14ac:dyDescent="0.25">
      <c r="A2" s="884" t="s">
        <v>218</v>
      </c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884"/>
      <c r="S2" s="884"/>
    </row>
    <row r="3" spans="1:23" ht="20.100000000000001" customHeight="1" x14ac:dyDescent="0.25">
      <c r="A3" s="991">
        <f>T!G17</f>
        <v>2018</v>
      </c>
      <c r="B3" s="992"/>
      <c r="C3" s="992"/>
      <c r="D3" s="992"/>
      <c r="E3" s="992"/>
      <c r="F3" s="992"/>
      <c r="G3" s="992"/>
      <c r="H3" s="992"/>
      <c r="I3" s="992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911"/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  <c r="O4" s="912"/>
      <c r="P4" s="912"/>
      <c r="Q4" s="912"/>
      <c r="R4" s="1011"/>
    </row>
    <row r="5" spans="1:23" ht="50.25" customHeight="1" x14ac:dyDescent="0.25">
      <c r="A5" s="233"/>
      <c r="B5" s="1009" t="s">
        <v>343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10"/>
    </row>
    <row r="6" spans="1:23" ht="63" customHeight="1" x14ac:dyDescent="0.25">
      <c r="A6" s="189" t="s">
        <v>140</v>
      </c>
      <c r="B6" s="633" t="s">
        <v>252</v>
      </c>
      <c r="C6" s="628" t="s">
        <v>253</v>
      </c>
      <c r="D6" s="629" t="s">
        <v>254</v>
      </c>
      <c r="E6" s="628" t="s">
        <v>303</v>
      </c>
      <c r="F6" s="629" t="s">
        <v>255</v>
      </c>
      <c r="G6" s="628" t="s">
        <v>256</v>
      </c>
      <c r="H6" s="629" t="s">
        <v>257</v>
      </c>
      <c r="I6" s="628" t="s">
        <v>258</v>
      </c>
      <c r="J6" s="629" t="s">
        <v>259</v>
      </c>
      <c r="K6" s="628" t="s">
        <v>260</v>
      </c>
      <c r="L6" s="629" t="s">
        <v>261</v>
      </c>
      <c r="M6" s="628" t="s">
        <v>262</v>
      </c>
      <c r="N6" s="629" t="s">
        <v>263</v>
      </c>
      <c r="O6" s="630" t="s">
        <v>264</v>
      </c>
      <c r="P6" s="629" t="s">
        <v>265</v>
      </c>
      <c r="Q6" s="631" t="s">
        <v>318</v>
      </c>
      <c r="R6" s="628" t="s">
        <v>266</v>
      </c>
      <c r="S6" s="256"/>
    </row>
    <row r="7" spans="1:23" ht="15" customHeight="1" x14ac:dyDescent="0.25">
      <c r="A7" s="190" t="s">
        <v>25</v>
      </c>
      <c r="B7" s="634">
        <v>36497.646000000001</v>
      </c>
      <c r="C7" s="242">
        <v>157594</v>
      </c>
      <c r="D7" s="243">
        <v>27864.400000000005</v>
      </c>
      <c r="E7" s="244">
        <v>48994.499999999993</v>
      </c>
      <c r="F7" s="243">
        <v>46376.099999999991</v>
      </c>
      <c r="G7" s="244">
        <v>112120.905</v>
      </c>
      <c r="H7" s="243">
        <v>63222.599999999991</v>
      </c>
      <c r="I7" s="244">
        <v>51378.8</v>
      </c>
      <c r="J7" s="243">
        <v>49121.7</v>
      </c>
      <c r="K7" s="242">
        <v>126635.96163437233</v>
      </c>
      <c r="L7" s="245">
        <v>135869.58100000001</v>
      </c>
      <c r="M7" s="244">
        <v>103406.042</v>
      </c>
      <c r="N7" s="243">
        <v>47454.016000000003</v>
      </c>
      <c r="O7" s="250">
        <v>58665</v>
      </c>
      <c r="P7" s="243">
        <v>1065201.2516343724</v>
      </c>
      <c r="Q7" s="252">
        <v>18302.683450574128</v>
      </c>
      <c r="R7" s="244">
        <v>1083503.9350849465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634">
        <v>40074.665000000001</v>
      </c>
      <c r="C8" s="244">
        <v>164045.29999999999</v>
      </c>
      <c r="D8" s="243">
        <v>29370.499999999996</v>
      </c>
      <c r="E8" s="244">
        <v>50271.399999999994</v>
      </c>
      <c r="F8" s="243">
        <v>49100.299999999996</v>
      </c>
      <c r="G8" s="244">
        <v>118709.15399999999</v>
      </c>
      <c r="H8" s="243">
        <v>66888.099999999991</v>
      </c>
      <c r="I8" s="244">
        <v>55264.200000000004</v>
      </c>
      <c r="J8" s="243">
        <v>53189.399999999994</v>
      </c>
      <c r="K8" s="242">
        <v>141923.2411113554</v>
      </c>
      <c r="L8" s="243">
        <v>134445.22999999998</v>
      </c>
      <c r="M8" s="244">
        <v>121131.51199999999</v>
      </c>
      <c r="N8" s="243">
        <v>50036.465999999993</v>
      </c>
      <c r="O8" s="250">
        <v>62868.3</v>
      </c>
      <c r="P8" s="243">
        <v>1137317.7681113554</v>
      </c>
      <c r="Q8" s="252">
        <v>20016.242911747366</v>
      </c>
      <c r="R8" s="244">
        <v>1157334.0110231028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635">
        <v>38106.131000000001</v>
      </c>
      <c r="C9" s="247">
        <v>156031.30000000002</v>
      </c>
      <c r="D9" s="248">
        <v>28671.999999999996</v>
      </c>
      <c r="E9" s="247">
        <v>48349.700000000004</v>
      </c>
      <c r="F9" s="248">
        <v>46996.80000000001</v>
      </c>
      <c r="G9" s="247">
        <v>113714.40600000002</v>
      </c>
      <c r="H9" s="248">
        <v>63362.1</v>
      </c>
      <c r="I9" s="247">
        <v>51767.8</v>
      </c>
      <c r="J9" s="248">
        <v>50922.7</v>
      </c>
      <c r="K9" s="249">
        <v>133947.95695629693</v>
      </c>
      <c r="L9" s="248">
        <v>133805.53200000001</v>
      </c>
      <c r="M9" s="247">
        <v>104384.692</v>
      </c>
      <c r="N9" s="248">
        <v>47433.953999999998</v>
      </c>
      <c r="O9" s="251">
        <v>60562.400000000009</v>
      </c>
      <c r="P9" s="259">
        <v>1078057.4719562968</v>
      </c>
      <c r="Q9" s="253">
        <v>19034.349371397126</v>
      </c>
      <c r="R9" s="247">
        <v>1097091.821327694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634">
        <v>15301.003999999999</v>
      </c>
      <c r="C10" s="244">
        <v>55711.4</v>
      </c>
      <c r="D10" s="243">
        <v>13084.800000000001</v>
      </c>
      <c r="E10" s="244">
        <v>19423.300000000003</v>
      </c>
      <c r="F10" s="243">
        <v>18581.3</v>
      </c>
      <c r="G10" s="244">
        <v>53953.167999999991</v>
      </c>
      <c r="H10" s="243">
        <v>25657.8</v>
      </c>
      <c r="I10" s="244">
        <v>22595.9</v>
      </c>
      <c r="J10" s="243">
        <v>22120</v>
      </c>
      <c r="K10" s="242">
        <v>45734.711036488508</v>
      </c>
      <c r="L10" s="243">
        <v>65014.183000000005</v>
      </c>
      <c r="M10" s="244">
        <v>54785.613999999994</v>
      </c>
      <c r="N10" s="243">
        <v>19982.738000000005</v>
      </c>
      <c r="O10" s="250">
        <v>22980.5</v>
      </c>
      <c r="P10" s="243">
        <v>454926.41803648853</v>
      </c>
      <c r="Q10" s="252">
        <v>9002.5167271990431</v>
      </c>
      <c r="R10" s="244">
        <v>463928.93476368755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634">
        <v>10513.043</v>
      </c>
      <c r="C11" s="244">
        <v>32998.799999999996</v>
      </c>
      <c r="D11" s="243">
        <v>10525.099999999999</v>
      </c>
      <c r="E11" s="244">
        <v>13306.300000000001</v>
      </c>
      <c r="F11" s="243">
        <v>13439.199999999999</v>
      </c>
      <c r="G11" s="244">
        <v>45166.052999999993</v>
      </c>
      <c r="H11" s="243">
        <v>18576.199999999997</v>
      </c>
      <c r="I11" s="244">
        <v>17112.099999999999</v>
      </c>
      <c r="J11" s="243">
        <v>15710.4</v>
      </c>
      <c r="K11" s="242">
        <v>25233.575360043324</v>
      </c>
      <c r="L11" s="243">
        <v>55578.349000000002</v>
      </c>
      <c r="M11" s="244">
        <v>49403.379000000001</v>
      </c>
      <c r="N11" s="243">
        <v>14041.003000000001</v>
      </c>
      <c r="O11" s="250">
        <v>16578.599999999999</v>
      </c>
      <c r="P11" s="243">
        <v>338182.10236004333</v>
      </c>
      <c r="Q11" s="252">
        <v>9265.07109770637</v>
      </c>
      <c r="R11" s="244">
        <v>347447.17345774971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635">
        <v>10086.996999999999</v>
      </c>
      <c r="C12" s="247">
        <v>29816.300000000003</v>
      </c>
      <c r="D12" s="248">
        <v>9718.0999999999985</v>
      </c>
      <c r="E12" s="247">
        <v>12156.600000000002</v>
      </c>
      <c r="F12" s="248">
        <v>11596.2</v>
      </c>
      <c r="G12" s="247">
        <v>42974.192999999999</v>
      </c>
      <c r="H12" s="248">
        <v>17194.2</v>
      </c>
      <c r="I12" s="247">
        <v>15381.7</v>
      </c>
      <c r="J12" s="248">
        <v>14119.999999999998</v>
      </c>
      <c r="K12" s="249">
        <v>20601.014018146732</v>
      </c>
      <c r="L12" s="248">
        <v>49370.722999999998</v>
      </c>
      <c r="M12" s="247">
        <v>57506.159000000007</v>
      </c>
      <c r="N12" s="248">
        <v>11341.496999999999</v>
      </c>
      <c r="O12" s="251">
        <v>15216.099999999997</v>
      </c>
      <c r="P12" s="259">
        <v>317079.7830181467</v>
      </c>
      <c r="Q12" s="253">
        <v>7269.4400937880155</v>
      </c>
      <c r="R12" s="247">
        <v>324349.22311193473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634">
        <v>9451.0360000000001</v>
      </c>
      <c r="C13" s="244">
        <v>28266.799999999996</v>
      </c>
      <c r="D13" s="243">
        <v>8560.2000000000007</v>
      </c>
      <c r="E13" s="244">
        <v>10930.3</v>
      </c>
      <c r="F13" s="243">
        <v>10527.6</v>
      </c>
      <c r="G13" s="244">
        <v>38344.817000000003</v>
      </c>
      <c r="H13" s="243">
        <v>16554.8</v>
      </c>
      <c r="I13" s="244">
        <v>13470.199999999997</v>
      </c>
      <c r="J13" s="243">
        <v>12723.7</v>
      </c>
      <c r="K13" s="242">
        <v>20662.813161239555</v>
      </c>
      <c r="L13" s="243">
        <v>46650.290000000008</v>
      </c>
      <c r="M13" s="244">
        <v>85474.992999999973</v>
      </c>
      <c r="N13" s="243">
        <v>10673.339000000002</v>
      </c>
      <c r="O13" s="250">
        <v>14037.599999999999</v>
      </c>
      <c r="P13" s="243">
        <v>326328.48816123948</v>
      </c>
      <c r="Q13" s="252">
        <v>7326.4854319519854</v>
      </c>
      <c r="R13" s="244">
        <v>333654.97359319148</v>
      </c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634">
        <v>9952.5693816999992</v>
      </c>
      <c r="C14" s="244">
        <v>27994.5</v>
      </c>
      <c r="D14" s="243">
        <v>8303.5</v>
      </c>
      <c r="E14" s="244">
        <v>10986.300000000001</v>
      </c>
      <c r="F14" s="243">
        <v>10564.900000000001</v>
      </c>
      <c r="G14" s="244">
        <v>37054.577000000005</v>
      </c>
      <c r="H14" s="243">
        <v>16148.5</v>
      </c>
      <c r="I14" s="244">
        <v>12788.2</v>
      </c>
      <c r="J14" s="243">
        <v>13352.900000000001</v>
      </c>
      <c r="K14" s="242">
        <v>17774.608739529656</v>
      </c>
      <c r="L14" s="243">
        <v>44159.191999999995</v>
      </c>
      <c r="M14" s="244">
        <v>100516.52699999999</v>
      </c>
      <c r="N14" s="243">
        <v>10986.1226219</v>
      </c>
      <c r="O14" s="250">
        <v>13455.6</v>
      </c>
      <c r="P14" s="243">
        <v>334037.99674312962</v>
      </c>
      <c r="Q14" s="252">
        <v>9078.4472000777714</v>
      </c>
      <c r="R14" s="244">
        <v>343116.44394320739</v>
      </c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635">
        <v>11851.479673</v>
      </c>
      <c r="C15" s="247">
        <v>37163.1</v>
      </c>
      <c r="D15" s="248">
        <v>10796.5</v>
      </c>
      <c r="E15" s="247">
        <v>13722.800000000001</v>
      </c>
      <c r="F15" s="248">
        <v>14271.499999999996</v>
      </c>
      <c r="G15" s="247">
        <v>46837.29099999999</v>
      </c>
      <c r="H15" s="248">
        <v>16831</v>
      </c>
      <c r="I15" s="247">
        <v>16232.199999999999</v>
      </c>
      <c r="J15" s="248">
        <v>15871.899999999998</v>
      </c>
      <c r="K15" s="249">
        <v>26106.913898504801</v>
      </c>
      <c r="L15" s="248">
        <v>50054.849999999991</v>
      </c>
      <c r="M15" s="247">
        <v>77339.588000000003</v>
      </c>
      <c r="N15" s="248">
        <v>13794.226227500001</v>
      </c>
      <c r="O15" s="251">
        <v>17474.899999999998</v>
      </c>
      <c r="P15" s="259">
        <v>368348.24879900482</v>
      </c>
      <c r="Q15" s="253">
        <v>10351.849601395723</v>
      </c>
      <c r="R15" s="247">
        <v>378700.09840040054</v>
      </c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634">
        <v>21775.009430000002</v>
      </c>
      <c r="C16" s="244">
        <v>79173</v>
      </c>
      <c r="D16" s="243">
        <v>16325.8</v>
      </c>
      <c r="E16" s="244">
        <v>26716.3</v>
      </c>
      <c r="F16" s="243">
        <v>23607.899999999998</v>
      </c>
      <c r="G16" s="244">
        <v>68389.912000000011</v>
      </c>
      <c r="H16" s="243">
        <v>35665.299999999996</v>
      </c>
      <c r="I16" s="244">
        <v>27030.3</v>
      </c>
      <c r="J16" s="243">
        <v>28026.699999999997</v>
      </c>
      <c r="K16" s="242">
        <v>63417.96548417156</v>
      </c>
      <c r="L16" s="243">
        <v>79833.948000000004</v>
      </c>
      <c r="M16" s="244">
        <v>106693.96400000002</v>
      </c>
      <c r="N16" s="243">
        <v>24813.866590000001</v>
      </c>
      <c r="O16" s="250">
        <v>30769</v>
      </c>
      <c r="P16" s="243">
        <v>632238.96550417168</v>
      </c>
      <c r="Q16" s="252">
        <v>12367.939927296839</v>
      </c>
      <c r="R16" s="244">
        <v>644606.90543146851</v>
      </c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634">
        <v>31642.08815</v>
      </c>
      <c r="C17" s="244">
        <v>124510.3</v>
      </c>
      <c r="D17" s="243">
        <v>22392.499999999996</v>
      </c>
      <c r="E17" s="244">
        <v>38558.300000000003</v>
      </c>
      <c r="F17" s="243">
        <v>36003.599999999999</v>
      </c>
      <c r="G17" s="244">
        <v>91883.175000000003</v>
      </c>
      <c r="H17" s="243">
        <v>51521.7</v>
      </c>
      <c r="I17" s="244">
        <v>39508.899999999994</v>
      </c>
      <c r="J17" s="243">
        <v>40084.5</v>
      </c>
      <c r="K17" s="242">
        <v>102703.99555369346</v>
      </c>
      <c r="L17" s="243">
        <v>110830.21</v>
      </c>
      <c r="M17" s="244">
        <v>126734.80399999999</v>
      </c>
      <c r="N17" s="243">
        <v>36596.144840000001</v>
      </c>
      <c r="O17" s="250">
        <v>45356.2</v>
      </c>
      <c r="P17" s="243">
        <v>898326.41754369345</v>
      </c>
      <c r="Q17" s="252">
        <v>15795.228079139575</v>
      </c>
      <c r="R17" s="244">
        <v>914121.64562283305</v>
      </c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635">
        <v>36364.378279999997</v>
      </c>
      <c r="C18" s="247">
        <v>165401.09999999998</v>
      </c>
      <c r="D18" s="248">
        <v>27550</v>
      </c>
      <c r="E18" s="247">
        <v>48669.299999999996</v>
      </c>
      <c r="F18" s="248">
        <v>46119.700000000004</v>
      </c>
      <c r="G18" s="247">
        <v>108854.481</v>
      </c>
      <c r="H18" s="248">
        <v>65972</v>
      </c>
      <c r="I18" s="247">
        <v>52393.799999999996</v>
      </c>
      <c r="J18" s="248">
        <v>48669.5</v>
      </c>
      <c r="K18" s="249">
        <v>127261.61231865549</v>
      </c>
      <c r="L18" s="248">
        <v>134757.231</v>
      </c>
      <c r="M18" s="247">
        <v>130890.537</v>
      </c>
      <c r="N18" s="248">
        <v>47389.873729999999</v>
      </c>
      <c r="O18" s="251">
        <v>60387.5</v>
      </c>
      <c r="P18" s="259">
        <v>1100681.0133286556</v>
      </c>
      <c r="Q18" s="253">
        <v>-5808.5457327811109</v>
      </c>
      <c r="R18" s="247">
        <v>1094872.4675958746</v>
      </c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637">
        <f>SUM(B7:B9)</f>
        <v>114678.44200000001</v>
      </c>
      <c r="C19" s="625">
        <f>SUM(C7:C9)</f>
        <v>477670.6</v>
      </c>
      <c r="D19" s="533">
        <f t="shared" ref="D19:J19" si="0">SUM(D7:D9)</f>
        <v>85906.9</v>
      </c>
      <c r="E19" s="625">
        <f t="shared" si="0"/>
        <v>147615.6</v>
      </c>
      <c r="F19" s="533">
        <f t="shared" si="0"/>
        <v>142473.20000000001</v>
      </c>
      <c r="G19" s="625">
        <f t="shared" si="0"/>
        <v>344544.46500000003</v>
      </c>
      <c r="H19" s="533">
        <f t="shared" si="0"/>
        <v>193472.8</v>
      </c>
      <c r="I19" s="625">
        <f t="shared" si="0"/>
        <v>158410.79999999999</v>
      </c>
      <c r="J19" s="533">
        <f t="shared" si="0"/>
        <v>153233.79999999999</v>
      </c>
      <c r="K19" s="625">
        <f>SUM(K7:K9)</f>
        <v>402507.15970202466</v>
      </c>
      <c r="L19" s="533">
        <f t="shared" ref="L19:R19" si="1">SUM(L7:L9)</f>
        <v>404120.34299999999</v>
      </c>
      <c r="M19" s="625">
        <f t="shared" si="1"/>
        <v>328922.24599999998</v>
      </c>
      <c r="N19" s="533">
        <f t="shared" si="1"/>
        <v>144924.43599999999</v>
      </c>
      <c r="O19" s="626">
        <f t="shared" si="1"/>
        <v>182095.7</v>
      </c>
      <c r="P19" s="533">
        <f t="shared" si="1"/>
        <v>3280576.4917020248</v>
      </c>
      <c r="Q19" s="627">
        <f t="shared" si="1"/>
        <v>57353.275733718619</v>
      </c>
      <c r="R19" s="625">
        <f t="shared" si="1"/>
        <v>3337929.7674357435</v>
      </c>
    </row>
    <row r="20" spans="1:23" ht="15" customHeight="1" x14ac:dyDescent="0.25">
      <c r="A20" s="190" t="s">
        <v>154</v>
      </c>
      <c r="B20" s="637">
        <f>SUM(B10:B12)</f>
        <v>35901.043999999994</v>
      </c>
      <c r="C20" s="625">
        <f>SUM(C10:C12)</f>
        <v>118526.5</v>
      </c>
      <c r="D20" s="533">
        <f t="shared" ref="D20:J20" si="2">SUM(D10:D12)</f>
        <v>33328</v>
      </c>
      <c r="E20" s="625">
        <f t="shared" si="2"/>
        <v>44886.200000000012</v>
      </c>
      <c r="F20" s="533">
        <f t="shared" si="2"/>
        <v>43616.7</v>
      </c>
      <c r="G20" s="625">
        <f t="shared" si="2"/>
        <v>142093.41399999999</v>
      </c>
      <c r="H20" s="533">
        <f t="shared" si="2"/>
        <v>61428.2</v>
      </c>
      <c r="I20" s="625">
        <f t="shared" si="2"/>
        <v>55089.7</v>
      </c>
      <c r="J20" s="533">
        <f t="shared" si="2"/>
        <v>51950.400000000001</v>
      </c>
      <c r="K20" s="625">
        <f>SUM(K10:K12)</f>
        <v>91569.300414678553</v>
      </c>
      <c r="L20" s="533">
        <f t="shared" ref="L20:R20" si="3">SUM(L10:L12)</f>
        <v>169963.255</v>
      </c>
      <c r="M20" s="625">
        <f t="shared" si="3"/>
        <v>161695.152</v>
      </c>
      <c r="N20" s="533">
        <f t="shared" si="3"/>
        <v>45365.238000000012</v>
      </c>
      <c r="O20" s="626">
        <f t="shared" si="3"/>
        <v>54775.199999999997</v>
      </c>
      <c r="P20" s="533">
        <f t="shared" si="3"/>
        <v>1110188.3034146784</v>
      </c>
      <c r="Q20" s="627">
        <f t="shared" si="3"/>
        <v>25537.027918693431</v>
      </c>
      <c r="R20" s="625">
        <f t="shared" si="3"/>
        <v>1135725.331333372</v>
      </c>
    </row>
    <row r="21" spans="1:23" ht="15" customHeight="1" x14ac:dyDescent="0.25">
      <c r="A21" s="190" t="s">
        <v>189</v>
      </c>
      <c r="B21" s="637">
        <f>SUM(B13:B15)</f>
        <v>31255.085054700001</v>
      </c>
      <c r="C21" s="625">
        <f>SUM(C13:C15)</f>
        <v>93424.4</v>
      </c>
      <c r="D21" s="533">
        <f t="shared" ref="D21:J21" si="4">SUM(D13:D15)</f>
        <v>27660.2</v>
      </c>
      <c r="E21" s="625">
        <f t="shared" si="4"/>
        <v>35639.4</v>
      </c>
      <c r="F21" s="533">
        <f t="shared" si="4"/>
        <v>35364</v>
      </c>
      <c r="G21" s="625">
        <f t="shared" si="4"/>
        <v>122236.685</v>
      </c>
      <c r="H21" s="533">
        <f t="shared" si="4"/>
        <v>49534.3</v>
      </c>
      <c r="I21" s="625">
        <f t="shared" si="4"/>
        <v>42490.6</v>
      </c>
      <c r="J21" s="533">
        <f t="shared" si="4"/>
        <v>41948.5</v>
      </c>
      <c r="K21" s="625">
        <f>SUM(K13:K15)</f>
        <v>64544.33579927402</v>
      </c>
      <c r="L21" s="533">
        <f t="shared" ref="L21:R21" si="5">SUM(L13:L15)</f>
        <v>140864.33199999999</v>
      </c>
      <c r="M21" s="625">
        <f t="shared" si="5"/>
        <v>263331.10799999995</v>
      </c>
      <c r="N21" s="533">
        <f t="shared" si="5"/>
        <v>35453.687849400005</v>
      </c>
      <c r="O21" s="626">
        <f t="shared" si="5"/>
        <v>44968.099999999991</v>
      </c>
      <c r="P21" s="533">
        <f t="shared" si="5"/>
        <v>1028714.7337033739</v>
      </c>
      <c r="Q21" s="627">
        <f t="shared" si="5"/>
        <v>26756.782233425478</v>
      </c>
      <c r="R21" s="625">
        <f t="shared" si="5"/>
        <v>1055471.5159367993</v>
      </c>
    </row>
    <row r="22" spans="1:23" ht="15" customHeight="1" x14ac:dyDescent="0.25">
      <c r="A22" s="198" t="s">
        <v>155</v>
      </c>
      <c r="B22" s="829">
        <f>SUM(B16:B18)</f>
        <v>89781.475860000006</v>
      </c>
      <c r="C22" s="830">
        <f>SUM(C16:C18)</f>
        <v>369084.39999999997</v>
      </c>
      <c r="D22" s="813">
        <f t="shared" ref="D22:J22" si="6">SUM(D16:D18)</f>
        <v>66268.299999999988</v>
      </c>
      <c r="E22" s="830">
        <f t="shared" si="6"/>
        <v>113943.9</v>
      </c>
      <c r="F22" s="813">
        <f t="shared" si="6"/>
        <v>105731.20000000001</v>
      </c>
      <c r="G22" s="830">
        <f t="shared" si="6"/>
        <v>269127.56799999997</v>
      </c>
      <c r="H22" s="813">
        <f t="shared" si="6"/>
        <v>153159</v>
      </c>
      <c r="I22" s="830">
        <f t="shared" si="6"/>
        <v>118933</v>
      </c>
      <c r="J22" s="813">
        <f t="shared" si="6"/>
        <v>116780.7</v>
      </c>
      <c r="K22" s="830">
        <f>SUM(K16:K18)</f>
        <v>293383.5733565205</v>
      </c>
      <c r="L22" s="813">
        <f t="shared" ref="L22:R22" si="7">SUM(L16:L18)</f>
        <v>325421.38899999997</v>
      </c>
      <c r="M22" s="830">
        <f t="shared" si="7"/>
        <v>364319.30499999999</v>
      </c>
      <c r="N22" s="813">
        <f t="shared" si="7"/>
        <v>108799.88516000001</v>
      </c>
      <c r="O22" s="831">
        <f t="shared" si="7"/>
        <v>136512.70000000001</v>
      </c>
      <c r="P22" s="813">
        <f t="shared" si="7"/>
        <v>2631246.3963765209</v>
      </c>
      <c r="Q22" s="832">
        <f t="shared" si="7"/>
        <v>22354.622273655303</v>
      </c>
      <c r="R22" s="830">
        <f t="shared" si="7"/>
        <v>2653601.018650176</v>
      </c>
      <c r="S22" s="256"/>
    </row>
    <row r="23" spans="1:23" ht="15" customHeight="1" x14ac:dyDescent="0.25">
      <c r="A23" s="190" t="s">
        <v>156</v>
      </c>
      <c r="B23" s="634">
        <f>SUM(B7:B12)</f>
        <v>150579.486</v>
      </c>
      <c r="C23" s="242">
        <f>SUM(C7:C12)</f>
        <v>596197.10000000009</v>
      </c>
      <c r="D23" s="245">
        <f t="shared" ref="D23:J23" si="8">SUM(D7:D12)</f>
        <v>119234.9</v>
      </c>
      <c r="E23" s="242">
        <f t="shared" si="8"/>
        <v>192501.80000000002</v>
      </c>
      <c r="F23" s="245">
        <f t="shared" si="8"/>
        <v>186089.90000000002</v>
      </c>
      <c r="G23" s="242">
        <f t="shared" si="8"/>
        <v>486637.87900000007</v>
      </c>
      <c r="H23" s="245">
        <f t="shared" si="8"/>
        <v>254901</v>
      </c>
      <c r="I23" s="242">
        <f t="shared" si="8"/>
        <v>213500.5</v>
      </c>
      <c r="J23" s="245">
        <f t="shared" si="8"/>
        <v>205184.19999999998</v>
      </c>
      <c r="K23" s="242">
        <f>SUM(K7:K12)</f>
        <v>494076.46011670324</v>
      </c>
      <c r="L23" s="245">
        <f t="shared" ref="L23:R23" si="9">SUM(L7:L12)</f>
        <v>574083.598</v>
      </c>
      <c r="M23" s="242">
        <f t="shared" si="9"/>
        <v>490617.39799999999</v>
      </c>
      <c r="N23" s="245">
        <f t="shared" si="9"/>
        <v>190289.674</v>
      </c>
      <c r="O23" s="749">
        <f t="shared" si="9"/>
        <v>236870.90000000002</v>
      </c>
      <c r="P23" s="245">
        <f t="shared" si="9"/>
        <v>4390764.795116703</v>
      </c>
      <c r="Q23" s="750">
        <f t="shared" si="9"/>
        <v>82890.303652412054</v>
      </c>
      <c r="R23" s="242">
        <f t="shared" si="9"/>
        <v>4473655.0987691153</v>
      </c>
    </row>
    <row r="24" spans="1:23" ht="15" customHeight="1" x14ac:dyDescent="0.25">
      <c r="A24" s="190" t="s">
        <v>157</v>
      </c>
      <c r="B24" s="634">
        <f>SUM(B13:B18)</f>
        <v>121036.56091470001</v>
      </c>
      <c r="C24" s="242">
        <f>SUM(C13:C18)</f>
        <v>462508.79999999999</v>
      </c>
      <c r="D24" s="245">
        <f t="shared" ref="D24:J24" si="10">SUM(D13:D18)</f>
        <v>93928.5</v>
      </c>
      <c r="E24" s="242">
        <f t="shared" si="10"/>
        <v>149583.29999999999</v>
      </c>
      <c r="F24" s="245">
        <f t="shared" si="10"/>
        <v>141095.20000000001</v>
      </c>
      <c r="G24" s="242">
        <f t="shared" si="10"/>
        <v>391364.25300000003</v>
      </c>
      <c r="H24" s="245">
        <f t="shared" si="10"/>
        <v>202693.3</v>
      </c>
      <c r="I24" s="242">
        <f t="shared" si="10"/>
        <v>161423.59999999998</v>
      </c>
      <c r="J24" s="245">
        <f t="shared" si="10"/>
        <v>158729.20000000001</v>
      </c>
      <c r="K24" s="242">
        <f>SUM(K13:K18)</f>
        <v>357927.90915579454</v>
      </c>
      <c r="L24" s="245">
        <f t="shared" ref="L24:R24" si="11">SUM(L13:L18)</f>
        <v>466285.72100000002</v>
      </c>
      <c r="M24" s="242">
        <f t="shared" si="11"/>
        <v>627650.41299999994</v>
      </c>
      <c r="N24" s="245">
        <f t="shared" si="11"/>
        <v>144253.57300939999</v>
      </c>
      <c r="O24" s="749">
        <f t="shared" si="11"/>
        <v>181480.8</v>
      </c>
      <c r="P24" s="245">
        <f t="shared" si="11"/>
        <v>3659961.1300798948</v>
      </c>
      <c r="Q24" s="750">
        <f t="shared" si="11"/>
        <v>49111.404507080784</v>
      </c>
      <c r="R24" s="242">
        <f t="shared" si="11"/>
        <v>3709072.5345869754</v>
      </c>
    </row>
    <row r="25" spans="1:23" ht="15" customHeight="1" x14ac:dyDescent="0.25">
      <c r="A25" s="229" t="s">
        <v>142</v>
      </c>
      <c r="B25" s="833">
        <f>SUM(B7:B18)</f>
        <v>271616.04691470001</v>
      </c>
      <c r="C25" s="834">
        <f>SUM(C7:C18)</f>
        <v>1058705.9000000001</v>
      </c>
      <c r="D25" s="822">
        <f t="shared" ref="D25:J25" si="12">SUM(D7:D18)</f>
        <v>213163.39999999997</v>
      </c>
      <c r="E25" s="834">
        <f t="shared" si="12"/>
        <v>342085.1</v>
      </c>
      <c r="F25" s="822">
        <f t="shared" si="12"/>
        <v>327185.10000000003</v>
      </c>
      <c r="G25" s="834">
        <f t="shared" si="12"/>
        <v>878002.13200000022</v>
      </c>
      <c r="H25" s="822">
        <f t="shared" si="12"/>
        <v>457594.3</v>
      </c>
      <c r="I25" s="834">
        <f t="shared" si="12"/>
        <v>374924.10000000003</v>
      </c>
      <c r="J25" s="822">
        <f t="shared" si="12"/>
        <v>363913.39999999997</v>
      </c>
      <c r="K25" s="834">
        <f>SUM(K7:K18)</f>
        <v>852004.36927249772</v>
      </c>
      <c r="L25" s="822">
        <f t="shared" ref="L25:R25" si="13">SUM(L7:L18)</f>
        <v>1040369.319</v>
      </c>
      <c r="M25" s="834">
        <f t="shared" si="13"/>
        <v>1118267.811</v>
      </c>
      <c r="N25" s="822">
        <f t="shared" si="13"/>
        <v>334543.24700939999</v>
      </c>
      <c r="O25" s="835">
        <f t="shared" si="13"/>
        <v>418351.70000000007</v>
      </c>
      <c r="P25" s="822">
        <f t="shared" si="13"/>
        <v>8050725.9251965974</v>
      </c>
      <c r="Q25" s="836">
        <f t="shared" si="13"/>
        <v>132001.70815949282</v>
      </c>
      <c r="R25" s="834">
        <f t="shared" si="13"/>
        <v>8182727.6333560897</v>
      </c>
      <c r="S25" s="337"/>
    </row>
    <row r="26" spans="1:23" ht="9.75" customHeight="1" x14ac:dyDescent="0.25">
      <c r="B26" s="636"/>
      <c r="P26" s="222"/>
      <c r="R26" s="632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7" sqref="B7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885" t="s">
        <v>249</v>
      </c>
      <c r="R1" s="885"/>
      <c r="S1" s="885"/>
    </row>
    <row r="2" spans="1:23" ht="20.100000000000001" customHeight="1" x14ac:dyDescent="0.25">
      <c r="A2" s="884" t="s">
        <v>218</v>
      </c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884"/>
      <c r="S2" s="884"/>
    </row>
    <row r="3" spans="1:23" ht="20.100000000000001" customHeight="1" x14ac:dyDescent="0.25">
      <c r="A3" s="991">
        <f>T!G17</f>
        <v>2018</v>
      </c>
      <c r="B3" s="992"/>
      <c r="C3" s="992"/>
      <c r="D3" s="992"/>
      <c r="E3" s="992"/>
      <c r="F3" s="992"/>
      <c r="G3" s="992"/>
      <c r="H3" s="992"/>
      <c r="I3" s="992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1012"/>
      <c r="C4" s="1013"/>
      <c r="D4" s="1013"/>
      <c r="E4" s="1013"/>
      <c r="F4" s="1013"/>
      <c r="G4" s="1013"/>
      <c r="H4" s="1013"/>
      <c r="I4" s="1013"/>
      <c r="J4" s="1013"/>
      <c r="K4" s="1013"/>
      <c r="L4" s="1013"/>
      <c r="M4" s="1013"/>
      <c r="N4" s="1013"/>
      <c r="O4" s="1013"/>
      <c r="P4" s="1013"/>
      <c r="Q4" s="1013"/>
      <c r="R4" s="1014"/>
    </row>
    <row r="5" spans="1:23" ht="50.25" customHeight="1" x14ac:dyDescent="0.25">
      <c r="A5" s="233"/>
      <c r="B5" s="1015" t="s">
        <v>286</v>
      </c>
      <c r="C5" s="1015"/>
      <c r="D5" s="1015"/>
      <c r="E5" s="1015"/>
      <c r="F5" s="1015"/>
      <c r="G5" s="1015"/>
      <c r="H5" s="1015"/>
      <c r="I5" s="1015"/>
      <c r="J5" s="1015"/>
      <c r="K5" s="1015"/>
      <c r="L5" s="1015"/>
      <c r="M5" s="1015"/>
      <c r="N5" s="1015"/>
      <c r="O5" s="1015"/>
      <c r="P5" s="1015"/>
      <c r="Q5" s="1015"/>
      <c r="R5" s="1016"/>
    </row>
    <row r="6" spans="1:23" ht="63" customHeight="1" x14ac:dyDescent="0.25">
      <c r="A6" s="189" t="s">
        <v>140</v>
      </c>
      <c r="B6" s="633" t="s">
        <v>252</v>
      </c>
      <c r="C6" s="628" t="s">
        <v>253</v>
      </c>
      <c r="D6" s="629" t="s">
        <v>254</v>
      </c>
      <c r="E6" s="628" t="s">
        <v>303</v>
      </c>
      <c r="F6" s="629" t="s">
        <v>255</v>
      </c>
      <c r="G6" s="628" t="s">
        <v>256</v>
      </c>
      <c r="H6" s="629" t="s">
        <v>257</v>
      </c>
      <c r="I6" s="628" t="s">
        <v>258</v>
      </c>
      <c r="J6" s="629" t="s">
        <v>259</v>
      </c>
      <c r="K6" s="628" t="s">
        <v>260</v>
      </c>
      <c r="L6" s="629" t="s">
        <v>261</v>
      </c>
      <c r="M6" s="628" t="s">
        <v>262</v>
      </c>
      <c r="N6" s="629" t="s">
        <v>263</v>
      </c>
      <c r="O6" s="630" t="s">
        <v>264</v>
      </c>
      <c r="P6" s="629" t="s">
        <v>265</v>
      </c>
      <c r="Q6" s="631" t="s">
        <v>318</v>
      </c>
      <c r="R6" s="628" t="s">
        <v>266</v>
      </c>
      <c r="S6" s="256"/>
    </row>
    <row r="7" spans="1:23" ht="15" customHeight="1" x14ac:dyDescent="0.25">
      <c r="A7" s="190" t="s">
        <v>25</v>
      </c>
      <c r="B7" s="634">
        <v>388972.57780999999</v>
      </c>
      <c r="C7" s="242">
        <v>1680853.0464999999</v>
      </c>
      <c r="D7" s="243">
        <v>297193.4681399999</v>
      </c>
      <c r="E7" s="244">
        <v>522561.98472000001</v>
      </c>
      <c r="F7" s="243">
        <v>494635.37458999996</v>
      </c>
      <c r="G7" s="244">
        <v>1195641.4799299999</v>
      </c>
      <c r="H7" s="243">
        <v>674315.23970000003</v>
      </c>
      <c r="I7" s="244">
        <v>547992.51864999987</v>
      </c>
      <c r="J7" s="243">
        <v>523917.97578999988</v>
      </c>
      <c r="K7" s="242">
        <v>1347621.9162999999</v>
      </c>
      <c r="L7" s="245">
        <v>1449141.8138400002</v>
      </c>
      <c r="M7" s="244">
        <v>1102523.2379299996</v>
      </c>
      <c r="N7" s="243">
        <v>506083.49303000001</v>
      </c>
      <c r="O7" s="250">
        <v>625705.0340300001</v>
      </c>
      <c r="P7" s="243">
        <v>11357159.16096</v>
      </c>
      <c r="Q7" s="252">
        <v>195320.06127499999</v>
      </c>
      <c r="R7" s="244">
        <v>11552479.222235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634">
        <v>427233.62213000003</v>
      </c>
      <c r="C8" s="244">
        <v>1750661.2956600001</v>
      </c>
      <c r="D8" s="243">
        <v>313436.51700999995</v>
      </c>
      <c r="E8" s="244">
        <v>536487.82843999995</v>
      </c>
      <c r="F8" s="243">
        <v>523988.38392000005</v>
      </c>
      <c r="G8" s="244">
        <v>1266605.06586</v>
      </c>
      <c r="H8" s="243">
        <v>713817.01507999992</v>
      </c>
      <c r="I8" s="244">
        <v>589769.41491000005</v>
      </c>
      <c r="J8" s="243">
        <v>567627.15170999989</v>
      </c>
      <c r="K8" s="242">
        <v>1510545.8306799999</v>
      </c>
      <c r="L8" s="243">
        <v>1434750.80975</v>
      </c>
      <c r="M8" s="244">
        <v>1291825.0774399999</v>
      </c>
      <c r="N8" s="243">
        <v>533915.58430999983</v>
      </c>
      <c r="O8" s="250">
        <v>670918.07319999987</v>
      </c>
      <c r="P8" s="243">
        <v>12131581.670100002</v>
      </c>
      <c r="Q8" s="252">
        <v>213691.63644600002</v>
      </c>
      <c r="R8" s="244">
        <v>12345273.306546001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635">
        <v>406592.67938000005</v>
      </c>
      <c r="C9" s="247">
        <v>1664364.3838600002</v>
      </c>
      <c r="D9" s="248">
        <v>305838.87927000003</v>
      </c>
      <c r="E9" s="247">
        <v>515739.42282999994</v>
      </c>
      <c r="F9" s="248">
        <v>501309.2478500001</v>
      </c>
      <c r="G9" s="247">
        <v>1212770.2320400001</v>
      </c>
      <c r="H9" s="248">
        <v>675875.33517999982</v>
      </c>
      <c r="I9" s="247">
        <v>552199.98598</v>
      </c>
      <c r="J9" s="248">
        <v>543185.42115999991</v>
      </c>
      <c r="K9" s="249">
        <v>1425407.1597929338</v>
      </c>
      <c r="L9" s="248">
        <v>1427230.1234499996</v>
      </c>
      <c r="M9" s="247">
        <v>1113150.05473</v>
      </c>
      <c r="N9" s="248">
        <v>505987.98168790003</v>
      </c>
      <c r="O9" s="251">
        <v>646010.11126000003</v>
      </c>
      <c r="P9" s="259">
        <v>11495661.018470833</v>
      </c>
      <c r="Q9" s="253">
        <v>203153.00632099999</v>
      </c>
      <c r="R9" s="247">
        <v>11698814.024791833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634">
        <v>163309.96956999999</v>
      </c>
      <c r="C10" s="244">
        <v>594374.2929</v>
      </c>
      <c r="D10" s="243">
        <v>139600.20580000003</v>
      </c>
      <c r="E10" s="244">
        <v>207221.73080000005</v>
      </c>
      <c r="F10" s="243">
        <v>198239.64497999998</v>
      </c>
      <c r="G10" s="244">
        <v>575455.31391000014</v>
      </c>
      <c r="H10" s="243">
        <v>273737.60276999994</v>
      </c>
      <c r="I10" s="244">
        <v>241071.33526999992</v>
      </c>
      <c r="J10" s="243">
        <v>235993.33905000001</v>
      </c>
      <c r="K10" s="242">
        <v>486374.94175004441</v>
      </c>
      <c r="L10" s="243">
        <v>693597.76308000006</v>
      </c>
      <c r="M10" s="244">
        <v>584495.12215999991</v>
      </c>
      <c r="N10" s="243">
        <v>213205.65804200002</v>
      </c>
      <c r="O10" s="250">
        <v>245174.61351</v>
      </c>
      <c r="P10" s="243">
        <v>4851851.5335920434</v>
      </c>
      <c r="Q10" s="252">
        <v>96231.299237000014</v>
      </c>
      <c r="R10" s="244">
        <v>4948082.8328290433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634">
        <v>112135.93538999998</v>
      </c>
      <c r="C11" s="244">
        <v>351509.8000200002</v>
      </c>
      <c r="D11" s="243">
        <v>112115.03735999996</v>
      </c>
      <c r="E11" s="244">
        <v>141742.63562000002</v>
      </c>
      <c r="F11" s="243">
        <v>143157.48903999999</v>
      </c>
      <c r="G11" s="244">
        <v>480962.4447300001</v>
      </c>
      <c r="H11" s="243">
        <v>197877.86858000004</v>
      </c>
      <c r="I11" s="244">
        <v>182280.78388</v>
      </c>
      <c r="J11" s="243">
        <v>167350.02804999999</v>
      </c>
      <c r="K11" s="242">
        <v>268818.32343401352</v>
      </c>
      <c r="L11" s="243">
        <v>592028.82330000005</v>
      </c>
      <c r="M11" s="244">
        <v>526254.89660999994</v>
      </c>
      <c r="N11" s="243">
        <v>149606.01270999998</v>
      </c>
      <c r="O11" s="250">
        <v>176598.44097999998</v>
      </c>
      <c r="P11" s="243">
        <v>3602438.5197040141</v>
      </c>
      <c r="Q11" s="252">
        <v>98788.489996399963</v>
      </c>
      <c r="R11" s="244">
        <v>3701227.0097004138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635">
        <v>107631.04790999998</v>
      </c>
      <c r="C12" s="247">
        <v>318436.27615000005</v>
      </c>
      <c r="D12" s="248">
        <v>103788.66939</v>
      </c>
      <c r="E12" s="247">
        <v>129832.16251999998</v>
      </c>
      <c r="F12" s="248">
        <v>123846.86454000004</v>
      </c>
      <c r="G12" s="247">
        <v>458731.80177999986</v>
      </c>
      <c r="H12" s="248">
        <v>183633.03738999998</v>
      </c>
      <c r="I12" s="247">
        <v>164275.97861000002</v>
      </c>
      <c r="J12" s="248">
        <v>150801.56887999998</v>
      </c>
      <c r="K12" s="249">
        <v>219897.28542</v>
      </c>
      <c r="L12" s="248">
        <v>527254.88748999999</v>
      </c>
      <c r="M12" s="247">
        <v>614000.49185000011</v>
      </c>
      <c r="N12" s="248">
        <v>121112.93152000001</v>
      </c>
      <c r="O12" s="251">
        <v>162507.24796000007</v>
      </c>
      <c r="P12" s="259">
        <v>3385750.25141</v>
      </c>
      <c r="Q12" s="253">
        <v>77768.387107399991</v>
      </c>
      <c r="R12" s="247">
        <v>3463518.6385174002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634">
        <v>100942.9363</v>
      </c>
      <c r="C13" s="244">
        <v>302418.27476000012</v>
      </c>
      <c r="D13" s="243">
        <v>91582.253470000025</v>
      </c>
      <c r="E13" s="244">
        <v>116938.68047000001</v>
      </c>
      <c r="F13" s="243">
        <v>112630.22527999998</v>
      </c>
      <c r="G13" s="244">
        <v>410064.22840999992</v>
      </c>
      <c r="H13" s="243">
        <v>177114.13383999997</v>
      </c>
      <c r="I13" s="244">
        <v>144112.65364999996</v>
      </c>
      <c r="J13" s="243">
        <v>136126.42732000002</v>
      </c>
      <c r="K13" s="242">
        <v>220468.05577299383</v>
      </c>
      <c r="L13" s="243">
        <v>499063.87221999984</v>
      </c>
      <c r="M13" s="244">
        <v>912679.91629999981</v>
      </c>
      <c r="N13" s="243">
        <v>114169.56151</v>
      </c>
      <c r="O13" s="250">
        <v>150184.09763999999</v>
      </c>
      <c r="P13" s="243">
        <v>3488495.3169429931</v>
      </c>
      <c r="Q13" s="252">
        <v>78516.305017999999</v>
      </c>
      <c r="R13" s="244">
        <v>3567011.6219609929</v>
      </c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634">
        <v>106299.53051999999</v>
      </c>
      <c r="C14" s="244">
        <v>298857.18626000005</v>
      </c>
      <c r="D14" s="243">
        <v>88644.430869999982</v>
      </c>
      <c r="E14" s="244">
        <v>117284.55442999996</v>
      </c>
      <c r="F14" s="243">
        <v>112787.27268999998</v>
      </c>
      <c r="G14" s="244">
        <v>395351.04093999998</v>
      </c>
      <c r="H14" s="243">
        <v>172394.22560999996</v>
      </c>
      <c r="I14" s="244">
        <v>136520.19524</v>
      </c>
      <c r="J14" s="243">
        <v>142549.99961</v>
      </c>
      <c r="K14" s="242">
        <v>189708.40819999998</v>
      </c>
      <c r="L14" s="243">
        <v>471414.57183999993</v>
      </c>
      <c r="M14" s="244">
        <v>1072744.47132</v>
      </c>
      <c r="N14" s="243">
        <v>117289.56552</v>
      </c>
      <c r="O14" s="250">
        <v>143645.10558</v>
      </c>
      <c r="P14" s="243">
        <v>3565490.5586300003</v>
      </c>
      <c r="Q14" s="252">
        <v>97077.697294700018</v>
      </c>
      <c r="R14" s="244">
        <v>3662568.2559247003</v>
      </c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635">
        <v>126501.5304</v>
      </c>
      <c r="C15" s="247">
        <v>397072.4320599999</v>
      </c>
      <c r="D15" s="248">
        <v>115355.34973000002</v>
      </c>
      <c r="E15" s="247">
        <v>146622.79900000006</v>
      </c>
      <c r="F15" s="248">
        <v>152485.75070999996</v>
      </c>
      <c r="G15" s="247">
        <v>500248.81230999989</v>
      </c>
      <c r="H15" s="248">
        <v>179832.37075999999</v>
      </c>
      <c r="I15" s="247">
        <v>173435.04754</v>
      </c>
      <c r="J15" s="248">
        <v>169584.62544</v>
      </c>
      <c r="K15" s="249">
        <v>278876.67852101807</v>
      </c>
      <c r="L15" s="248">
        <v>534809.56493000011</v>
      </c>
      <c r="M15" s="247">
        <v>826299.91090999986</v>
      </c>
      <c r="N15" s="248">
        <v>147369.49094999995</v>
      </c>
      <c r="O15" s="251">
        <v>186712.65575999999</v>
      </c>
      <c r="P15" s="259">
        <v>3935207.0190210184</v>
      </c>
      <c r="Q15" s="253">
        <v>110803.3780278</v>
      </c>
      <c r="R15" s="247">
        <v>4046010.3970488184</v>
      </c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634">
        <v>232388.49958</v>
      </c>
      <c r="C16" s="244">
        <v>845028.34675999987</v>
      </c>
      <c r="D16" s="243">
        <v>174249.06919000004</v>
      </c>
      <c r="E16" s="244">
        <v>285148.68335000006</v>
      </c>
      <c r="F16" s="243">
        <v>251970.39443999997</v>
      </c>
      <c r="G16" s="244">
        <v>729744.47956999997</v>
      </c>
      <c r="H16" s="243">
        <v>380662.46330000006</v>
      </c>
      <c r="I16" s="244">
        <v>288498.84243000002</v>
      </c>
      <c r="J16" s="243">
        <v>299134.32155999995</v>
      </c>
      <c r="K16" s="242">
        <v>676257.48661996343</v>
      </c>
      <c r="L16" s="243">
        <v>852074.35046999995</v>
      </c>
      <c r="M16" s="244">
        <v>1138381.9884900001</v>
      </c>
      <c r="N16" s="243">
        <v>264838.97512000002</v>
      </c>
      <c r="O16" s="250">
        <v>328402.01208000007</v>
      </c>
      <c r="P16" s="243">
        <v>6746779.9129599631</v>
      </c>
      <c r="Q16" s="252">
        <v>132292.86478199999</v>
      </c>
      <c r="R16" s="244">
        <v>6879072.777741963</v>
      </c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634">
        <v>337296.04051999998</v>
      </c>
      <c r="C17" s="244">
        <v>1328325.2916899999</v>
      </c>
      <c r="D17" s="243">
        <v>238892.39405999993</v>
      </c>
      <c r="E17" s="244">
        <v>411355.1823000001</v>
      </c>
      <c r="F17" s="243">
        <v>384100.34763999988</v>
      </c>
      <c r="G17" s="244">
        <v>980083.22965999995</v>
      </c>
      <c r="H17" s="243">
        <v>549653.95074999996</v>
      </c>
      <c r="I17" s="244">
        <v>421495.54808000004</v>
      </c>
      <c r="J17" s="243">
        <v>427638.41149999993</v>
      </c>
      <c r="K17" s="242">
        <v>1094896.48980986</v>
      </c>
      <c r="L17" s="243">
        <v>1182366.48902</v>
      </c>
      <c r="M17" s="244">
        <v>1351681.1675100003</v>
      </c>
      <c r="N17" s="243">
        <v>390385.68381000002</v>
      </c>
      <c r="O17" s="250">
        <v>483877.96355000004</v>
      </c>
      <c r="P17" s="243">
        <v>9582048.1898998581</v>
      </c>
      <c r="Q17" s="252">
        <v>168778.1335997</v>
      </c>
      <c r="R17" s="244">
        <v>9750826.3234995585</v>
      </c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635">
        <v>387974.46970000002</v>
      </c>
      <c r="C18" s="247">
        <v>1766573.4995200003</v>
      </c>
      <c r="D18" s="248">
        <v>294249.82277999999</v>
      </c>
      <c r="E18" s="247">
        <v>519814.90856000001</v>
      </c>
      <c r="F18" s="248">
        <v>492584.36570999993</v>
      </c>
      <c r="G18" s="247">
        <v>1162364.6216500001</v>
      </c>
      <c r="H18" s="248">
        <v>704616.89500999986</v>
      </c>
      <c r="I18" s="247">
        <v>559594.52362000011</v>
      </c>
      <c r="J18" s="248">
        <v>519816.37450999999</v>
      </c>
      <c r="K18" s="249">
        <v>1357550.5145540256</v>
      </c>
      <c r="L18" s="248">
        <v>1439260.34118</v>
      </c>
      <c r="M18" s="247">
        <v>1397652.1171600004</v>
      </c>
      <c r="N18" s="248">
        <v>506090.80505000002</v>
      </c>
      <c r="O18" s="251">
        <v>644972.49554999988</v>
      </c>
      <c r="P18" s="259">
        <v>11753115.754554026</v>
      </c>
      <c r="Q18" s="253">
        <v>-61775.333627999993</v>
      </c>
      <c r="R18" s="247">
        <v>11691340.420926025</v>
      </c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675">
        <f>SUM(B7:B9)</f>
        <v>1222798.8793200001</v>
      </c>
      <c r="C19" s="676">
        <f>SUM(C7:C9)</f>
        <v>5095878.7260199999</v>
      </c>
      <c r="D19" s="661">
        <f t="shared" ref="D19:J19" si="0">SUM(D7:D9)</f>
        <v>916468.86441999988</v>
      </c>
      <c r="E19" s="676">
        <f t="shared" si="0"/>
        <v>1574789.23599</v>
      </c>
      <c r="F19" s="661">
        <f t="shared" si="0"/>
        <v>1519933.0063600002</v>
      </c>
      <c r="G19" s="676">
        <f t="shared" si="0"/>
        <v>3675016.77783</v>
      </c>
      <c r="H19" s="661">
        <f t="shared" si="0"/>
        <v>2064007.58996</v>
      </c>
      <c r="I19" s="676">
        <f t="shared" si="0"/>
        <v>1689961.9195399997</v>
      </c>
      <c r="J19" s="661">
        <f t="shared" si="0"/>
        <v>1634730.5486599996</v>
      </c>
      <c r="K19" s="676">
        <f>SUM(K7:K9)</f>
        <v>4283574.9067729339</v>
      </c>
      <c r="L19" s="661">
        <f t="shared" ref="L19:R19" si="1">SUM(L7:L9)</f>
        <v>4311122.7470399998</v>
      </c>
      <c r="M19" s="676">
        <f t="shared" si="1"/>
        <v>3507498.3700999995</v>
      </c>
      <c r="N19" s="661">
        <f t="shared" si="1"/>
        <v>1545987.0590279</v>
      </c>
      <c r="O19" s="677">
        <f t="shared" si="1"/>
        <v>1942633.2184899999</v>
      </c>
      <c r="P19" s="661">
        <f t="shared" si="1"/>
        <v>34984401.849530831</v>
      </c>
      <c r="Q19" s="678">
        <f t="shared" si="1"/>
        <v>612164.704042</v>
      </c>
      <c r="R19" s="676">
        <f t="shared" si="1"/>
        <v>35596566.553572834</v>
      </c>
    </row>
    <row r="20" spans="1:23" ht="15" customHeight="1" x14ac:dyDescent="0.25">
      <c r="A20" s="190" t="s">
        <v>154</v>
      </c>
      <c r="B20" s="675">
        <f>SUM(B10:B12)</f>
        <v>383076.95286999992</v>
      </c>
      <c r="C20" s="676">
        <f>SUM(C10:C12)</f>
        <v>1264320.3690700002</v>
      </c>
      <c r="D20" s="661">
        <f t="shared" ref="D20:J20" si="2">SUM(D10:D12)</f>
        <v>355503.91255000001</v>
      </c>
      <c r="E20" s="676">
        <f t="shared" si="2"/>
        <v>478796.52894000011</v>
      </c>
      <c r="F20" s="661">
        <f t="shared" si="2"/>
        <v>465243.99856000004</v>
      </c>
      <c r="G20" s="676">
        <f t="shared" si="2"/>
        <v>1515149.56042</v>
      </c>
      <c r="H20" s="661">
        <f t="shared" si="2"/>
        <v>655248.50873999996</v>
      </c>
      <c r="I20" s="676">
        <f t="shared" si="2"/>
        <v>587628.09775999992</v>
      </c>
      <c r="J20" s="661">
        <f t="shared" si="2"/>
        <v>554144.93598000007</v>
      </c>
      <c r="K20" s="676">
        <f>SUM(K10:K12)</f>
        <v>975090.55060405785</v>
      </c>
      <c r="L20" s="661">
        <f t="shared" ref="L20:R20" si="3">SUM(L10:L12)</f>
        <v>1812881.4738700003</v>
      </c>
      <c r="M20" s="676">
        <f t="shared" si="3"/>
        <v>1724750.5106200001</v>
      </c>
      <c r="N20" s="661">
        <f t="shared" si="3"/>
        <v>483924.60227200005</v>
      </c>
      <c r="O20" s="677">
        <f t="shared" si="3"/>
        <v>584280.30245000008</v>
      </c>
      <c r="P20" s="661">
        <f t="shared" si="3"/>
        <v>11840040.304706058</v>
      </c>
      <c r="Q20" s="678">
        <f t="shared" si="3"/>
        <v>272788.17634079995</v>
      </c>
      <c r="R20" s="676">
        <f t="shared" si="3"/>
        <v>12112828.481046857</v>
      </c>
    </row>
    <row r="21" spans="1:23" ht="15" customHeight="1" x14ac:dyDescent="0.25">
      <c r="A21" s="190" t="s">
        <v>189</v>
      </c>
      <c r="B21" s="675">
        <f>SUM(B13:B15)</f>
        <v>333743.99721999996</v>
      </c>
      <c r="C21" s="676">
        <f>SUM(C13:C15)</f>
        <v>998347.89308000007</v>
      </c>
      <c r="D21" s="661">
        <f t="shared" ref="D21:J21" si="4">SUM(D13:D15)</f>
        <v>295582.03407000005</v>
      </c>
      <c r="E21" s="676">
        <f t="shared" si="4"/>
        <v>380846.03390000004</v>
      </c>
      <c r="F21" s="661">
        <f t="shared" si="4"/>
        <v>377903.24867999996</v>
      </c>
      <c r="G21" s="676">
        <f t="shared" si="4"/>
        <v>1305664.0816599999</v>
      </c>
      <c r="H21" s="661">
        <f t="shared" si="4"/>
        <v>529340.73020999995</v>
      </c>
      <c r="I21" s="676">
        <f t="shared" si="4"/>
        <v>454067.89642999996</v>
      </c>
      <c r="J21" s="661">
        <f t="shared" si="4"/>
        <v>448261.05237000005</v>
      </c>
      <c r="K21" s="676">
        <f>SUM(K13:K15)</f>
        <v>689053.1424940119</v>
      </c>
      <c r="L21" s="661">
        <f t="shared" ref="L21:R21" si="5">SUM(L13:L15)</f>
        <v>1505288.00899</v>
      </c>
      <c r="M21" s="676">
        <f t="shared" si="5"/>
        <v>2811724.2985299993</v>
      </c>
      <c r="N21" s="661">
        <f t="shared" si="5"/>
        <v>378828.61797999998</v>
      </c>
      <c r="O21" s="677">
        <f t="shared" si="5"/>
        <v>480541.85898000002</v>
      </c>
      <c r="P21" s="661">
        <f t="shared" si="5"/>
        <v>10989192.894594012</v>
      </c>
      <c r="Q21" s="678">
        <f t="shared" si="5"/>
        <v>286397.38034050004</v>
      </c>
      <c r="R21" s="676">
        <f t="shared" si="5"/>
        <v>11275590.274934512</v>
      </c>
    </row>
    <row r="22" spans="1:23" ht="15" customHeight="1" x14ac:dyDescent="0.25">
      <c r="A22" s="198" t="s">
        <v>155</v>
      </c>
      <c r="B22" s="837">
        <f>SUM(B16:B18)</f>
        <v>957659.0098</v>
      </c>
      <c r="C22" s="838">
        <f>SUM(C16:C18)</f>
        <v>3939927.1379699996</v>
      </c>
      <c r="D22" s="816">
        <f t="shared" ref="D22:J22" si="6">SUM(D16:D18)</f>
        <v>707391.28602999996</v>
      </c>
      <c r="E22" s="838">
        <f t="shared" si="6"/>
        <v>1216318.7742100002</v>
      </c>
      <c r="F22" s="816">
        <f t="shared" si="6"/>
        <v>1128655.1077899998</v>
      </c>
      <c r="G22" s="838">
        <f t="shared" si="6"/>
        <v>2872192.3308800003</v>
      </c>
      <c r="H22" s="816">
        <f t="shared" si="6"/>
        <v>1634933.3090599999</v>
      </c>
      <c r="I22" s="838">
        <f t="shared" si="6"/>
        <v>1269588.9141300002</v>
      </c>
      <c r="J22" s="816">
        <f t="shared" si="6"/>
        <v>1246589.10757</v>
      </c>
      <c r="K22" s="838">
        <f>SUM(K16:K18)</f>
        <v>3128704.4909838489</v>
      </c>
      <c r="L22" s="816">
        <f t="shared" ref="L22:R22" si="7">SUM(L16:L18)</f>
        <v>3473701.1806699997</v>
      </c>
      <c r="M22" s="838">
        <f t="shared" si="7"/>
        <v>3887715.2731600008</v>
      </c>
      <c r="N22" s="816">
        <f t="shared" si="7"/>
        <v>1161315.46398</v>
      </c>
      <c r="O22" s="839">
        <f t="shared" si="7"/>
        <v>1457252.4711799999</v>
      </c>
      <c r="P22" s="816">
        <f t="shared" si="7"/>
        <v>28081943.857413847</v>
      </c>
      <c r="Q22" s="840">
        <f t="shared" si="7"/>
        <v>239295.66475370002</v>
      </c>
      <c r="R22" s="838">
        <f t="shared" si="7"/>
        <v>28321239.522167549</v>
      </c>
      <c r="S22" s="256"/>
    </row>
    <row r="23" spans="1:23" ht="15" customHeight="1" x14ac:dyDescent="0.25">
      <c r="A23" s="190" t="s">
        <v>156</v>
      </c>
      <c r="B23" s="634">
        <f>SUM(B7:B12)</f>
        <v>1605875.83219</v>
      </c>
      <c r="C23" s="242">
        <f>SUM(C7:C12)</f>
        <v>6360199.09509</v>
      </c>
      <c r="D23" s="245">
        <f t="shared" ref="D23:J23" si="8">SUM(D7:D12)</f>
        <v>1271972.7769699998</v>
      </c>
      <c r="E23" s="242">
        <f t="shared" si="8"/>
        <v>2053585.7649300001</v>
      </c>
      <c r="F23" s="245">
        <f t="shared" si="8"/>
        <v>1985177.0049200002</v>
      </c>
      <c r="G23" s="242">
        <f t="shared" si="8"/>
        <v>5190166.33825</v>
      </c>
      <c r="H23" s="245">
        <f t="shared" si="8"/>
        <v>2719256.0987</v>
      </c>
      <c r="I23" s="242">
        <f t="shared" si="8"/>
        <v>2277590.0172999999</v>
      </c>
      <c r="J23" s="245">
        <f t="shared" si="8"/>
        <v>2188875.4846399999</v>
      </c>
      <c r="K23" s="242">
        <f>SUM(K7:K12)</f>
        <v>5258665.4573769914</v>
      </c>
      <c r="L23" s="245">
        <f t="shared" ref="L23:R23" si="9">SUM(L7:L12)</f>
        <v>6124004.2209099997</v>
      </c>
      <c r="M23" s="242">
        <f t="shared" si="9"/>
        <v>5232248.8807199989</v>
      </c>
      <c r="N23" s="245">
        <f t="shared" si="9"/>
        <v>2029911.6612999002</v>
      </c>
      <c r="O23" s="749">
        <f t="shared" si="9"/>
        <v>2526913.5209400002</v>
      </c>
      <c r="P23" s="245">
        <f t="shared" si="9"/>
        <v>46824442.15423689</v>
      </c>
      <c r="Q23" s="750">
        <f t="shared" si="9"/>
        <v>884952.88038280001</v>
      </c>
      <c r="R23" s="242">
        <f t="shared" si="9"/>
        <v>47709395.034619696</v>
      </c>
    </row>
    <row r="24" spans="1:23" ht="15" customHeight="1" x14ac:dyDescent="0.25">
      <c r="A24" s="190" t="s">
        <v>157</v>
      </c>
      <c r="B24" s="634">
        <f>SUM(B13:B18)</f>
        <v>1291403.0070199999</v>
      </c>
      <c r="C24" s="242">
        <f>SUM(C13:C18)</f>
        <v>4938275.0310500003</v>
      </c>
      <c r="D24" s="245">
        <f t="shared" ref="D24:J24" si="10">SUM(D13:D18)</f>
        <v>1002973.3201000001</v>
      </c>
      <c r="E24" s="242">
        <f t="shared" si="10"/>
        <v>1597164.8081100001</v>
      </c>
      <c r="F24" s="245">
        <f t="shared" si="10"/>
        <v>1506558.3564699995</v>
      </c>
      <c r="G24" s="242">
        <f t="shared" si="10"/>
        <v>4177856.4125399999</v>
      </c>
      <c r="H24" s="245">
        <f t="shared" si="10"/>
        <v>2164274.0392699996</v>
      </c>
      <c r="I24" s="242">
        <f t="shared" si="10"/>
        <v>1723656.8105600001</v>
      </c>
      <c r="J24" s="245">
        <f t="shared" si="10"/>
        <v>1694850.1599399999</v>
      </c>
      <c r="K24" s="242">
        <f>SUM(K13:K18)</f>
        <v>3817757.6334778611</v>
      </c>
      <c r="L24" s="245">
        <f t="shared" ref="L24:R24" si="11">SUM(L13:L18)</f>
        <v>4978989.1896599997</v>
      </c>
      <c r="M24" s="242">
        <f t="shared" si="11"/>
        <v>6699439.5716900006</v>
      </c>
      <c r="N24" s="245">
        <f t="shared" si="11"/>
        <v>1540144.0819600001</v>
      </c>
      <c r="O24" s="749">
        <f t="shared" si="11"/>
        <v>1937794.3301599999</v>
      </c>
      <c r="P24" s="245">
        <f t="shared" si="11"/>
        <v>39071136.752007857</v>
      </c>
      <c r="Q24" s="750">
        <f t="shared" si="11"/>
        <v>525693.04509419994</v>
      </c>
      <c r="R24" s="242">
        <f t="shared" si="11"/>
        <v>39596829.797102064</v>
      </c>
    </row>
    <row r="25" spans="1:23" ht="15" customHeight="1" x14ac:dyDescent="0.25">
      <c r="A25" s="229" t="s">
        <v>142</v>
      </c>
      <c r="B25" s="841">
        <f>SUM(B7:B18)</f>
        <v>2897278.8392099999</v>
      </c>
      <c r="C25" s="842">
        <f>SUM(C7:C18)</f>
        <v>11298474.12614</v>
      </c>
      <c r="D25" s="825">
        <f t="shared" ref="D25:J25" si="12">SUM(D7:D18)</f>
        <v>2274946.0970699997</v>
      </c>
      <c r="E25" s="842">
        <f t="shared" si="12"/>
        <v>3650750.5730400002</v>
      </c>
      <c r="F25" s="825">
        <f t="shared" si="12"/>
        <v>3491735.3613899997</v>
      </c>
      <c r="G25" s="842">
        <f t="shared" si="12"/>
        <v>9368022.75079</v>
      </c>
      <c r="H25" s="825">
        <f t="shared" si="12"/>
        <v>4883530.1379699996</v>
      </c>
      <c r="I25" s="842">
        <f t="shared" si="12"/>
        <v>4001246.8278600001</v>
      </c>
      <c r="J25" s="825">
        <f t="shared" si="12"/>
        <v>3883725.6445800001</v>
      </c>
      <c r="K25" s="842">
        <f>SUM(K7:K18)</f>
        <v>9076423.0908548534</v>
      </c>
      <c r="L25" s="825">
        <f t="shared" ref="L25:R25" si="13">SUM(L7:L18)</f>
        <v>11102993.410570001</v>
      </c>
      <c r="M25" s="842">
        <f t="shared" si="13"/>
        <v>11931688.452409999</v>
      </c>
      <c r="N25" s="825">
        <f t="shared" si="13"/>
        <v>3570055.7432599002</v>
      </c>
      <c r="O25" s="843">
        <f t="shared" si="13"/>
        <v>4464707.8511000006</v>
      </c>
      <c r="P25" s="825">
        <f t="shared" si="13"/>
        <v>85895578.906244755</v>
      </c>
      <c r="Q25" s="844">
        <f t="shared" si="13"/>
        <v>1410645.925477</v>
      </c>
      <c r="R25" s="842">
        <f t="shared" si="13"/>
        <v>87306224.831721738</v>
      </c>
      <c r="S25" s="337"/>
    </row>
    <row r="26" spans="1:23" ht="9.75" customHeight="1" x14ac:dyDescent="0.25">
      <c r="B26" s="636"/>
      <c r="P26" s="222"/>
      <c r="R26" s="632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view="pageBreakPreview" zoomScaleNormal="100" zoomScaleSheetLayoutView="100" workbookViewId="0"/>
  </sheetViews>
  <sheetFormatPr defaultRowHeight="12.75" x14ac:dyDescent="0.2"/>
  <cols>
    <col min="1" max="19" width="4.7109375" style="3" customWidth="1"/>
    <col min="20" max="20" width="5.85546875" style="3" customWidth="1"/>
    <col min="21" max="21" width="5.7109375" style="3" customWidth="1"/>
    <col min="22" max="16384" width="9.140625" style="3"/>
  </cols>
  <sheetData>
    <row r="1" spans="1:20" x14ac:dyDescent="0.2">
      <c r="E1" s="1018"/>
      <c r="F1" s="1018"/>
    </row>
    <row r="2" spans="1:20" ht="15.75" customHeight="1" x14ac:dyDescent="0.2">
      <c r="A2" s="1021" t="s">
        <v>204</v>
      </c>
      <c r="B2" s="1021"/>
      <c r="C2" s="1021"/>
      <c r="D2" s="1021"/>
      <c r="E2" s="1021"/>
      <c r="F2" s="1021"/>
      <c r="G2" s="1021"/>
      <c r="H2" s="1021"/>
      <c r="I2" s="1021"/>
      <c r="J2" s="1021"/>
      <c r="K2" s="1021"/>
      <c r="L2" s="1021"/>
      <c r="M2" s="1021"/>
      <c r="N2" s="1021"/>
      <c r="O2" s="1021"/>
      <c r="P2" s="1021"/>
      <c r="Q2" s="1021"/>
      <c r="R2" s="1021"/>
      <c r="S2" s="1021"/>
      <c r="T2" s="1021"/>
    </row>
    <row r="3" spans="1:20" ht="15" customHeight="1" x14ac:dyDescent="0.25">
      <c r="A3" s="1017">
        <f>T!G17</f>
        <v>2018</v>
      </c>
      <c r="B3" s="1017"/>
      <c r="E3" s="453"/>
      <c r="F3" s="453"/>
    </row>
    <row r="4" spans="1:20" ht="15" customHeight="1" x14ac:dyDescent="0.2">
      <c r="A4" s="1019" t="s">
        <v>323</v>
      </c>
      <c r="B4" s="1019"/>
      <c r="C4" s="1019"/>
      <c r="D4" s="1019"/>
      <c r="E4" s="1019"/>
      <c r="F4" s="1019"/>
      <c r="G4" s="1019"/>
      <c r="H4" s="1019"/>
      <c r="I4" s="1019"/>
      <c r="J4" s="1019"/>
      <c r="K4" s="1019"/>
      <c r="L4" s="1019"/>
      <c r="M4" s="1019"/>
      <c r="N4" s="1019"/>
      <c r="O4" s="1019"/>
      <c r="P4" s="1019"/>
      <c r="Q4" s="1019"/>
      <c r="R4" s="1019"/>
      <c r="S4" s="1019"/>
      <c r="T4" s="1019"/>
    </row>
    <row r="5" spans="1:20" ht="15" customHeight="1" x14ac:dyDescent="0.25">
      <c r="A5" s="457"/>
      <c r="C5" s="458"/>
      <c r="D5" s="458"/>
      <c r="E5" s="458"/>
      <c r="F5" s="458"/>
      <c r="G5" s="459"/>
      <c r="H5" s="460"/>
      <c r="I5" s="460"/>
    </row>
    <row r="6" spans="1:20" ht="15" customHeight="1" x14ac:dyDescent="0.25">
      <c r="A6" s="457"/>
      <c r="C6" s="458"/>
      <c r="D6" s="458"/>
      <c r="E6" s="458"/>
      <c r="F6" s="458"/>
      <c r="G6" s="459"/>
      <c r="H6" s="460"/>
      <c r="I6" s="460"/>
    </row>
    <row r="7" spans="1:20" ht="15" customHeight="1" x14ac:dyDescent="0.25">
      <c r="A7" s="457"/>
      <c r="B7" s="424"/>
      <c r="C7" s="424"/>
      <c r="D7" s="458"/>
      <c r="E7" s="458"/>
      <c r="F7" s="458"/>
      <c r="G7" s="461"/>
      <c r="H7" s="270"/>
      <c r="I7" s="460"/>
    </row>
    <row r="8" spans="1:20" ht="15" customHeight="1" x14ac:dyDescent="0.25">
      <c r="A8" s="457"/>
      <c r="B8" s="424"/>
      <c r="C8" s="424"/>
      <c r="D8" s="458"/>
      <c r="E8" s="458"/>
      <c r="F8" s="458"/>
      <c r="G8" s="461"/>
      <c r="H8" s="270"/>
      <c r="I8" s="460"/>
    </row>
    <row r="9" spans="1:20" ht="15" customHeight="1" x14ac:dyDescent="0.25">
      <c r="A9" s="457"/>
      <c r="B9" s="424"/>
      <c r="C9" s="424"/>
      <c r="D9" s="458"/>
      <c r="E9" s="458"/>
      <c r="F9" s="458"/>
      <c r="G9" s="461"/>
      <c r="H9" s="270"/>
      <c r="I9" s="460"/>
    </row>
    <row r="10" spans="1:20" ht="15" customHeight="1" x14ac:dyDescent="0.25">
      <c r="A10" s="457"/>
      <c r="B10" s="458"/>
      <c r="C10" s="458"/>
      <c r="D10" s="458"/>
      <c r="E10" s="458"/>
      <c r="F10" s="458"/>
      <c r="G10" s="461"/>
      <c r="H10" s="270"/>
      <c r="I10" s="460"/>
    </row>
    <row r="11" spans="1:20" ht="15" customHeight="1" x14ac:dyDescent="0.25">
      <c r="A11" s="457"/>
      <c r="B11" s="458"/>
      <c r="C11" s="458"/>
      <c r="D11" s="458"/>
      <c r="E11" s="458"/>
      <c r="F11" s="458"/>
      <c r="G11" s="459"/>
      <c r="H11" s="460"/>
      <c r="I11" s="460"/>
    </row>
    <row r="12" spans="1:20" ht="15" customHeight="1" x14ac:dyDescent="0.25">
      <c r="A12" s="457"/>
      <c r="B12" s="458"/>
      <c r="C12" s="458"/>
      <c r="D12" s="458"/>
      <c r="E12" s="458"/>
      <c r="F12" s="458"/>
      <c r="G12" s="459"/>
      <c r="H12" s="460"/>
      <c r="I12" s="460"/>
    </row>
    <row r="13" spans="1:20" ht="15" customHeight="1" x14ac:dyDescent="0.25">
      <c r="A13" s="457"/>
      <c r="B13" s="458"/>
      <c r="C13" s="458"/>
      <c r="D13" s="458"/>
      <c r="E13" s="458"/>
      <c r="F13" s="458"/>
      <c r="G13" s="459"/>
      <c r="H13" s="460"/>
      <c r="I13" s="460"/>
    </row>
    <row r="14" spans="1:20" ht="15" customHeight="1" x14ac:dyDescent="0.25">
      <c r="A14" s="457"/>
      <c r="B14" s="458"/>
      <c r="C14" s="458"/>
      <c r="D14" s="458"/>
      <c r="E14" s="458"/>
      <c r="F14" s="458"/>
      <c r="G14" s="459"/>
      <c r="H14" s="460"/>
      <c r="I14" s="460"/>
    </row>
    <row r="15" spans="1:20" ht="15" customHeight="1" x14ac:dyDescent="0.25">
      <c r="A15" s="457"/>
      <c r="B15" s="458"/>
      <c r="C15" s="458"/>
      <c r="D15" s="458"/>
      <c r="E15" s="458"/>
      <c r="F15" s="458"/>
      <c r="G15" s="459"/>
      <c r="H15" s="462"/>
      <c r="I15" s="462"/>
    </row>
    <row r="16" spans="1:20" ht="15" customHeight="1" x14ac:dyDescent="0.2">
      <c r="A16" s="281"/>
      <c r="B16" s="281"/>
      <c r="C16" s="281"/>
      <c r="D16" s="281"/>
      <c r="E16" s="281"/>
      <c r="F16" s="281"/>
      <c r="G16" s="4"/>
      <c r="H16" s="463"/>
      <c r="I16" s="463"/>
    </row>
    <row r="17" spans="1:20" ht="15" customHeight="1" x14ac:dyDescent="0.2">
      <c r="A17" s="281"/>
      <c r="B17" s="281"/>
      <c r="C17" s="281"/>
      <c r="D17" s="281"/>
      <c r="E17" s="281"/>
      <c r="F17" s="281"/>
    </row>
    <row r="18" spans="1:20" ht="15" customHeight="1" x14ac:dyDescent="0.2">
      <c r="A18" s="281"/>
      <c r="B18" s="281"/>
      <c r="C18" s="281"/>
      <c r="D18" s="281"/>
      <c r="E18" s="281"/>
      <c r="F18" s="281"/>
    </row>
    <row r="19" spans="1:20" ht="15" customHeight="1" x14ac:dyDescent="0.2">
      <c r="A19" s="281"/>
      <c r="B19" s="281"/>
      <c r="C19" s="281"/>
      <c r="D19" s="281"/>
      <c r="E19" s="281"/>
      <c r="F19" s="281"/>
    </row>
    <row r="20" spans="1:20" ht="15" customHeight="1" x14ac:dyDescent="0.2">
      <c r="A20" s="281"/>
      <c r="B20" s="281"/>
      <c r="C20" s="281"/>
      <c r="D20" s="281"/>
      <c r="E20" s="281"/>
      <c r="F20" s="281"/>
    </row>
    <row r="21" spans="1:20" ht="15" customHeight="1" x14ac:dyDescent="0.2">
      <c r="A21" s="281"/>
      <c r="B21" s="281"/>
      <c r="C21" s="281"/>
      <c r="D21" s="281"/>
      <c r="E21" s="281"/>
      <c r="F21" s="281"/>
    </row>
    <row r="22" spans="1:20" ht="12.95" customHeight="1" x14ac:dyDescent="0.25">
      <c r="B22" s="1020" t="s">
        <v>301</v>
      </c>
      <c r="C22" s="1020"/>
      <c r="D22" s="1020"/>
      <c r="E22" s="281"/>
      <c r="F22" s="4"/>
      <c r="G22" s="4"/>
      <c r="H22" s="4"/>
    </row>
    <row r="23" spans="1:20" ht="12.95" customHeight="1" x14ac:dyDescent="0.25">
      <c r="B23" s="1020" t="s">
        <v>288</v>
      </c>
      <c r="C23" s="1020"/>
      <c r="D23" s="1020"/>
      <c r="G23" s="373" t="s">
        <v>277</v>
      </c>
      <c r="P23" s="452" t="s">
        <v>280</v>
      </c>
    </row>
    <row r="24" spans="1:20" ht="12.95" customHeight="1" x14ac:dyDescent="0.25">
      <c r="B24" s="1020" t="s">
        <v>289</v>
      </c>
      <c r="C24" s="1020"/>
      <c r="D24" s="1020"/>
      <c r="G24" s="373" t="s">
        <v>278</v>
      </c>
      <c r="K24" s="373" t="s">
        <v>279</v>
      </c>
      <c r="P24" s="464" t="s">
        <v>283</v>
      </c>
    </row>
    <row r="25" spans="1:20" ht="12.95" customHeight="1" x14ac:dyDescent="0.25">
      <c r="B25" s="1020" t="s">
        <v>291</v>
      </c>
      <c r="C25" s="1020"/>
      <c r="D25" s="1020"/>
      <c r="G25" s="373" t="s">
        <v>281</v>
      </c>
      <c r="K25" s="450" t="s">
        <v>282</v>
      </c>
      <c r="P25" s="270" t="s">
        <v>290</v>
      </c>
    </row>
    <row r="26" spans="1:20" ht="15" customHeight="1" x14ac:dyDescent="0.2">
      <c r="A26" s="281"/>
      <c r="B26" s="281"/>
      <c r="C26" s="281"/>
      <c r="D26" s="281"/>
      <c r="E26" s="281"/>
      <c r="F26" s="281"/>
      <c r="H26" s="11"/>
      <c r="I26" s="11"/>
    </row>
    <row r="27" spans="1:20" ht="15" customHeight="1" x14ac:dyDescent="0.2">
      <c r="A27" s="1024"/>
      <c r="B27" s="1024"/>
      <c r="C27" s="1024"/>
      <c r="D27" s="1024"/>
      <c r="E27" s="1024"/>
      <c r="F27" s="1024"/>
      <c r="G27" s="1024"/>
      <c r="H27" s="1024"/>
      <c r="I27" s="1024"/>
      <c r="J27" s="1024"/>
      <c r="K27" s="1024"/>
      <c r="L27" s="1024"/>
      <c r="M27" s="1024"/>
      <c r="N27" s="1024"/>
      <c r="O27" s="1024"/>
      <c r="P27" s="1024"/>
      <c r="Q27" s="1024"/>
      <c r="R27" s="1024"/>
      <c r="S27" s="1024"/>
      <c r="T27" s="1024"/>
    </row>
    <row r="28" spans="1:20" ht="15" customHeight="1" x14ac:dyDescent="0.2">
      <c r="A28" s="1025" t="s">
        <v>324</v>
      </c>
      <c r="B28" s="1025"/>
      <c r="C28" s="1025"/>
      <c r="D28" s="1025"/>
      <c r="E28" s="1025"/>
      <c r="F28" s="1025"/>
      <c r="G28" s="1025"/>
      <c r="H28" s="1025"/>
      <c r="I28" s="1025"/>
      <c r="J28" s="1025"/>
      <c r="K28" s="1025"/>
      <c r="L28" s="1025"/>
      <c r="M28" s="1025"/>
      <c r="N28" s="1025"/>
      <c r="O28" s="1025"/>
      <c r="P28" s="1025"/>
      <c r="Q28" s="1025"/>
      <c r="R28" s="1025"/>
      <c r="S28" s="1025"/>
      <c r="T28" s="1025"/>
    </row>
    <row r="29" spans="1:20" ht="15" customHeight="1" x14ac:dyDescent="0.25">
      <c r="A29" s="263"/>
      <c r="B29" s="263"/>
      <c r="C29" s="465"/>
      <c r="D29" s="465"/>
      <c r="E29" s="465"/>
      <c r="F29" s="465"/>
      <c r="G29" s="265"/>
      <c r="H29" s="264"/>
      <c r="I29" s="264"/>
      <c r="J29" s="266"/>
    </row>
    <row r="30" spans="1:20" ht="15" customHeight="1" thickBot="1" x14ac:dyDescent="0.3">
      <c r="B30" s="1026" t="s">
        <v>166</v>
      </c>
      <c r="C30" s="1026"/>
      <c r="D30" s="1026"/>
      <c r="E30" s="1026"/>
      <c r="F30" s="267"/>
      <c r="G30" s="466"/>
      <c r="K30" s="467"/>
      <c r="P30" s="1026" t="s">
        <v>167</v>
      </c>
      <c r="Q30" s="1026"/>
      <c r="R30" s="1026"/>
      <c r="S30" s="1026"/>
    </row>
    <row r="31" spans="1:20" ht="15" customHeight="1" thickBot="1" x14ac:dyDescent="0.3">
      <c r="B31" s="1026"/>
      <c r="C31" s="1026"/>
      <c r="D31" s="1026"/>
      <c r="E31" s="1026"/>
      <c r="F31" s="451"/>
      <c r="G31" s="451"/>
      <c r="I31" s="1027" t="s">
        <v>325</v>
      </c>
      <c r="J31" s="1028"/>
      <c r="K31" s="1028"/>
      <c r="L31" s="1029"/>
      <c r="P31" s="1026"/>
      <c r="Q31" s="1026"/>
      <c r="R31" s="1026"/>
      <c r="S31" s="1026"/>
    </row>
    <row r="32" spans="1:20" ht="15" customHeight="1" x14ac:dyDescent="0.25">
      <c r="A32" s="268"/>
      <c r="B32" s="1026"/>
      <c r="C32" s="1026"/>
      <c r="D32" s="1026"/>
      <c r="E32" s="1026"/>
      <c r="F32" s="263"/>
      <c r="G32" s="263"/>
      <c r="H32" s="263"/>
      <c r="I32" s="468"/>
      <c r="J32" s="467"/>
      <c r="K32" s="467"/>
      <c r="L32" s="468"/>
      <c r="P32" s="1026"/>
      <c r="Q32" s="1026"/>
      <c r="R32" s="1026"/>
      <c r="S32" s="1026"/>
    </row>
    <row r="33" spans="1:20" ht="15" customHeight="1" x14ac:dyDescent="0.25">
      <c r="A33" s="1030"/>
      <c r="B33" s="1030"/>
      <c r="C33" s="269"/>
      <c r="D33" s="269"/>
      <c r="E33" s="1031"/>
      <c r="F33" s="1032"/>
      <c r="G33" s="270"/>
      <c r="H33" s="272"/>
      <c r="I33" s="469"/>
      <c r="J33" s="266"/>
    </row>
    <row r="34" spans="1:20" ht="15" customHeight="1" x14ac:dyDescent="0.25">
      <c r="C34" s="470"/>
      <c r="D34" s="262"/>
      <c r="E34" s="1032"/>
      <c r="F34" s="1032"/>
      <c r="G34" s="451"/>
      <c r="H34" s="469"/>
      <c r="I34" s="469"/>
      <c r="J34" s="266"/>
    </row>
    <row r="35" spans="1:20" ht="15" customHeight="1" x14ac:dyDescent="0.25">
      <c r="B35" s="1023" t="s">
        <v>123</v>
      </c>
      <c r="C35" s="1023"/>
      <c r="D35" s="1023"/>
      <c r="E35" s="1023"/>
      <c r="F35" s="451"/>
      <c r="G35" s="276"/>
      <c r="H35" s="276"/>
      <c r="I35" s="262"/>
      <c r="J35" s="262"/>
    </row>
    <row r="36" spans="1:20" ht="15" customHeight="1" x14ac:dyDescent="0.25">
      <c r="A36" s="449"/>
      <c r="B36" s="1023"/>
      <c r="C36" s="1023"/>
      <c r="D36" s="1023"/>
      <c r="E36" s="1023"/>
      <c r="F36" s="271"/>
      <c r="G36" s="271"/>
      <c r="I36" s="1033" t="s">
        <v>326</v>
      </c>
      <c r="J36" s="1034"/>
      <c r="K36" s="1034"/>
      <c r="L36" s="1035"/>
    </row>
    <row r="37" spans="1:20" ht="15" customHeight="1" x14ac:dyDescent="0.25">
      <c r="A37" s="263"/>
      <c r="B37" s="1023"/>
      <c r="C37" s="1023"/>
      <c r="D37" s="1023"/>
      <c r="E37" s="1023"/>
      <c r="F37" s="262"/>
      <c r="G37" s="262"/>
      <c r="I37" s="1036" t="s">
        <v>327</v>
      </c>
      <c r="J37" s="1026"/>
      <c r="K37" s="1026"/>
      <c r="L37" s="1037"/>
    </row>
    <row r="38" spans="1:20" ht="15" customHeight="1" x14ac:dyDescent="0.25">
      <c r="C38" s="471"/>
      <c r="D38" s="262"/>
      <c r="E38" s="262"/>
      <c r="F38" s="262"/>
      <c r="G38" s="262"/>
      <c r="I38" s="1036"/>
      <c r="J38" s="1026"/>
      <c r="K38" s="1026"/>
      <c r="L38" s="1037"/>
      <c r="P38" s="1022" t="s">
        <v>310</v>
      </c>
      <c r="Q38" s="1022"/>
      <c r="R38" s="1022"/>
      <c r="S38" s="1022"/>
    </row>
    <row r="39" spans="1:20" ht="15" customHeight="1" x14ac:dyDescent="0.25">
      <c r="B39" s="1023" t="s">
        <v>124</v>
      </c>
      <c r="C39" s="1023"/>
      <c r="D39" s="1023"/>
      <c r="E39" s="1023"/>
      <c r="F39" s="262"/>
      <c r="G39" s="262"/>
      <c r="I39" s="1038"/>
      <c r="J39" s="1039"/>
      <c r="K39" s="1039"/>
      <c r="L39" s="1040"/>
      <c r="P39" s="1022"/>
      <c r="Q39" s="1022"/>
      <c r="R39" s="1022"/>
      <c r="S39" s="1022"/>
    </row>
    <row r="40" spans="1:20" ht="15" customHeight="1" x14ac:dyDescent="0.25">
      <c r="A40" s="449"/>
      <c r="B40" s="1023"/>
      <c r="C40" s="1023"/>
      <c r="D40" s="1023"/>
      <c r="E40" s="1023"/>
      <c r="F40" s="273"/>
      <c r="G40" s="262"/>
      <c r="J40" s="266"/>
      <c r="R40" s="262"/>
      <c r="S40" s="262"/>
    </row>
    <row r="41" spans="1:20" ht="15" customHeight="1" thickBot="1" x14ac:dyDescent="0.3">
      <c r="A41" s="449"/>
      <c r="B41" s="1023"/>
      <c r="C41" s="1023"/>
      <c r="D41" s="1023"/>
      <c r="E41" s="1023"/>
      <c r="F41" s="262"/>
      <c r="G41" s="274"/>
      <c r="J41" s="262"/>
      <c r="R41" s="262"/>
      <c r="S41" s="262"/>
    </row>
    <row r="42" spans="1:20" ht="15" customHeight="1" x14ac:dyDescent="0.25">
      <c r="A42" s="449"/>
      <c r="B42" s="472"/>
      <c r="C42" s="472"/>
      <c r="D42" s="472"/>
      <c r="E42" s="472"/>
      <c r="F42" s="262"/>
      <c r="G42" s="274"/>
      <c r="J42" s="262"/>
      <c r="P42" s="1041" t="s">
        <v>319</v>
      </c>
      <c r="Q42" s="1042"/>
      <c r="R42" s="1042"/>
      <c r="S42" s="1043"/>
      <c r="T42" s="1044" t="s">
        <v>43</v>
      </c>
    </row>
    <row r="43" spans="1:20" ht="15" customHeight="1" x14ac:dyDescent="0.25">
      <c r="A43" s="1030"/>
      <c r="B43" s="1030"/>
      <c r="C43" s="275"/>
      <c r="D43" s="262"/>
      <c r="E43" s="262"/>
      <c r="F43" s="262"/>
      <c r="G43" s="274"/>
      <c r="J43" s="266"/>
      <c r="P43" s="1045" t="s">
        <v>328</v>
      </c>
      <c r="Q43" s="1026"/>
      <c r="R43" s="1026"/>
      <c r="S43" s="1046"/>
      <c r="T43" s="1044"/>
    </row>
    <row r="44" spans="1:20" ht="15" customHeight="1" x14ac:dyDescent="0.25">
      <c r="B44" s="1047" t="s">
        <v>329</v>
      </c>
      <c r="C44" s="1047"/>
      <c r="D44" s="1047"/>
      <c r="E44" s="1047"/>
      <c r="F44" s="262"/>
      <c r="G44" s="262"/>
      <c r="P44" s="1045"/>
      <c r="Q44" s="1026"/>
      <c r="R44" s="1026"/>
      <c r="S44" s="1046"/>
      <c r="T44" s="1044"/>
    </row>
    <row r="45" spans="1:20" ht="15" customHeight="1" x14ac:dyDescent="0.25">
      <c r="B45" s="1047"/>
      <c r="C45" s="1047"/>
      <c r="D45" s="1047"/>
      <c r="E45" s="1047"/>
      <c r="F45" s="451"/>
      <c r="G45" s="451"/>
      <c r="I45" s="1048" t="s">
        <v>330</v>
      </c>
      <c r="J45" s="1049"/>
      <c r="K45" s="1049"/>
      <c r="L45" s="1050"/>
      <c r="P45" s="1051" t="s">
        <v>331</v>
      </c>
      <c r="Q45" s="1052"/>
      <c r="R45" s="1052"/>
      <c r="S45" s="1053"/>
      <c r="T45" s="1044"/>
    </row>
    <row r="46" spans="1:20" ht="15" customHeight="1" thickBot="1" x14ac:dyDescent="0.3">
      <c r="A46" s="473"/>
      <c r="F46" s="262"/>
      <c r="G46" s="262"/>
      <c r="I46" s="1054" t="s">
        <v>125</v>
      </c>
      <c r="J46" s="1047"/>
      <c r="K46" s="1047"/>
      <c r="L46" s="1055"/>
      <c r="P46" s="1051"/>
      <c r="Q46" s="1052"/>
      <c r="R46" s="1052"/>
      <c r="S46" s="1053"/>
      <c r="T46" s="1044"/>
    </row>
    <row r="47" spans="1:20" ht="15" customHeight="1" thickBot="1" x14ac:dyDescent="0.3">
      <c r="A47" s="473"/>
      <c r="B47" s="473"/>
      <c r="C47" s="1059" t="s">
        <v>332</v>
      </c>
      <c r="D47" s="1060"/>
      <c r="E47" s="1060"/>
      <c r="F47" s="1061"/>
      <c r="I47" s="1054"/>
      <c r="J47" s="1047"/>
      <c r="K47" s="1047"/>
      <c r="L47" s="1055"/>
      <c r="P47" s="1062" t="s">
        <v>127</v>
      </c>
      <c r="Q47" s="1047"/>
      <c r="R47" s="1047"/>
      <c r="S47" s="1063"/>
      <c r="T47" s="1044"/>
    </row>
    <row r="48" spans="1:20" ht="15" customHeight="1" x14ac:dyDescent="0.25">
      <c r="F48" s="262"/>
      <c r="G48" s="262"/>
      <c r="I48" s="1056"/>
      <c r="J48" s="1057"/>
      <c r="K48" s="1057"/>
      <c r="L48" s="1058"/>
      <c r="P48" s="1062"/>
      <c r="Q48" s="1047"/>
      <c r="R48" s="1047"/>
      <c r="S48" s="1063"/>
      <c r="T48" s="1044"/>
    </row>
    <row r="49" spans="1:20" ht="15" customHeight="1" x14ac:dyDescent="0.25">
      <c r="B49" s="1047" t="s">
        <v>333</v>
      </c>
      <c r="C49" s="1047"/>
      <c r="D49" s="1047"/>
      <c r="E49" s="1047"/>
      <c r="G49" s="274"/>
      <c r="J49" s="278"/>
      <c r="P49" s="1062"/>
      <c r="Q49" s="1047"/>
      <c r="R49" s="1047"/>
      <c r="S49" s="1063"/>
      <c r="T49" s="1044"/>
    </row>
    <row r="50" spans="1:20" ht="15" customHeight="1" x14ac:dyDescent="0.25">
      <c r="A50" s="209"/>
      <c r="B50" s="1047"/>
      <c r="C50" s="1047"/>
      <c r="D50" s="1047"/>
      <c r="E50" s="1047"/>
      <c r="G50" s="274"/>
      <c r="J50" s="278"/>
      <c r="P50" s="1062"/>
      <c r="Q50" s="1047"/>
      <c r="R50" s="1047"/>
      <c r="S50" s="1063"/>
      <c r="T50" s="1044"/>
    </row>
    <row r="51" spans="1:20" ht="15" customHeight="1" x14ac:dyDescent="0.25">
      <c r="A51" s="449"/>
      <c r="B51" s="449"/>
      <c r="D51" s="279"/>
      <c r="E51" s="262"/>
      <c r="F51" s="262"/>
      <c r="G51" s="263"/>
      <c r="H51" s="4"/>
      <c r="I51" s="1073" t="s">
        <v>334</v>
      </c>
      <c r="J51" s="1073"/>
      <c r="K51" s="1073"/>
      <c r="L51" s="1073"/>
      <c r="P51" s="1064" t="s">
        <v>335</v>
      </c>
      <c r="Q51" s="1065"/>
      <c r="R51" s="1065"/>
      <c r="S51" s="1066"/>
      <c r="T51" s="1044"/>
    </row>
    <row r="52" spans="1:20" ht="15" customHeight="1" x14ac:dyDescent="0.25">
      <c r="A52" s="449"/>
      <c r="B52" s="449"/>
      <c r="D52" s="262"/>
      <c r="E52" s="262"/>
      <c r="F52" s="262"/>
      <c r="G52" s="262"/>
      <c r="H52" s="474"/>
      <c r="I52" s="1073"/>
      <c r="J52" s="1073"/>
      <c r="K52" s="1073"/>
      <c r="L52" s="1073"/>
      <c r="P52" s="1064"/>
      <c r="Q52" s="1065"/>
      <c r="R52" s="1065"/>
      <c r="S52" s="1066"/>
      <c r="T52" s="1044"/>
    </row>
    <row r="53" spans="1:20" ht="15" customHeight="1" x14ac:dyDescent="0.2">
      <c r="B53" s="1067" t="s">
        <v>336</v>
      </c>
      <c r="C53" s="1067"/>
      <c r="D53" s="1067"/>
      <c r="E53" s="1067"/>
      <c r="P53" s="1068" t="s">
        <v>165</v>
      </c>
      <c r="Q53" s="1067"/>
      <c r="R53" s="1067"/>
      <c r="S53" s="1069"/>
      <c r="T53" s="1044"/>
    </row>
    <row r="54" spans="1:20" ht="15" customHeight="1" thickBot="1" x14ac:dyDescent="0.25">
      <c r="B54" s="1067"/>
      <c r="C54" s="1067"/>
      <c r="D54" s="1067"/>
      <c r="E54" s="1067"/>
      <c r="P54" s="1070"/>
      <c r="Q54" s="1071"/>
      <c r="R54" s="1071"/>
      <c r="S54" s="1072"/>
      <c r="T54" s="1044"/>
    </row>
    <row r="55" spans="1:20" ht="15" customHeight="1" x14ac:dyDescent="0.2"/>
    <row r="56" spans="1:20" ht="15" customHeight="1" x14ac:dyDescent="0.2"/>
    <row r="57" spans="1:20" ht="15" customHeight="1" x14ac:dyDescent="0.2"/>
    <row r="58" spans="1:20" ht="15" customHeight="1" x14ac:dyDescent="0.2"/>
    <row r="59" spans="1:20" ht="15" customHeight="1" x14ac:dyDescent="0.2"/>
    <row r="60" spans="1:20" ht="15" customHeight="1" x14ac:dyDescent="0.2"/>
  </sheetData>
  <mergeCells count="35">
    <mergeCell ref="P42:S42"/>
    <mergeCell ref="T42:T54"/>
    <mergeCell ref="A43:B43"/>
    <mergeCell ref="P43:S44"/>
    <mergeCell ref="B44:E45"/>
    <mergeCell ref="I45:L45"/>
    <mergeCell ref="P45:S46"/>
    <mergeCell ref="I46:L48"/>
    <mergeCell ref="C47:F47"/>
    <mergeCell ref="P47:S50"/>
    <mergeCell ref="P51:S52"/>
    <mergeCell ref="B53:E54"/>
    <mergeCell ref="P53:S54"/>
    <mergeCell ref="B49:E50"/>
    <mergeCell ref="I51:L52"/>
    <mergeCell ref="P38:S39"/>
    <mergeCell ref="B39:E41"/>
    <mergeCell ref="B24:D24"/>
    <mergeCell ref="B25:D25"/>
    <mergeCell ref="A27:T27"/>
    <mergeCell ref="A28:T28"/>
    <mergeCell ref="B30:E32"/>
    <mergeCell ref="P30:S32"/>
    <mergeCell ref="I31:L31"/>
    <mergeCell ref="A33:B33"/>
    <mergeCell ref="E33:F34"/>
    <mergeCell ref="B35:E37"/>
    <mergeCell ref="I36:L36"/>
    <mergeCell ref="I37:L39"/>
    <mergeCell ref="A3:B3"/>
    <mergeCell ref="E1:F1"/>
    <mergeCell ref="A4:T4"/>
    <mergeCell ref="B22:D22"/>
    <mergeCell ref="B23:D23"/>
    <mergeCell ref="A2:T2"/>
  </mergeCells>
  <pageMargins left="0.6692913385826772" right="0.19685039370078741" top="0.31496062992125984" bottom="0.19685039370078741" header="0.23622047244094491" footer="0.15748031496062992"/>
  <pageSetup paperSize="9" firstPageNumber="37" orientation="portrait" useFirstPageNumber="1" r:id="rId1"/>
  <headerFooter scaleWithDoc="0" alignWithMargins="0">
    <oddFooter>&amp;C32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3"/>
  <sheetViews>
    <sheetView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2" spans="1:4" ht="30" customHeight="1" x14ac:dyDescent="0.25">
      <c r="A2" s="855" t="s">
        <v>198</v>
      </c>
      <c r="B2" s="855"/>
      <c r="C2" s="855"/>
      <c r="D2" s="855"/>
    </row>
    <row r="3" spans="1:4" ht="30" customHeight="1" x14ac:dyDescent="0.2">
      <c r="A3" s="730" t="str">
        <f>T!E17&amp;" "&amp;T!G17</f>
        <v>IV. čtvrtletí 2018</v>
      </c>
    </row>
    <row r="4" spans="1:4" ht="30" customHeight="1" x14ac:dyDescent="0.2">
      <c r="A4" s="8"/>
      <c r="B4" s="5"/>
      <c r="C4" s="853"/>
      <c r="D4" s="854"/>
    </row>
    <row r="5" spans="1:4" ht="30" customHeight="1" x14ac:dyDescent="0.2">
      <c r="A5" s="8"/>
      <c r="B5" s="5"/>
      <c r="C5" s="853"/>
      <c r="D5" s="854"/>
    </row>
    <row r="6" spans="1:4" ht="30" customHeight="1" x14ac:dyDescent="0.2">
      <c r="A6" s="8"/>
      <c r="B6" s="5"/>
      <c r="C6" s="853"/>
      <c r="D6" s="854"/>
    </row>
    <row r="7" spans="1:4" ht="30" customHeight="1" x14ac:dyDescent="0.2">
      <c r="A7" s="8"/>
      <c r="B7" s="5"/>
      <c r="C7" s="853"/>
      <c r="D7" s="854"/>
    </row>
    <row r="8" spans="1:4" ht="30" customHeight="1" x14ac:dyDescent="0.2">
      <c r="A8" s="8"/>
      <c r="B8" s="5"/>
      <c r="C8" s="853"/>
      <c r="D8" s="854"/>
    </row>
    <row r="9" spans="1:4" ht="30" customHeight="1" x14ac:dyDescent="0.2">
      <c r="A9" s="8"/>
      <c r="B9" s="5"/>
      <c r="C9" s="853"/>
      <c r="D9" s="854"/>
    </row>
    <row r="10" spans="1:4" ht="30" customHeight="1" x14ac:dyDescent="0.2">
      <c r="A10" s="8"/>
      <c r="B10" s="5"/>
      <c r="C10" s="10"/>
      <c r="D10" s="9"/>
    </row>
    <row r="11" spans="1:4" ht="30" customHeight="1" x14ac:dyDescent="0.2">
      <c r="A11" s="8"/>
      <c r="B11" s="5"/>
      <c r="C11" s="10"/>
      <c r="D11" s="9"/>
    </row>
    <row r="12" spans="1:4" ht="30" customHeight="1" x14ac:dyDescent="0.2">
      <c r="A12" s="8"/>
      <c r="B12" s="5"/>
      <c r="C12" s="10"/>
      <c r="D12" s="9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23.1" customHeight="1" x14ac:dyDescent="0.2">
      <c r="A15" s="2"/>
      <c r="B15" s="7"/>
      <c r="C15" s="9"/>
      <c r="D15" s="9"/>
    </row>
    <row r="16" spans="1:4" ht="23.1" customHeight="1" x14ac:dyDescent="0.2">
      <c r="A16" s="2"/>
      <c r="B16" s="7"/>
      <c r="C16" s="9"/>
      <c r="D16" s="9"/>
    </row>
    <row r="17" spans="1:4" ht="23.1" customHeight="1" x14ac:dyDescent="0.2">
      <c r="A17" s="2"/>
      <c r="B17" s="7"/>
      <c r="C17" s="9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14"/>
      <c r="C19" s="13"/>
      <c r="D19" s="13"/>
    </row>
    <row r="20" spans="1:4" ht="23.1" customHeight="1" x14ac:dyDescent="0.2">
      <c r="A20" s="2"/>
      <c r="B20" s="14"/>
      <c r="C20" s="13"/>
      <c r="D20" s="13"/>
    </row>
    <row r="21" spans="1:4" ht="23.1" customHeight="1" x14ac:dyDescent="0.2">
      <c r="A21" s="2"/>
      <c r="B21" s="14"/>
      <c r="C21" s="13"/>
      <c r="D21" s="13"/>
    </row>
    <row r="22" spans="1:4" ht="23.1" customHeight="1" x14ac:dyDescent="0.2">
      <c r="A22" s="2"/>
      <c r="B22" s="14"/>
      <c r="C22" s="15"/>
      <c r="D22" s="15"/>
    </row>
    <row r="23" spans="1:4" ht="23.1" customHeight="1" x14ac:dyDescent="0.2">
      <c r="A23" s="2"/>
      <c r="B23" s="14"/>
      <c r="C23" s="15"/>
      <c r="D23" s="15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12"/>
    </row>
    <row r="26" spans="1:4" ht="23.1" customHeight="1" x14ac:dyDescent="0.2">
      <c r="A26" s="2"/>
    </row>
    <row r="27" spans="1:4" ht="23.1" customHeight="1" x14ac:dyDescent="0.2">
      <c r="A27" s="17"/>
      <c r="B27" s="18"/>
      <c r="C27" s="19"/>
      <c r="D27" s="19"/>
    </row>
    <row r="28" spans="1:4" ht="23.1" customHeight="1" x14ac:dyDescent="0.2">
      <c r="A28" s="17"/>
      <c r="B28" s="20"/>
      <c r="C28" s="16"/>
      <c r="D28" s="16"/>
    </row>
    <row r="29" spans="1:4" ht="23.1" customHeight="1" x14ac:dyDescent="0.2">
      <c r="A29" s="17"/>
      <c r="B29" s="14"/>
      <c r="C29" s="15"/>
      <c r="D29" s="15"/>
    </row>
    <row r="30" spans="1:4" ht="23.1" customHeight="1" x14ac:dyDescent="0.2">
      <c r="A30" s="2"/>
      <c r="B30" s="7"/>
      <c r="C30" s="854"/>
      <c r="D30" s="854"/>
    </row>
    <row r="31" spans="1:4" ht="23.1" customHeight="1" x14ac:dyDescent="0.2">
      <c r="A31" s="2"/>
      <c r="B31" s="7"/>
      <c r="C31" s="854"/>
      <c r="D31" s="854"/>
    </row>
    <row r="32" spans="1:4" ht="23.1" customHeight="1" x14ac:dyDescent="0.2">
      <c r="A32" s="2"/>
      <c r="B32" s="7"/>
      <c r="C32" s="854"/>
      <c r="D32" s="854"/>
    </row>
    <row r="33" spans="1:4" ht="30" customHeight="1" x14ac:dyDescent="0.2">
      <c r="A33" s="856"/>
      <c r="B33" s="856"/>
      <c r="C33" s="856"/>
      <c r="D33" s="856"/>
    </row>
  </sheetData>
  <mergeCells count="11">
    <mergeCell ref="C8:D8"/>
    <mergeCell ref="C9:D9"/>
    <mergeCell ref="C32:D32"/>
    <mergeCell ref="A33:D33"/>
    <mergeCell ref="C30:D30"/>
    <mergeCell ref="C31:D31"/>
    <mergeCell ref="C4:D4"/>
    <mergeCell ref="C5:D5"/>
    <mergeCell ref="C6:D6"/>
    <mergeCell ref="A2:D2"/>
    <mergeCell ref="C7:D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zoomScaleNormal="100" zoomScaleSheetLayoutView="100" workbookViewId="0"/>
  </sheetViews>
  <sheetFormatPr defaultRowHeight="12.75" x14ac:dyDescent="0.25"/>
  <cols>
    <col min="1" max="1" width="11.140625" style="30" customWidth="1"/>
    <col min="2" max="2" width="8.85546875" style="30" customWidth="1"/>
    <col min="3" max="3" width="12.7109375" style="30" customWidth="1"/>
    <col min="4" max="11" width="8.28515625" style="30" customWidth="1"/>
    <col min="12" max="12" width="1.7109375" style="30" customWidth="1"/>
    <col min="13" max="16384" width="9.140625" style="30"/>
  </cols>
  <sheetData>
    <row r="1" spans="1:17" x14ac:dyDescent="0.25">
      <c r="K1" s="874" t="s">
        <v>224</v>
      </c>
      <c r="L1" s="874"/>
    </row>
    <row r="2" spans="1:17" ht="15.75" x14ac:dyDescent="0.25">
      <c r="A2" s="875" t="s">
        <v>131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</row>
    <row r="3" spans="1:17" ht="18" customHeight="1" x14ac:dyDescent="0.25">
      <c r="A3" s="671" t="str">
        <f>T!E17&amp;" "&amp;T!G17</f>
        <v>IV. čtvrtletí 2018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7" ht="20.25" customHeight="1" x14ac:dyDescent="0.25">
      <c r="C4" s="128"/>
      <c r="D4" s="876"/>
      <c r="E4" s="877"/>
      <c r="F4" s="877"/>
      <c r="G4" s="877"/>
      <c r="H4" s="877"/>
      <c r="I4" s="877"/>
      <c r="J4" s="877"/>
      <c r="K4" s="877"/>
      <c r="L4" s="39"/>
    </row>
    <row r="5" spans="1:17" s="127" customFormat="1" ht="40.5" customHeight="1" x14ac:dyDescent="0.25">
      <c r="B5" s="128"/>
      <c r="C5" s="128"/>
      <c r="D5" s="878" t="s">
        <v>341</v>
      </c>
      <c r="E5" s="879"/>
      <c r="F5" s="879"/>
      <c r="G5" s="880"/>
      <c r="H5" s="881" t="s">
        <v>1</v>
      </c>
      <c r="I5" s="881"/>
      <c r="J5" s="881"/>
      <c r="K5" s="881"/>
      <c r="L5" s="129"/>
    </row>
    <row r="6" spans="1:17" ht="20.100000000000001" customHeight="1" thickBot="1" x14ac:dyDescent="0.3">
      <c r="A6" s="39"/>
      <c r="B6" s="62"/>
      <c r="C6" s="39"/>
      <c r="D6" s="54" t="str">
        <f>T!J20</f>
        <v>Říjen</v>
      </c>
      <c r="E6" s="48" t="str">
        <f>T!J21</f>
        <v>Listopad</v>
      </c>
      <c r="F6" s="48" t="str">
        <f>T!J22</f>
        <v>Prosinec</v>
      </c>
      <c r="G6" s="525" t="str">
        <f>T!E17</f>
        <v>IV. čtvrtletí</v>
      </c>
      <c r="H6" s="48" t="str">
        <f>D6</f>
        <v>Říjen</v>
      </c>
      <c r="I6" s="48" t="str">
        <f>E6</f>
        <v>Listopad</v>
      </c>
      <c r="J6" s="48" t="str">
        <f>F6</f>
        <v>Prosinec</v>
      </c>
      <c r="K6" s="639" t="str">
        <f>G6</f>
        <v>IV. čtvrtletí</v>
      </c>
      <c r="L6" s="63"/>
    </row>
    <row r="7" spans="1:17" ht="14.1" customHeight="1" x14ac:dyDescent="0.25">
      <c r="A7" s="869" t="s">
        <v>130</v>
      </c>
      <c r="B7" s="872" t="s">
        <v>79</v>
      </c>
      <c r="C7" s="49" t="s">
        <v>81</v>
      </c>
      <c r="D7" s="55">
        <v>3331151.3914969927</v>
      </c>
      <c r="E7" s="50">
        <v>3365399.876569258</v>
      </c>
      <c r="F7" s="50">
        <v>3123828.0377676976</v>
      </c>
      <c r="G7" s="526">
        <f>SUM(D7:F7)</f>
        <v>9820379.3058339488</v>
      </c>
      <c r="H7" s="50">
        <v>35527096.655997001</v>
      </c>
      <c r="I7" s="50">
        <v>35875087.561863005</v>
      </c>
      <c r="J7" s="50">
        <v>33336620.428328998</v>
      </c>
      <c r="K7" s="640">
        <f>SUM(H7:J7)</f>
        <v>104738804.646189</v>
      </c>
      <c r="L7" s="64"/>
      <c r="N7" s="425"/>
      <c r="O7" s="425"/>
      <c r="P7" s="425"/>
      <c r="Q7" s="425"/>
    </row>
    <row r="8" spans="1:17" ht="14.1" customHeight="1" x14ac:dyDescent="0.25">
      <c r="A8" s="858"/>
      <c r="B8" s="867"/>
      <c r="C8" s="37" t="s">
        <v>82</v>
      </c>
      <c r="D8" s="56">
        <v>127.42346677188779</v>
      </c>
      <c r="E8" s="32">
        <v>177.99033778964164</v>
      </c>
      <c r="F8" s="32">
        <v>215.93544471420105</v>
      </c>
      <c r="G8" s="527">
        <f>SUM(D8:F8)</f>
        <v>521.34924927573047</v>
      </c>
      <c r="H8" s="32">
        <v>1337.9542919999999</v>
      </c>
      <c r="I8" s="32">
        <v>1868.9061550000004</v>
      </c>
      <c r="J8" s="32">
        <v>2267.3234849999994</v>
      </c>
      <c r="K8" s="641">
        <f t="shared" ref="K8:K48" si="0">SUM(H8:J8)</f>
        <v>5474.1839319999999</v>
      </c>
      <c r="L8" s="63"/>
      <c r="N8" s="425"/>
      <c r="O8" s="425"/>
      <c r="P8" s="425"/>
      <c r="Q8" s="425"/>
    </row>
    <row r="9" spans="1:17" ht="14.1" customHeight="1" x14ac:dyDescent="0.25">
      <c r="A9" s="858"/>
      <c r="B9" s="868"/>
      <c r="C9" s="38" t="s">
        <v>83</v>
      </c>
      <c r="D9" s="57">
        <v>3331278.8149637645</v>
      </c>
      <c r="E9" s="35">
        <v>3365577.8669070476</v>
      </c>
      <c r="F9" s="35">
        <v>3124043.9732124116</v>
      </c>
      <c r="G9" s="528">
        <f t="shared" ref="G9" si="1">SUM(D9:F9)</f>
        <v>9820900.6550832242</v>
      </c>
      <c r="H9" s="35">
        <v>35528434.610289</v>
      </c>
      <c r="I9" s="35">
        <v>35876956.468018003</v>
      </c>
      <c r="J9" s="35">
        <v>33338887.751813997</v>
      </c>
      <c r="K9" s="642">
        <f t="shared" si="0"/>
        <v>104744278.830121</v>
      </c>
      <c r="L9" s="63"/>
      <c r="N9" s="425"/>
      <c r="O9" s="425"/>
      <c r="P9" s="425"/>
      <c r="Q9" s="425"/>
    </row>
    <row r="10" spans="1:17" ht="14.1" customHeight="1" x14ac:dyDescent="0.25">
      <c r="A10" s="858"/>
      <c r="B10" s="866" t="s">
        <v>80</v>
      </c>
      <c r="C10" s="36" t="s">
        <v>81</v>
      </c>
      <c r="D10" s="58">
        <v>2459192.052959173</v>
      </c>
      <c r="E10" s="31">
        <v>2677262.929633928</v>
      </c>
      <c r="F10" s="31">
        <v>2452824.7378415451</v>
      </c>
      <c r="G10" s="527">
        <f>SUM(D10:F10)</f>
        <v>7589279.7204346452</v>
      </c>
      <c r="H10" s="31">
        <v>26231655.808831003</v>
      </c>
      <c r="I10" s="31">
        <v>28548121.821490999</v>
      </c>
      <c r="J10" s="31">
        <v>26174909.718499999</v>
      </c>
      <c r="K10" s="643">
        <f t="shared" si="0"/>
        <v>80954687.348821998</v>
      </c>
      <c r="L10" s="63"/>
      <c r="N10" s="425"/>
      <c r="O10" s="425"/>
      <c r="P10" s="425"/>
      <c r="Q10" s="425"/>
    </row>
    <row r="11" spans="1:17" ht="14.1" customHeight="1" x14ac:dyDescent="0.25">
      <c r="A11" s="858"/>
      <c r="B11" s="867"/>
      <c r="C11" s="37" t="s">
        <v>82</v>
      </c>
      <c r="D11" s="56">
        <v>1316.3399632889189</v>
      </c>
      <c r="E11" s="32">
        <v>30.728072832650479</v>
      </c>
      <c r="F11" s="32">
        <v>37.376816183298047</v>
      </c>
      <c r="G11" s="527">
        <f>SUM(D11:F11)</f>
        <v>1384.4448523048673</v>
      </c>
      <c r="H11" s="32">
        <v>14049.5355865</v>
      </c>
      <c r="I11" s="32">
        <v>327.8192037</v>
      </c>
      <c r="J11" s="32">
        <v>399.20468840000001</v>
      </c>
      <c r="K11" s="643">
        <f t="shared" si="0"/>
        <v>14776.5594786</v>
      </c>
      <c r="L11" s="63"/>
      <c r="N11" s="425"/>
      <c r="O11" s="425"/>
      <c r="P11" s="425"/>
      <c r="Q11" s="425"/>
    </row>
    <row r="12" spans="1:17" ht="14.1" customHeight="1" x14ac:dyDescent="0.25">
      <c r="A12" s="858"/>
      <c r="B12" s="868"/>
      <c r="C12" s="38" t="s">
        <v>83</v>
      </c>
      <c r="D12" s="57">
        <v>2460508.392922462</v>
      </c>
      <c r="E12" s="35">
        <v>2677293.6577067608</v>
      </c>
      <c r="F12" s="35">
        <v>2452862.1146577285</v>
      </c>
      <c r="G12" s="528">
        <f t="shared" ref="G12" si="2">SUM(D12:F12)</f>
        <v>7590664.1652869508</v>
      </c>
      <c r="H12" s="35">
        <v>26245705.344417501</v>
      </c>
      <c r="I12" s="35">
        <v>28548449.6406947</v>
      </c>
      <c r="J12" s="35">
        <v>26175308.9231884</v>
      </c>
      <c r="K12" s="642">
        <f t="shared" si="0"/>
        <v>80969463.908300608</v>
      </c>
      <c r="L12" s="63"/>
      <c r="N12" s="425"/>
      <c r="O12" s="425"/>
      <c r="P12" s="425"/>
      <c r="Q12" s="425"/>
    </row>
    <row r="13" spans="1:17" ht="14.1" customHeight="1" x14ac:dyDescent="0.25">
      <c r="A13" s="858"/>
      <c r="B13" s="862" t="s">
        <v>135</v>
      </c>
      <c r="C13" s="36" t="s">
        <v>81</v>
      </c>
      <c r="D13" s="58">
        <v>871959.33853781968</v>
      </c>
      <c r="E13" s="31">
        <v>688136.94693533005</v>
      </c>
      <c r="F13" s="31">
        <v>671003.29992615245</v>
      </c>
      <c r="G13" s="527">
        <f>SUM(D13:F13)</f>
        <v>2231099.5853993022</v>
      </c>
      <c r="H13" s="31">
        <v>9295440.8471659981</v>
      </c>
      <c r="I13" s="31">
        <v>7326965.7403720059</v>
      </c>
      <c r="J13" s="31">
        <v>7161710.7098289989</v>
      </c>
      <c r="K13" s="643">
        <f t="shared" si="0"/>
        <v>23784117.297367003</v>
      </c>
      <c r="L13" s="63"/>
      <c r="N13" s="425"/>
      <c r="O13" s="425"/>
      <c r="P13" s="425"/>
      <c r="Q13" s="425"/>
    </row>
    <row r="14" spans="1:17" ht="14.1" customHeight="1" x14ac:dyDescent="0.25">
      <c r="A14" s="858"/>
      <c r="B14" s="867"/>
      <c r="C14" s="37" t="s">
        <v>82</v>
      </c>
      <c r="D14" s="56">
        <v>-1188.916496517031</v>
      </c>
      <c r="E14" s="32">
        <v>147.26226495699117</v>
      </c>
      <c r="F14" s="32">
        <v>178.55862853090301</v>
      </c>
      <c r="G14" s="527">
        <f>SUM(D14:F14)</f>
        <v>-863.09560302913678</v>
      </c>
      <c r="H14" s="32">
        <v>-12711.5812945</v>
      </c>
      <c r="I14" s="32">
        <v>1541.0869513000002</v>
      </c>
      <c r="J14" s="32">
        <v>1868.1187965999993</v>
      </c>
      <c r="K14" s="643">
        <f t="shared" si="0"/>
        <v>-9302.3755466000002</v>
      </c>
      <c r="L14" s="63"/>
      <c r="N14" s="425"/>
      <c r="O14" s="425"/>
      <c r="P14" s="425"/>
      <c r="Q14" s="425"/>
    </row>
    <row r="15" spans="1:17" ht="14.1" customHeight="1" thickBot="1" x14ac:dyDescent="0.3">
      <c r="A15" s="859"/>
      <c r="B15" s="873"/>
      <c r="C15" s="51" t="s">
        <v>83</v>
      </c>
      <c r="D15" s="59">
        <v>870770.42204130266</v>
      </c>
      <c r="E15" s="52">
        <v>688284.209200287</v>
      </c>
      <c r="F15" s="52">
        <v>671181.85855468339</v>
      </c>
      <c r="G15" s="529">
        <f t="shared" ref="G15:G52" si="3">SUM(D15:F15)</f>
        <v>2230236.4897962734</v>
      </c>
      <c r="H15" s="52">
        <v>9282729.2658714987</v>
      </c>
      <c r="I15" s="52">
        <v>7328506.8273233054</v>
      </c>
      <c r="J15" s="52">
        <v>7163578.8286255989</v>
      </c>
      <c r="K15" s="644">
        <f t="shared" si="0"/>
        <v>23774814.921820402</v>
      </c>
      <c r="L15" s="65"/>
      <c r="N15" s="425"/>
      <c r="O15" s="425"/>
      <c r="P15" s="425"/>
      <c r="Q15" s="425"/>
    </row>
    <row r="16" spans="1:17" ht="14.1" customHeight="1" x14ac:dyDescent="0.25">
      <c r="A16" s="869" t="s">
        <v>133</v>
      </c>
      <c r="B16" s="867" t="s">
        <v>84</v>
      </c>
      <c r="C16" s="37" t="s">
        <v>296</v>
      </c>
      <c r="D16" s="56">
        <v>10998.736000000001</v>
      </c>
      <c r="E16" s="32">
        <v>228388.83100000001</v>
      </c>
      <c r="F16" s="32">
        <v>421723.83299999998</v>
      </c>
      <c r="G16" s="527">
        <f t="shared" si="3"/>
        <v>661111.4</v>
      </c>
      <c r="H16" s="32">
        <v>117505.19963500001</v>
      </c>
      <c r="I16" s="32">
        <v>2439707.1787530002</v>
      </c>
      <c r="J16" s="32">
        <v>4505285.621602999</v>
      </c>
      <c r="K16" s="643">
        <f t="shared" si="0"/>
        <v>7062497.9999909997</v>
      </c>
      <c r="L16" s="63"/>
      <c r="N16" s="425"/>
      <c r="O16" s="425"/>
      <c r="P16" s="425"/>
      <c r="Q16" s="425"/>
    </row>
    <row r="17" spans="1:17" ht="14.1" customHeight="1" x14ac:dyDescent="0.25">
      <c r="A17" s="858"/>
      <c r="B17" s="867"/>
      <c r="C17" s="37" t="s">
        <v>132</v>
      </c>
      <c r="D17" s="56">
        <v>881.53</v>
      </c>
      <c r="E17" s="32">
        <v>3218.7280000000001</v>
      </c>
      <c r="F17" s="32">
        <v>1507.4350000000002</v>
      </c>
      <c r="G17" s="527">
        <f>SUM(D17:F17)</f>
        <v>5607.6930000000002</v>
      </c>
      <c r="H17" s="32">
        <v>9411.4069999999992</v>
      </c>
      <c r="I17" s="32">
        <v>34395.421999999999</v>
      </c>
      <c r="J17" s="32">
        <v>16104.257</v>
      </c>
      <c r="K17" s="643">
        <f t="shared" si="0"/>
        <v>59911.085999999996</v>
      </c>
      <c r="L17" s="63"/>
      <c r="N17" s="425"/>
      <c r="O17" s="425"/>
      <c r="P17" s="425"/>
      <c r="Q17" s="425"/>
    </row>
    <row r="18" spans="1:17" ht="14.1" customHeight="1" x14ac:dyDescent="0.25">
      <c r="A18" s="858"/>
      <c r="B18" s="867"/>
      <c r="C18" s="37" t="s">
        <v>206</v>
      </c>
      <c r="D18" s="56">
        <v>0</v>
      </c>
      <c r="E18" s="32">
        <v>47785.028999999995</v>
      </c>
      <c r="F18" s="32">
        <v>12502.086000000001</v>
      </c>
      <c r="G18" s="527">
        <f>SUM(D18:F18)</f>
        <v>60287.114999999998</v>
      </c>
      <c r="H18" s="32">
        <v>0</v>
      </c>
      <c r="I18" s="32">
        <v>510197.51599999995</v>
      </c>
      <c r="J18" s="32">
        <v>133648.06999999998</v>
      </c>
      <c r="K18" s="643">
        <f t="shared" si="0"/>
        <v>643845.58599999989</v>
      </c>
      <c r="L18" s="63"/>
      <c r="N18" s="425"/>
      <c r="O18" s="425"/>
      <c r="P18" s="425"/>
      <c r="Q18" s="425"/>
    </row>
    <row r="19" spans="1:17" ht="14.1" customHeight="1" x14ac:dyDescent="0.25">
      <c r="A19" s="858"/>
      <c r="B19" s="868"/>
      <c r="C19" s="38" t="s">
        <v>83</v>
      </c>
      <c r="D19" s="57">
        <v>11880.266000000001</v>
      </c>
      <c r="E19" s="35">
        <v>279392.58799999999</v>
      </c>
      <c r="F19" s="35">
        <v>435733.35399999999</v>
      </c>
      <c r="G19" s="528">
        <f>SUM(D19:F19)</f>
        <v>727006.20799999998</v>
      </c>
      <c r="H19" s="35">
        <v>126916.606635</v>
      </c>
      <c r="I19" s="35">
        <v>2984300.1167529998</v>
      </c>
      <c r="J19" s="35">
        <v>4655037.9486029996</v>
      </c>
      <c r="K19" s="642">
        <f>SUM(H19:J19)</f>
        <v>7766254.671991</v>
      </c>
      <c r="L19" s="63"/>
      <c r="N19" s="425"/>
      <c r="O19" s="425"/>
      <c r="P19" s="425"/>
      <c r="Q19" s="425"/>
    </row>
    <row r="20" spans="1:17" ht="14.1" customHeight="1" x14ac:dyDescent="0.25">
      <c r="A20" s="858"/>
      <c r="B20" s="866" t="s">
        <v>85</v>
      </c>
      <c r="C20" s="37" t="s">
        <v>296</v>
      </c>
      <c r="D20" s="58">
        <v>112143.857</v>
      </c>
      <c r="E20" s="31">
        <v>1604.913</v>
      </c>
      <c r="F20" s="31">
        <v>0</v>
      </c>
      <c r="G20" s="527">
        <f t="shared" si="3"/>
        <v>113748.77</v>
      </c>
      <c r="H20" s="31">
        <v>1197837.9525080002</v>
      </c>
      <c r="I20" s="31">
        <v>17101.773703000003</v>
      </c>
      <c r="J20" s="31">
        <v>0</v>
      </c>
      <c r="K20" s="643">
        <f t="shared" si="0"/>
        <v>1214939.7262110002</v>
      </c>
      <c r="L20" s="63"/>
      <c r="N20" s="425"/>
      <c r="O20" s="425"/>
      <c r="P20" s="425"/>
      <c r="Q20" s="425"/>
    </row>
    <row r="21" spans="1:17" ht="14.1" customHeight="1" x14ac:dyDescent="0.25">
      <c r="A21" s="858"/>
      <c r="B21" s="867"/>
      <c r="C21" s="37" t="s">
        <v>132</v>
      </c>
      <c r="D21" s="56">
        <v>70031.578000000009</v>
      </c>
      <c r="E21" s="32">
        <v>19595.382999999998</v>
      </c>
      <c r="F21" s="32">
        <v>13103.755999999999</v>
      </c>
      <c r="G21" s="527">
        <f t="shared" si="3"/>
        <v>102730.717</v>
      </c>
      <c r="H21" s="32">
        <v>748030.25900000008</v>
      </c>
      <c r="I21" s="32">
        <v>208852.49999999997</v>
      </c>
      <c r="J21" s="32">
        <v>140222.45199999999</v>
      </c>
      <c r="K21" s="643">
        <f t="shared" si="0"/>
        <v>1097105.2110000001</v>
      </c>
      <c r="L21" s="63"/>
      <c r="N21" s="425"/>
      <c r="O21" s="425"/>
      <c r="P21" s="425"/>
      <c r="Q21" s="425"/>
    </row>
    <row r="22" spans="1:17" ht="14.1" customHeight="1" x14ac:dyDescent="0.25">
      <c r="A22" s="858"/>
      <c r="B22" s="867"/>
      <c r="C22" s="37" t="s">
        <v>206</v>
      </c>
      <c r="D22" s="56">
        <v>69014.819999999978</v>
      </c>
      <c r="E22" s="32">
        <v>48758.509999999995</v>
      </c>
      <c r="F22" s="32">
        <v>0</v>
      </c>
      <c r="G22" s="527">
        <f t="shared" si="3"/>
        <v>117773.32999999997</v>
      </c>
      <c r="H22" s="32">
        <v>736493.277</v>
      </c>
      <c r="I22" s="32">
        <v>519779.93000000005</v>
      </c>
      <c r="J22" s="32">
        <v>0</v>
      </c>
      <c r="K22" s="643">
        <f t="shared" si="0"/>
        <v>1256273.2069999999</v>
      </c>
      <c r="L22" s="63"/>
      <c r="N22" s="425"/>
      <c r="O22" s="425"/>
      <c r="P22" s="425"/>
      <c r="Q22" s="425"/>
    </row>
    <row r="23" spans="1:17" ht="14.1" customHeight="1" x14ac:dyDescent="0.25">
      <c r="A23" s="858"/>
      <c r="B23" s="868"/>
      <c r="C23" s="38" t="s">
        <v>83</v>
      </c>
      <c r="D23" s="57">
        <v>251190.25499999998</v>
      </c>
      <c r="E23" s="35">
        <v>69958.805999999997</v>
      </c>
      <c r="F23" s="35">
        <v>13103.755999999999</v>
      </c>
      <c r="G23" s="528">
        <f t="shared" si="3"/>
        <v>334252.81699999998</v>
      </c>
      <c r="H23" s="35">
        <v>2682361.488508</v>
      </c>
      <c r="I23" s="35">
        <v>745734.20370299998</v>
      </c>
      <c r="J23" s="35">
        <v>140222.45199999999</v>
      </c>
      <c r="K23" s="642">
        <f t="shared" si="0"/>
        <v>3568318.1442110003</v>
      </c>
      <c r="L23" s="63"/>
      <c r="N23" s="425"/>
      <c r="O23" s="425"/>
      <c r="P23" s="425"/>
      <c r="Q23" s="425"/>
    </row>
    <row r="24" spans="1:17" ht="14.1" customHeight="1" x14ac:dyDescent="0.25">
      <c r="A24" s="858"/>
      <c r="B24" s="862" t="s">
        <v>136</v>
      </c>
      <c r="C24" s="37" t="s">
        <v>296</v>
      </c>
      <c r="D24" s="58">
        <v>-101145.121</v>
      </c>
      <c r="E24" s="31">
        <v>226783.91800000001</v>
      </c>
      <c r="F24" s="31">
        <v>421723.83299999998</v>
      </c>
      <c r="G24" s="530">
        <f t="shared" si="3"/>
        <v>547362.63</v>
      </c>
      <c r="H24" s="31">
        <v>-1080332.7528730002</v>
      </c>
      <c r="I24" s="31">
        <v>2422605.4050500002</v>
      </c>
      <c r="J24" s="31">
        <v>4505285.621602999</v>
      </c>
      <c r="K24" s="645">
        <f t="shared" si="0"/>
        <v>5847558.2737799995</v>
      </c>
      <c r="L24" s="63"/>
      <c r="N24" s="425"/>
      <c r="O24" s="425"/>
      <c r="P24" s="425"/>
      <c r="Q24" s="425"/>
    </row>
    <row r="25" spans="1:17" ht="14.1" customHeight="1" x14ac:dyDescent="0.25">
      <c r="A25" s="858"/>
      <c r="B25" s="867"/>
      <c r="C25" s="37" t="s">
        <v>132</v>
      </c>
      <c r="D25" s="56">
        <v>-69150.04800000001</v>
      </c>
      <c r="E25" s="32">
        <v>-16376.654999999999</v>
      </c>
      <c r="F25" s="32">
        <v>-11596.321</v>
      </c>
      <c r="G25" s="527">
        <f t="shared" si="3"/>
        <v>-97123.024000000005</v>
      </c>
      <c r="H25" s="32">
        <v>-738618.85200000007</v>
      </c>
      <c r="I25" s="32">
        <v>-174457.07799999998</v>
      </c>
      <c r="J25" s="32">
        <v>-124118.19499999999</v>
      </c>
      <c r="K25" s="641">
        <f t="shared" si="0"/>
        <v>-1037194.125</v>
      </c>
      <c r="L25" s="63"/>
      <c r="N25" s="425"/>
      <c r="O25" s="425"/>
      <c r="P25" s="425"/>
      <c r="Q25" s="425"/>
    </row>
    <row r="26" spans="1:17" ht="14.1" customHeight="1" x14ac:dyDescent="0.25">
      <c r="A26" s="858"/>
      <c r="B26" s="867"/>
      <c r="C26" s="37" t="s">
        <v>206</v>
      </c>
      <c r="D26" s="56">
        <v>-69014.819999999978</v>
      </c>
      <c r="E26" s="32">
        <v>-973.48099999999977</v>
      </c>
      <c r="F26" s="32">
        <v>12502.086000000001</v>
      </c>
      <c r="G26" s="527">
        <f t="shared" si="3"/>
        <v>-57486.214999999975</v>
      </c>
      <c r="H26" s="32">
        <v>-736493.277</v>
      </c>
      <c r="I26" s="32">
        <v>-9582.4140000001062</v>
      </c>
      <c r="J26" s="32">
        <v>133648.06999999998</v>
      </c>
      <c r="K26" s="641">
        <f t="shared" si="0"/>
        <v>-612427.62100000016</v>
      </c>
      <c r="L26" s="63"/>
      <c r="N26" s="425"/>
      <c r="O26" s="425"/>
      <c r="P26" s="425"/>
      <c r="Q26" s="425"/>
    </row>
    <row r="27" spans="1:17" ht="14.1" customHeight="1" x14ac:dyDescent="0.25">
      <c r="A27" s="858"/>
      <c r="B27" s="868"/>
      <c r="C27" s="38" t="s">
        <v>83</v>
      </c>
      <c r="D27" s="57">
        <v>-239309.98899999997</v>
      </c>
      <c r="E27" s="35">
        <v>209433.78200000001</v>
      </c>
      <c r="F27" s="35">
        <v>422629.598</v>
      </c>
      <c r="G27" s="528">
        <f t="shared" si="3"/>
        <v>392753.39100000006</v>
      </c>
      <c r="H27" s="35">
        <v>-2555444.8818730004</v>
      </c>
      <c r="I27" s="35">
        <v>2238565.9130500006</v>
      </c>
      <c r="J27" s="35">
        <v>4514815.496602999</v>
      </c>
      <c r="K27" s="646">
        <f t="shared" si="0"/>
        <v>4197936.5277799992</v>
      </c>
      <c r="L27" s="63"/>
      <c r="N27" s="425"/>
      <c r="O27" s="425"/>
      <c r="P27" s="425"/>
      <c r="Q27" s="425"/>
    </row>
    <row r="28" spans="1:17" ht="14.1" customHeight="1" thickBot="1" x14ac:dyDescent="0.3">
      <c r="A28" s="859"/>
      <c r="B28" s="870" t="s">
        <v>139</v>
      </c>
      <c r="C28" s="871"/>
      <c r="D28" s="59">
        <v>2839352.8788421694</v>
      </c>
      <c r="E28" s="52">
        <v>2628839.2678421694</v>
      </c>
      <c r="F28" s="52">
        <v>2205111.7698421697</v>
      </c>
      <c r="G28" s="529">
        <f>F28</f>
        <v>2205111.7698421697</v>
      </c>
      <c r="H28" s="52">
        <v>30487890.432555784</v>
      </c>
      <c r="I28" s="52">
        <v>28237655.583505783</v>
      </c>
      <c r="J28" s="52">
        <v>23710883.955729783</v>
      </c>
      <c r="K28" s="644">
        <f>J28</f>
        <v>23710883.955729783</v>
      </c>
      <c r="L28" s="63"/>
      <c r="N28" s="425"/>
      <c r="O28" s="425"/>
      <c r="P28" s="425"/>
      <c r="Q28" s="425"/>
    </row>
    <row r="29" spans="1:17" ht="14.1" customHeight="1" x14ac:dyDescent="0.25">
      <c r="A29" s="858" t="s">
        <v>134</v>
      </c>
      <c r="B29" s="860" t="s">
        <v>87</v>
      </c>
      <c r="C29" s="37" t="s">
        <v>86</v>
      </c>
      <c r="D29" s="56">
        <v>10838.41</v>
      </c>
      <c r="E29" s="32">
        <v>10268.164000000001</v>
      </c>
      <c r="F29" s="32">
        <v>10053.395999999999</v>
      </c>
      <c r="G29" s="527">
        <f t="shared" si="3"/>
        <v>31159.97</v>
      </c>
      <c r="H29" s="32">
        <v>116943.66236020002</v>
      </c>
      <c r="I29" s="32">
        <v>110498.47776099999</v>
      </c>
      <c r="J29" s="32">
        <v>108436.3687583</v>
      </c>
      <c r="K29" s="643">
        <f t="shared" si="0"/>
        <v>335878.50887949998</v>
      </c>
      <c r="L29" s="64"/>
      <c r="N29" s="425"/>
      <c r="O29" s="425"/>
      <c r="P29" s="425"/>
      <c r="Q29" s="425"/>
    </row>
    <row r="30" spans="1:17" ht="14.1" customHeight="1" x14ac:dyDescent="0.25">
      <c r="A30" s="858"/>
      <c r="B30" s="860"/>
      <c r="C30" s="37" t="s">
        <v>93</v>
      </c>
      <c r="D30" s="56">
        <v>1014.8380000000002</v>
      </c>
      <c r="E30" s="32">
        <v>1039.9060000000004</v>
      </c>
      <c r="F30" s="32">
        <v>1028.6769999999997</v>
      </c>
      <c r="G30" s="527">
        <f t="shared" si="3"/>
        <v>3083.4210000000003</v>
      </c>
      <c r="H30" s="32">
        <v>11148.729999999981</v>
      </c>
      <c r="I30" s="32">
        <v>11393.076020700004</v>
      </c>
      <c r="J30" s="32">
        <v>11293.93499999999</v>
      </c>
      <c r="K30" s="643">
        <f t="shared" si="0"/>
        <v>33835.741020699978</v>
      </c>
      <c r="L30" s="63"/>
      <c r="N30" s="425"/>
      <c r="O30" s="425"/>
      <c r="P30" s="425"/>
      <c r="Q30" s="425"/>
    </row>
    <row r="31" spans="1:17" ht="14.1" customHeight="1" x14ac:dyDescent="0.25">
      <c r="A31" s="858"/>
      <c r="B31" s="861"/>
      <c r="C31" s="38" t="s">
        <v>83</v>
      </c>
      <c r="D31" s="57">
        <v>11853.248</v>
      </c>
      <c r="E31" s="35">
        <v>11308.070000000002</v>
      </c>
      <c r="F31" s="35">
        <v>11082.072999999999</v>
      </c>
      <c r="G31" s="528">
        <f t="shared" si="3"/>
        <v>34243.390999999996</v>
      </c>
      <c r="H31" s="35">
        <v>128092.3923602</v>
      </c>
      <c r="I31" s="35">
        <v>121891.55378169999</v>
      </c>
      <c r="J31" s="35">
        <v>119730.3037583</v>
      </c>
      <c r="K31" s="642">
        <f t="shared" si="0"/>
        <v>369714.24990019994</v>
      </c>
      <c r="L31" s="63"/>
      <c r="N31" s="425"/>
      <c r="O31" s="425"/>
      <c r="P31" s="425"/>
      <c r="Q31" s="425"/>
    </row>
    <row r="32" spans="1:17" ht="14.1" customHeight="1" x14ac:dyDescent="0.25">
      <c r="A32" s="858"/>
      <c r="B32" s="862" t="s">
        <v>88</v>
      </c>
      <c r="C32" s="36" t="s">
        <v>86</v>
      </c>
      <c r="D32" s="58">
        <v>992.67700000000002</v>
      </c>
      <c r="E32" s="31">
        <v>1142.0809999999999</v>
      </c>
      <c r="F32" s="31">
        <v>1438.758</v>
      </c>
      <c r="G32" s="527">
        <f t="shared" si="3"/>
        <v>3573.5159999999996</v>
      </c>
      <c r="H32" s="31">
        <v>10401.91</v>
      </c>
      <c r="I32" s="31">
        <v>12023.517</v>
      </c>
      <c r="J32" s="31">
        <v>15108.331</v>
      </c>
      <c r="K32" s="643">
        <f t="shared" si="0"/>
        <v>37533.758000000002</v>
      </c>
      <c r="L32" s="63"/>
      <c r="N32" s="425"/>
      <c r="O32" s="425"/>
      <c r="P32" s="425"/>
      <c r="Q32" s="425"/>
    </row>
    <row r="33" spans="1:17" ht="14.1" customHeight="1" x14ac:dyDescent="0.25">
      <c r="A33" s="858"/>
      <c r="B33" s="860"/>
      <c r="C33" s="37" t="s">
        <v>93</v>
      </c>
      <c r="D33" s="56">
        <v>0</v>
      </c>
      <c r="E33" s="32">
        <v>0</v>
      </c>
      <c r="F33" s="32">
        <v>16.268000000000001</v>
      </c>
      <c r="G33" s="527">
        <f t="shared" si="3"/>
        <v>16.268000000000001</v>
      </c>
      <c r="H33" s="32">
        <v>0</v>
      </c>
      <c r="I33" s="32">
        <v>0</v>
      </c>
      <c r="J33" s="32">
        <v>171.83799999999999</v>
      </c>
      <c r="K33" s="643">
        <f t="shared" si="0"/>
        <v>171.83799999999999</v>
      </c>
      <c r="L33" s="63"/>
      <c r="N33" s="425"/>
      <c r="O33" s="425"/>
      <c r="P33" s="425"/>
      <c r="Q33" s="425"/>
    </row>
    <row r="34" spans="1:17" ht="14.1" customHeight="1" x14ac:dyDescent="0.25">
      <c r="A34" s="858"/>
      <c r="B34" s="861"/>
      <c r="C34" s="38" t="s">
        <v>83</v>
      </c>
      <c r="D34" s="57">
        <v>992.67700000000002</v>
      </c>
      <c r="E34" s="35">
        <v>1142.0809999999999</v>
      </c>
      <c r="F34" s="35">
        <v>1455.0260000000001</v>
      </c>
      <c r="G34" s="528">
        <f t="shared" si="3"/>
        <v>3589.7839999999997</v>
      </c>
      <c r="H34" s="35">
        <v>10401.91</v>
      </c>
      <c r="I34" s="35">
        <v>12023.517</v>
      </c>
      <c r="J34" s="35">
        <v>15280.169</v>
      </c>
      <c r="K34" s="642">
        <f t="shared" si="0"/>
        <v>37705.595999999998</v>
      </c>
      <c r="L34" s="63"/>
      <c r="N34" s="425"/>
      <c r="O34" s="425"/>
      <c r="P34" s="425"/>
      <c r="Q34" s="425"/>
    </row>
    <row r="35" spans="1:17" ht="14.1" customHeight="1" x14ac:dyDescent="0.25">
      <c r="A35" s="858"/>
      <c r="B35" s="862" t="s">
        <v>83</v>
      </c>
      <c r="C35" s="36" t="s">
        <v>86</v>
      </c>
      <c r="D35" s="58">
        <v>11831.087</v>
      </c>
      <c r="E35" s="31">
        <v>11410.245000000001</v>
      </c>
      <c r="F35" s="31">
        <v>11492.153999999999</v>
      </c>
      <c r="G35" s="527">
        <f t="shared" si="3"/>
        <v>34733.486000000004</v>
      </c>
      <c r="H35" s="31">
        <v>127345.57236020002</v>
      </c>
      <c r="I35" s="31">
        <v>122521.99476099998</v>
      </c>
      <c r="J35" s="31">
        <v>123544.6997583</v>
      </c>
      <c r="K35" s="643">
        <f t="shared" si="0"/>
        <v>373412.26687950001</v>
      </c>
      <c r="L35" s="63"/>
      <c r="N35" s="425"/>
      <c r="O35" s="425"/>
      <c r="P35" s="425"/>
      <c r="Q35" s="425"/>
    </row>
    <row r="36" spans="1:17" ht="14.1" customHeight="1" x14ac:dyDescent="0.25">
      <c r="A36" s="858"/>
      <c r="B36" s="860"/>
      <c r="C36" s="37" t="s">
        <v>93</v>
      </c>
      <c r="D36" s="56">
        <v>1014.8380000000002</v>
      </c>
      <c r="E36" s="32">
        <v>1039.9060000000004</v>
      </c>
      <c r="F36" s="32">
        <v>1044.9449999999997</v>
      </c>
      <c r="G36" s="527">
        <f t="shared" si="3"/>
        <v>3099.6890000000003</v>
      </c>
      <c r="H36" s="32">
        <v>11148.729999999981</v>
      </c>
      <c r="I36" s="32">
        <v>11393.076020700004</v>
      </c>
      <c r="J36" s="32">
        <v>11465.77299999999</v>
      </c>
      <c r="K36" s="643">
        <f t="shared" si="0"/>
        <v>34007.579020699981</v>
      </c>
      <c r="L36" s="63"/>
      <c r="N36" s="425"/>
      <c r="O36" s="425"/>
      <c r="P36" s="425"/>
      <c r="Q36" s="425"/>
    </row>
    <row r="37" spans="1:17" ht="14.1" customHeight="1" thickBot="1" x14ac:dyDescent="0.3">
      <c r="A37" s="859"/>
      <c r="B37" s="863"/>
      <c r="C37" s="51" t="s">
        <v>83</v>
      </c>
      <c r="D37" s="59">
        <v>12845.924999999999</v>
      </c>
      <c r="E37" s="52">
        <v>12450.151000000002</v>
      </c>
      <c r="F37" s="52">
        <v>12537.098999999998</v>
      </c>
      <c r="G37" s="529">
        <f t="shared" si="3"/>
        <v>37833.175000000003</v>
      </c>
      <c r="H37" s="52">
        <v>138494.3023602</v>
      </c>
      <c r="I37" s="52">
        <v>133915.07078169999</v>
      </c>
      <c r="J37" s="52">
        <v>135010.47275829999</v>
      </c>
      <c r="K37" s="644">
        <f t="shared" si="0"/>
        <v>407419.84590019996</v>
      </c>
      <c r="L37" s="65"/>
      <c r="N37" s="425"/>
      <c r="O37" s="425"/>
      <c r="P37" s="425"/>
      <c r="Q37" s="425"/>
    </row>
    <row r="38" spans="1:17" ht="14.1" customHeight="1" x14ac:dyDescent="0.25">
      <c r="A38" s="858" t="s">
        <v>205</v>
      </c>
      <c r="B38" s="862" t="s">
        <v>137</v>
      </c>
      <c r="C38" s="36" t="s">
        <v>223</v>
      </c>
      <c r="D38" s="58">
        <v>588557.4765041715</v>
      </c>
      <c r="E38" s="31">
        <v>848678.2225436935</v>
      </c>
      <c r="F38" s="31">
        <v>1057135.2553286555</v>
      </c>
      <c r="G38" s="527">
        <f t="shared" si="3"/>
        <v>2494370.9543765206</v>
      </c>
      <c r="H38" s="31">
        <v>6281143.3599599628</v>
      </c>
      <c r="I38" s="31">
        <v>9052932.5388998594</v>
      </c>
      <c r="J38" s="31">
        <v>11288630.241554026</v>
      </c>
      <c r="K38" s="643">
        <f t="shared" si="0"/>
        <v>26622706.140413847</v>
      </c>
      <c r="L38" s="63"/>
      <c r="N38" s="425"/>
      <c r="O38" s="425"/>
      <c r="P38" s="425"/>
      <c r="Q38" s="425"/>
    </row>
    <row r="39" spans="1:17" ht="14.1" customHeight="1" x14ac:dyDescent="0.25">
      <c r="A39" s="858"/>
      <c r="B39" s="860"/>
      <c r="C39" s="37" t="s">
        <v>89</v>
      </c>
      <c r="D39" s="56">
        <v>9901.1004272968385</v>
      </c>
      <c r="E39" s="32">
        <v>13691.760079139574</v>
      </c>
      <c r="F39" s="32">
        <v>-7039.1327327811114</v>
      </c>
      <c r="G39" s="527">
        <f t="shared" si="3"/>
        <v>16553.727773655301</v>
      </c>
      <c r="H39" s="32">
        <v>105660.48874</v>
      </c>
      <c r="I39" s="32">
        <v>146046.60560000001</v>
      </c>
      <c r="J39" s="32">
        <v>-75222.996019999962</v>
      </c>
      <c r="K39" s="643">
        <f t="shared" si="0"/>
        <v>176484.09832000005</v>
      </c>
      <c r="L39" s="63"/>
      <c r="N39" s="425"/>
      <c r="O39" s="425"/>
      <c r="P39" s="425"/>
      <c r="Q39" s="425"/>
    </row>
    <row r="40" spans="1:17" ht="14.1" customHeight="1" x14ac:dyDescent="0.25">
      <c r="A40" s="858"/>
      <c r="B40" s="861"/>
      <c r="C40" s="38" t="s">
        <v>83</v>
      </c>
      <c r="D40" s="57">
        <v>598458.57693146833</v>
      </c>
      <c r="E40" s="35">
        <v>862369.98262283311</v>
      </c>
      <c r="F40" s="35">
        <v>1050096.1225958744</v>
      </c>
      <c r="G40" s="528">
        <f t="shared" si="3"/>
        <v>2510924.6821501758</v>
      </c>
      <c r="H40" s="35">
        <v>6386803.8486999627</v>
      </c>
      <c r="I40" s="35">
        <v>9198979.1444998588</v>
      </c>
      <c r="J40" s="35">
        <v>11213407.245534025</v>
      </c>
      <c r="K40" s="642">
        <f t="shared" si="0"/>
        <v>26799190.238733847</v>
      </c>
      <c r="L40" s="63"/>
      <c r="N40" s="425"/>
      <c r="O40" s="425"/>
      <c r="P40" s="425"/>
      <c r="Q40" s="425"/>
    </row>
    <row r="41" spans="1:17" ht="14.1" customHeight="1" x14ac:dyDescent="0.25">
      <c r="A41" s="858"/>
      <c r="B41" s="862" t="s">
        <v>138</v>
      </c>
      <c r="C41" s="36" t="s">
        <v>223</v>
      </c>
      <c r="D41" s="58">
        <v>992.67699999999991</v>
      </c>
      <c r="E41" s="31">
        <v>1142.0810000000001</v>
      </c>
      <c r="F41" s="31">
        <v>1438.7579999999996</v>
      </c>
      <c r="G41" s="527">
        <f t="shared" si="3"/>
        <v>3573.5159999999996</v>
      </c>
      <c r="H41" s="31">
        <v>10401.91</v>
      </c>
      <c r="I41" s="31">
        <v>12023.516999999998</v>
      </c>
      <c r="J41" s="31">
        <v>15108.331</v>
      </c>
      <c r="K41" s="643">
        <f t="shared" si="0"/>
        <v>37533.757999999994</v>
      </c>
      <c r="L41" s="63"/>
      <c r="N41" s="425"/>
      <c r="O41" s="425"/>
      <c r="P41" s="425"/>
      <c r="Q41" s="425"/>
    </row>
    <row r="42" spans="1:17" ht="14.1" customHeight="1" x14ac:dyDescent="0.25">
      <c r="A42" s="858"/>
      <c r="B42" s="860"/>
      <c r="C42" s="37" t="s">
        <v>89</v>
      </c>
      <c r="D42" s="56">
        <v>0</v>
      </c>
      <c r="E42" s="32">
        <v>0</v>
      </c>
      <c r="F42" s="32">
        <v>16.268000000000001</v>
      </c>
      <c r="G42" s="527">
        <f t="shared" si="3"/>
        <v>16.268000000000001</v>
      </c>
      <c r="H42" s="32">
        <v>0</v>
      </c>
      <c r="I42" s="32">
        <v>0</v>
      </c>
      <c r="J42" s="32">
        <v>171.83799999999999</v>
      </c>
      <c r="K42" s="643">
        <f t="shared" si="0"/>
        <v>171.83799999999999</v>
      </c>
      <c r="L42" s="63"/>
      <c r="N42" s="425"/>
      <c r="O42" s="425"/>
      <c r="P42" s="425"/>
      <c r="Q42" s="425"/>
    </row>
    <row r="43" spans="1:17" ht="14.1" customHeight="1" x14ac:dyDescent="0.25">
      <c r="A43" s="858"/>
      <c r="B43" s="861"/>
      <c r="C43" s="38" t="s">
        <v>83</v>
      </c>
      <c r="D43" s="57">
        <v>992.67699999999991</v>
      </c>
      <c r="E43" s="35">
        <v>1142.0810000000001</v>
      </c>
      <c r="F43" s="35">
        <v>1455.0259999999996</v>
      </c>
      <c r="G43" s="528">
        <f t="shared" si="3"/>
        <v>3589.7839999999997</v>
      </c>
      <c r="H43" s="35">
        <v>10401.91</v>
      </c>
      <c r="I43" s="35">
        <v>12023.516999999998</v>
      </c>
      <c r="J43" s="35">
        <v>15280.169</v>
      </c>
      <c r="K43" s="642">
        <f t="shared" si="0"/>
        <v>37705.595999999998</v>
      </c>
      <c r="L43" s="63"/>
      <c r="N43" s="425"/>
      <c r="O43" s="425"/>
      <c r="P43" s="425"/>
      <c r="Q43" s="425"/>
    </row>
    <row r="44" spans="1:17" ht="14.1" customHeight="1" x14ac:dyDescent="0.25">
      <c r="A44" s="858"/>
      <c r="B44" s="864" t="s">
        <v>293</v>
      </c>
      <c r="C44" s="865"/>
      <c r="D44" s="379">
        <v>1014.8380000000002</v>
      </c>
      <c r="E44" s="378">
        <v>1039.9060000000004</v>
      </c>
      <c r="F44" s="378">
        <v>1028.6769999999997</v>
      </c>
      <c r="G44" s="531">
        <f t="shared" si="3"/>
        <v>3083.4210000000003</v>
      </c>
      <c r="H44" s="378">
        <v>11148.729999999981</v>
      </c>
      <c r="I44" s="378">
        <v>11393.076020700004</v>
      </c>
      <c r="J44" s="378">
        <v>11293.93499999999</v>
      </c>
      <c r="K44" s="647">
        <f t="shared" si="0"/>
        <v>33835.741020699978</v>
      </c>
      <c r="L44" s="63"/>
      <c r="N44" s="425"/>
      <c r="O44" s="425"/>
      <c r="P44" s="425"/>
      <c r="Q44" s="425"/>
    </row>
    <row r="45" spans="1:17" ht="14.1" customHeight="1" x14ac:dyDescent="0.25">
      <c r="A45" s="858"/>
      <c r="B45" s="864" t="s">
        <v>287</v>
      </c>
      <c r="C45" s="865"/>
      <c r="D45" s="379">
        <v>42688.811999999998</v>
      </c>
      <c r="E45" s="378">
        <v>48506.114000000001</v>
      </c>
      <c r="F45" s="378">
        <v>42123.267999999996</v>
      </c>
      <c r="G45" s="531">
        <f t="shared" si="3"/>
        <v>133318.19400000002</v>
      </c>
      <c r="H45" s="378">
        <v>455234.64299999998</v>
      </c>
      <c r="I45" s="378">
        <v>517092.13400000002</v>
      </c>
      <c r="J45" s="378">
        <v>449549.02</v>
      </c>
      <c r="K45" s="647">
        <f t="shared" si="0"/>
        <v>1421875.797</v>
      </c>
      <c r="L45" s="63"/>
      <c r="N45" s="425"/>
      <c r="O45" s="425"/>
      <c r="P45" s="425"/>
      <c r="Q45" s="425"/>
    </row>
    <row r="46" spans="1:17" ht="14.1" customHeight="1" x14ac:dyDescent="0.25">
      <c r="A46" s="858"/>
      <c r="B46" s="860" t="s">
        <v>90</v>
      </c>
      <c r="C46" s="37" t="s">
        <v>223</v>
      </c>
      <c r="D46" s="56">
        <v>632238.96550417156</v>
      </c>
      <c r="E46" s="32">
        <v>898326.41754369345</v>
      </c>
      <c r="F46" s="32">
        <v>1100697.2813286553</v>
      </c>
      <c r="G46" s="527">
        <f t="shared" si="3"/>
        <v>2631262.6643765206</v>
      </c>
      <c r="H46" s="32">
        <v>6746779.9129599631</v>
      </c>
      <c r="I46" s="32">
        <v>9582048.1898998599</v>
      </c>
      <c r="J46" s="32">
        <v>11753287.592554025</v>
      </c>
      <c r="K46" s="643">
        <f t="shared" si="0"/>
        <v>28082115.69541385</v>
      </c>
      <c r="L46" s="63"/>
      <c r="N46" s="425"/>
      <c r="O46" s="425"/>
      <c r="P46" s="425"/>
      <c r="Q46" s="425"/>
    </row>
    <row r="47" spans="1:17" ht="14.1" customHeight="1" x14ac:dyDescent="0.25">
      <c r="A47" s="858"/>
      <c r="B47" s="860"/>
      <c r="C47" s="37" t="s">
        <v>313</v>
      </c>
      <c r="D47" s="56">
        <v>12367.939927296839</v>
      </c>
      <c r="E47" s="32">
        <v>15795.228079139575</v>
      </c>
      <c r="F47" s="32">
        <v>-5808.5457327811118</v>
      </c>
      <c r="G47" s="527">
        <f t="shared" si="3"/>
        <v>22354.622273655299</v>
      </c>
      <c r="H47" s="32">
        <v>132292.86478199999</v>
      </c>
      <c r="I47" s="32">
        <v>168778.13359970003</v>
      </c>
      <c r="J47" s="32">
        <v>-61775.333627999971</v>
      </c>
      <c r="K47" s="643">
        <f t="shared" si="0"/>
        <v>239295.66475370005</v>
      </c>
      <c r="L47" s="63"/>
      <c r="N47" s="425"/>
      <c r="O47" s="425"/>
      <c r="P47" s="425"/>
      <c r="Q47" s="425"/>
    </row>
    <row r="48" spans="1:17" ht="14.1" customHeight="1" thickBot="1" x14ac:dyDescent="0.3">
      <c r="A48" s="859"/>
      <c r="B48" s="863"/>
      <c r="C48" s="51" t="s">
        <v>83</v>
      </c>
      <c r="D48" s="59">
        <v>644606.90543146839</v>
      </c>
      <c r="E48" s="52">
        <v>914121.64562283305</v>
      </c>
      <c r="F48" s="52">
        <v>1094888.7355958743</v>
      </c>
      <c r="G48" s="529">
        <f>SUM(D48:F48)</f>
        <v>2653617.2866501757</v>
      </c>
      <c r="H48" s="52">
        <v>6879072.777741963</v>
      </c>
      <c r="I48" s="52">
        <v>9750826.3234995604</v>
      </c>
      <c r="J48" s="52">
        <v>11691512.258926025</v>
      </c>
      <c r="K48" s="648">
        <f t="shared" si="0"/>
        <v>28321411.360167548</v>
      </c>
      <c r="L48" s="65"/>
      <c r="N48" s="425"/>
      <c r="O48" s="425"/>
      <c r="P48" s="425"/>
      <c r="Q48" s="425"/>
    </row>
    <row r="49" spans="1:17" ht="5.0999999999999996" customHeight="1" x14ac:dyDescent="0.25">
      <c r="A49" s="45"/>
      <c r="B49" s="46"/>
      <c r="C49" s="47"/>
      <c r="D49" s="56"/>
      <c r="E49" s="32"/>
      <c r="F49" s="32"/>
      <c r="G49" s="33"/>
      <c r="H49" s="32"/>
      <c r="I49" s="32"/>
      <c r="J49" s="32"/>
      <c r="K49" s="32"/>
      <c r="L49" s="63"/>
      <c r="N49" s="425"/>
      <c r="O49" s="425"/>
      <c r="P49" s="425"/>
      <c r="Q49" s="425"/>
    </row>
    <row r="50" spans="1:17" ht="5.0999999999999996" customHeight="1" x14ac:dyDescent="0.25">
      <c r="A50" s="45"/>
      <c r="B50" s="46"/>
      <c r="C50" s="47"/>
      <c r="D50" s="32"/>
      <c r="E50" s="32"/>
      <c r="F50" s="32"/>
      <c r="G50" s="32"/>
      <c r="H50" s="32"/>
      <c r="I50" s="32"/>
      <c r="J50" s="32"/>
      <c r="K50" s="32"/>
      <c r="L50" s="39"/>
      <c r="N50" s="425"/>
      <c r="O50" s="425"/>
      <c r="P50" s="425"/>
      <c r="Q50" s="425"/>
    </row>
    <row r="51" spans="1:17" ht="5.0999999999999996" customHeight="1" x14ac:dyDescent="0.25">
      <c r="A51" s="42"/>
      <c r="B51" s="43"/>
      <c r="C51" s="44"/>
      <c r="D51" s="57"/>
      <c r="E51" s="35"/>
      <c r="F51" s="35"/>
      <c r="G51" s="33"/>
      <c r="H51" s="34"/>
      <c r="I51" s="35"/>
      <c r="J51" s="35"/>
      <c r="K51" s="32"/>
      <c r="L51" s="53"/>
      <c r="N51" s="425"/>
      <c r="O51" s="425"/>
      <c r="P51" s="425"/>
      <c r="Q51" s="425"/>
    </row>
    <row r="52" spans="1:17" ht="14.1" customHeight="1" x14ac:dyDescent="0.25">
      <c r="A52" s="857" t="s">
        <v>307</v>
      </c>
      <c r="B52" s="857"/>
      <c r="C52" s="857"/>
      <c r="D52" s="379">
        <v>300.54739016585518</v>
      </c>
      <c r="E52" s="378">
        <v>3953.5034225463169</v>
      </c>
      <c r="F52" s="378">
        <v>-11459.819958808832</v>
      </c>
      <c r="G52" s="531">
        <f t="shared" si="3"/>
        <v>-7205.7691460966598</v>
      </c>
      <c r="H52" s="386">
        <v>13294.091383263469</v>
      </c>
      <c r="I52" s="378">
        <v>49838.512344555929</v>
      </c>
      <c r="J52" s="378">
        <v>-121892.53906087391</v>
      </c>
      <c r="K52" s="647">
        <f>SUM(H52:J52)</f>
        <v>-58759.935333054513</v>
      </c>
      <c r="L52" s="60"/>
      <c r="N52" s="425"/>
      <c r="O52" s="425"/>
      <c r="P52" s="425"/>
      <c r="Q52" s="425"/>
    </row>
    <row r="53" spans="1:17" ht="5.0999999999999996" customHeight="1" x14ac:dyDescent="0.25">
      <c r="D53" s="61"/>
      <c r="H53" s="40"/>
      <c r="L53" s="61"/>
      <c r="N53" s="425"/>
      <c r="O53" s="425"/>
      <c r="P53" s="425"/>
      <c r="Q53" s="425"/>
    </row>
    <row r="55" spans="1:17" x14ac:dyDescent="0.25">
      <c r="I55" s="448"/>
    </row>
    <row r="56" spans="1:17" x14ac:dyDescent="0.25">
      <c r="I56" s="448"/>
    </row>
    <row r="57" spans="1:17" x14ac:dyDescent="0.25">
      <c r="I57" s="448"/>
    </row>
  </sheetData>
  <mergeCells count="25">
    <mergeCell ref="K1:L1"/>
    <mergeCell ref="A2:L2"/>
    <mergeCell ref="D4:K4"/>
    <mergeCell ref="D5:G5"/>
    <mergeCell ref="H5:K5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>
      <selection activeCell="J31" sqref="J31"/>
    </sheetView>
  </sheetViews>
  <sheetFormatPr defaultRowHeight="12.75" x14ac:dyDescent="0.25"/>
  <cols>
    <col min="1" max="1" width="7.7109375" style="187" customWidth="1"/>
    <col min="2" max="19" width="7.42578125" style="187" customWidth="1"/>
    <col min="20" max="20" width="1.7109375" style="187" customWidth="1"/>
    <col min="21" max="21" width="9.28515625" style="187" bestFit="1" customWidth="1"/>
    <col min="22" max="22" width="11.42578125" style="187" bestFit="1" customWidth="1"/>
    <col min="23" max="261" width="9.140625" style="187"/>
    <col min="262" max="274" width="10.7109375" style="187" customWidth="1"/>
    <col min="275" max="517" width="9.140625" style="187"/>
    <col min="518" max="530" width="10.7109375" style="187" customWidth="1"/>
    <col min="531" max="773" width="9.140625" style="187"/>
    <col min="774" max="786" width="10.7109375" style="187" customWidth="1"/>
    <col min="787" max="1029" width="9.140625" style="187"/>
    <col min="1030" max="1042" width="10.7109375" style="187" customWidth="1"/>
    <col min="1043" max="1285" width="9.140625" style="187"/>
    <col min="1286" max="1298" width="10.7109375" style="187" customWidth="1"/>
    <col min="1299" max="1541" width="9.140625" style="187"/>
    <col min="1542" max="1554" width="10.7109375" style="187" customWidth="1"/>
    <col min="1555" max="1797" width="9.140625" style="187"/>
    <col min="1798" max="1810" width="10.7109375" style="187" customWidth="1"/>
    <col min="1811" max="2053" width="9.140625" style="187"/>
    <col min="2054" max="2066" width="10.7109375" style="187" customWidth="1"/>
    <col min="2067" max="2309" width="9.140625" style="187"/>
    <col min="2310" max="2322" width="10.7109375" style="187" customWidth="1"/>
    <col min="2323" max="2565" width="9.140625" style="187"/>
    <col min="2566" max="2578" width="10.7109375" style="187" customWidth="1"/>
    <col min="2579" max="2821" width="9.140625" style="187"/>
    <col min="2822" max="2834" width="10.7109375" style="187" customWidth="1"/>
    <col min="2835" max="3077" width="9.140625" style="187"/>
    <col min="3078" max="3090" width="10.7109375" style="187" customWidth="1"/>
    <col min="3091" max="3333" width="9.140625" style="187"/>
    <col min="3334" max="3346" width="10.7109375" style="187" customWidth="1"/>
    <col min="3347" max="3589" width="9.140625" style="187"/>
    <col min="3590" max="3602" width="10.7109375" style="187" customWidth="1"/>
    <col min="3603" max="3845" width="9.140625" style="187"/>
    <col min="3846" max="3858" width="10.7109375" style="187" customWidth="1"/>
    <col min="3859" max="4101" width="9.140625" style="187"/>
    <col min="4102" max="4114" width="10.7109375" style="187" customWidth="1"/>
    <col min="4115" max="4357" width="9.140625" style="187"/>
    <col min="4358" max="4370" width="10.7109375" style="187" customWidth="1"/>
    <col min="4371" max="4613" width="9.140625" style="187"/>
    <col min="4614" max="4626" width="10.7109375" style="187" customWidth="1"/>
    <col min="4627" max="4869" width="9.140625" style="187"/>
    <col min="4870" max="4882" width="10.7109375" style="187" customWidth="1"/>
    <col min="4883" max="5125" width="9.140625" style="187"/>
    <col min="5126" max="5138" width="10.7109375" style="187" customWidth="1"/>
    <col min="5139" max="5381" width="9.140625" style="187"/>
    <col min="5382" max="5394" width="10.7109375" style="187" customWidth="1"/>
    <col min="5395" max="5637" width="9.140625" style="187"/>
    <col min="5638" max="5650" width="10.7109375" style="187" customWidth="1"/>
    <col min="5651" max="5893" width="9.140625" style="187"/>
    <col min="5894" max="5906" width="10.7109375" style="187" customWidth="1"/>
    <col min="5907" max="6149" width="9.140625" style="187"/>
    <col min="6150" max="6162" width="10.7109375" style="187" customWidth="1"/>
    <col min="6163" max="6405" width="9.140625" style="187"/>
    <col min="6406" max="6418" width="10.7109375" style="187" customWidth="1"/>
    <col min="6419" max="6661" width="9.140625" style="187"/>
    <col min="6662" max="6674" width="10.7109375" style="187" customWidth="1"/>
    <col min="6675" max="6917" width="9.140625" style="187"/>
    <col min="6918" max="6930" width="10.7109375" style="187" customWidth="1"/>
    <col min="6931" max="7173" width="9.140625" style="187"/>
    <col min="7174" max="7186" width="10.7109375" style="187" customWidth="1"/>
    <col min="7187" max="7429" width="9.140625" style="187"/>
    <col min="7430" max="7442" width="10.7109375" style="187" customWidth="1"/>
    <col min="7443" max="7685" width="9.140625" style="187"/>
    <col min="7686" max="7698" width="10.7109375" style="187" customWidth="1"/>
    <col min="7699" max="7941" width="9.140625" style="187"/>
    <col min="7942" max="7954" width="10.7109375" style="187" customWidth="1"/>
    <col min="7955" max="8197" width="9.140625" style="187"/>
    <col min="8198" max="8210" width="10.7109375" style="187" customWidth="1"/>
    <col min="8211" max="8453" width="9.140625" style="187"/>
    <col min="8454" max="8466" width="10.7109375" style="187" customWidth="1"/>
    <col min="8467" max="8709" width="9.140625" style="187"/>
    <col min="8710" max="8722" width="10.7109375" style="187" customWidth="1"/>
    <col min="8723" max="8965" width="9.140625" style="187"/>
    <col min="8966" max="8978" width="10.7109375" style="187" customWidth="1"/>
    <col min="8979" max="9221" width="9.140625" style="187"/>
    <col min="9222" max="9234" width="10.7109375" style="187" customWidth="1"/>
    <col min="9235" max="9477" width="9.140625" style="187"/>
    <col min="9478" max="9490" width="10.7109375" style="187" customWidth="1"/>
    <col min="9491" max="9733" width="9.140625" style="187"/>
    <col min="9734" max="9746" width="10.7109375" style="187" customWidth="1"/>
    <col min="9747" max="9989" width="9.140625" style="187"/>
    <col min="9990" max="10002" width="10.7109375" style="187" customWidth="1"/>
    <col min="10003" max="10245" width="9.140625" style="187"/>
    <col min="10246" max="10258" width="10.7109375" style="187" customWidth="1"/>
    <col min="10259" max="10501" width="9.140625" style="187"/>
    <col min="10502" max="10514" width="10.7109375" style="187" customWidth="1"/>
    <col min="10515" max="10757" width="9.140625" style="187"/>
    <col min="10758" max="10770" width="10.7109375" style="187" customWidth="1"/>
    <col min="10771" max="11013" width="9.140625" style="187"/>
    <col min="11014" max="11026" width="10.7109375" style="187" customWidth="1"/>
    <col min="11027" max="11269" width="9.140625" style="187"/>
    <col min="11270" max="11282" width="10.7109375" style="187" customWidth="1"/>
    <col min="11283" max="11525" width="9.140625" style="187"/>
    <col min="11526" max="11538" width="10.7109375" style="187" customWidth="1"/>
    <col min="11539" max="11781" width="9.140625" style="187"/>
    <col min="11782" max="11794" width="10.7109375" style="187" customWidth="1"/>
    <col min="11795" max="12037" width="9.140625" style="187"/>
    <col min="12038" max="12050" width="10.7109375" style="187" customWidth="1"/>
    <col min="12051" max="12293" width="9.140625" style="187"/>
    <col min="12294" max="12306" width="10.7109375" style="187" customWidth="1"/>
    <col min="12307" max="12549" width="9.140625" style="187"/>
    <col min="12550" max="12562" width="10.7109375" style="187" customWidth="1"/>
    <col min="12563" max="12805" width="9.140625" style="187"/>
    <col min="12806" max="12818" width="10.7109375" style="187" customWidth="1"/>
    <col min="12819" max="13061" width="9.140625" style="187"/>
    <col min="13062" max="13074" width="10.7109375" style="187" customWidth="1"/>
    <col min="13075" max="13317" width="9.140625" style="187"/>
    <col min="13318" max="13330" width="10.7109375" style="187" customWidth="1"/>
    <col min="13331" max="13573" width="9.140625" style="187"/>
    <col min="13574" max="13586" width="10.7109375" style="187" customWidth="1"/>
    <col min="13587" max="13829" width="9.140625" style="187"/>
    <col min="13830" max="13842" width="10.7109375" style="187" customWidth="1"/>
    <col min="13843" max="14085" width="9.140625" style="187"/>
    <col min="14086" max="14098" width="10.7109375" style="187" customWidth="1"/>
    <col min="14099" max="14341" width="9.140625" style="187"/>
    <col min="14342" max="14354" width="10.7109375" style="187" customWidth="1"/>
    <col min="14355" max="14597" width="9.140625" style="187"/>
    <col min="14598" max="14610" width="10.7109375" style="187" customWidth="1"/>
    <col min="14611" max="14853" width="9.140625" style="187"/>
    <col min="14854" max="14866" width="10.7109375" style="187" customWidth="1"/>
    <col min="14867" max="15109" width="9.140625" style="187"/>
    <col min="15110" max="15122" width="10.7109375" style="187" customWidth="1"/>
    <col min="15123" max="15365" width="9.140625" style="187"/>
    <col min="15366" max="15378" width="10.7109375" style="187" customWidth="1"/>
    <col min="15379" max="15621" width="9.140625" style="187"/>
    <col min="15622" max="15634" width="10.7109375" style="187" customWidth="1"/>
    <col min="15635" max="15877" width="9.140625" style="187"/>
    <col min="15878" max="15890" width="10.7109375" style="187" customWidth="1"/>
    <col min="15891" max="16133" width="9.140625" style="187"/>
    <col min="16134" max="16146" width="10.7109375" style="187" customWidth="1"/>
    <col min="16147" max="16384" width="9.140625" style="187"/>
  </cols>
  <sheetData>
    <row r="1" spans="1:24" x14ac:dyDescent="0.25">
      <c r="R1" s="885" t="s">
        <v>225</v>
      </c>
      <c r="S1" s="885"/>
      <c r="T1" s="885"/>
    </row>
    <row r="2" spans="1:24" ht="20.100000000000001" customHeight="1" x14ac:dyDescent="0.25">
      <c r="A2" s="884" t="s">
        <v>97</v>
      </c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884"/>
      <c r="S2" s="884"/>
      <c r="T2" s="884"/>
    </row>
    <row r="3" spans="1:24" ht="20.100000000000001" customHeight="1" x14ac:dyDescent="0.25">
      <c r="A3" s="670">
        <f>T!G17</f>
        <v>2018</v>
      </c>
      <c r="B3" s="212"/>
      <c r="C3" s="212"/>
      <c r="D3" s="212"/>
      <c r="E3" s="212"/>
      <c r="F3" s="212"/>
      <c r="G3" s="212"/>
      <c r="H3" s="212"/>
      <c r="I3" s="212"/>
      <c r="J3" s="211"/>
      <c r="K3" s="212"/>
      <c r="L3" s="212"/>
      <c r="M3" s="212"/>
      <c r="N3" s="212"/>
      <c r="O3" s="212"/>
      <c r="P3" s="212"/>
      <c r="Q3" s="212"/>
      <c r="R3" s="212"/>
    </row>
    <row r="4" spans="1:24" ht="17.25" customHeight="1" x14ac:dyDescent="0.25">
      <c r="A4" s="213"/>
      <c r="B4" s="882"/>
      <c r="C4" s="883"/>
      <c r="D4" s="883"/>
      <c r="E4" s="883"/>
      <c r="F4" s="883"/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</row>
    <row r="5" spans="1:24" ht="50.1" customHeight="1" x14ac:dyDescent="0.25">
      <c r="A5" s="213"/>
      <c r="B5" s="890" t="s">
        <v>342</v>
      </c>
      <c r="C5" s="891"/>
      <c r="D5" s="891"/>
      <c r="E5" s="891"/>
      <c r="F5" s="891"/>
      <c r="G5" s="891"/>
      <c r="H5" s="891"/>
      <c r="I5" s="891"/>
      <c r="J5" s="892"/>
      <c r="K5" s="893" t="s">
        <v>12</v>
      </c>
      <c r="L5" s="894"/>
      <c r="M5" s="894"/>
      <c r="N5" s="894"/>
      <c r="O5" s="894"/>
      <c r="P5" s="894"/>
      <c r="Q5" s="894"/>
      <c r="R5" s="894"/>
      <c r="S5" s="895"/>
    </row>
    <row r="6" spans="1:24" ht="52.5" customHeight="1" x14ac:dyDescent="0.25">
      <c r="A6" s="188"/>
      <c r="B6" s="896" t="s">
        <v>91</v>
      </c>
      <c r="C6" s="886"/>
      <c r="D6" s="886"/>
      <c r="E6" s="886" t="s">
        <v>95</v>
      </c>
      <c r="F6" s="886"/>
      <c r="G6" s="886"/>
      <c r="H6" s="887" t="s">
        <v>158</v>
      </c>
      <c r="I6" s="888" t="s">
        <v>308</v>
      </c>
      <c r="J6" s="889" t="s">
        <v>42</v>
      </c>
      <c r="K6" s="896" t="s">
        <v>91</v>
      </c>
      <c r="L6" s="886"/>
      <c r="M6" s="886"/>
      <c r="N6" s="886" t="s">
        <v>95</v>
      </c>
      <c r="O6" s="886"/>
      <c r="P6" s="886"/>
      <c r="Q6" s="887" t="s">
        <v>158</v>
      </c>
      <c r="R6" s="888" t="s">
        <v>308</v>
      </c>
      <c r="S6" s="889" t="s">
        <v>42</v>
      </c>
    </row>
    <row r="7" spans="1:24" ht="28.5" customHeight="1" x14ac:dyDescent="0.25">
      <c r="A7" s="189" t="s">
        <v>140</v>
      </c>
      <c r="B7" s="225" t="s">
        <v>79</v>
      </c>
      <c r="C7" s="226" t="s">
        <v>80</v>
      </c>
      <c r="D7" s="227" t="s">
        <v>135</v>
      </c>
      <c r="E7" s="228" t="s">
        <v>84</v>
      </c>
      <c r="F7" s="226" t="s">
        <v>85</v>
      </c>
      <c r="G7" s="227" t="s">
        <v>136</v>
      </c>
      <c r="H7" s="887"/>
      <c r="I7" s="887"/>
      <c r="J7" s="889"/>
      <c r="K7" s="225" t="s">
        <v>79</v>
      </c>
      <c r="L7" s="226" t="s">
        <v>80</v>
      </c>
      <c r="M7" s="227" t="s">
        <v>135</v>
      </c>
      <c r="N7" s="228" t="s">
        <v>84</v>
      </c>
      <c r="O7" s="226" t="s">
        <v>85</v>
      </c>
      <c r="P7" s="227" t="s">
        <v>136</v>
      </c>
      <c r="Q7" s="887"/>
      <c r="R7" s="887"/>
      <c r="S7" s="889"/>
      <c r="T7" s="223"/>
    </row>
    <row r="8" spans="1:24" ht="14.1" customHeight="1" x14ac:dyDescent="0.25">
      <c r="A8" s="190" t="s">
        <v>25</v>
      </c>
      <c r="B8" s="204">
        <v>3252.5338567389667</v>
      </c>
      <c r="C8" s="217">
        <v>2938.7559522974079</v>
      </c>
      <c r="D8" s="206">
        <v>313.7779044415588</v>
      </c>
      <c r="E8" s="207">
        <v>757.08624800000007</v>
      </c>
      <c r="F8" s="205">
        <v>2.4695589999999998</v>
      </c>
      <c r="G8" s="206">
        <v>754.61668900000006</v>
      </c>
      <c r="H8" s="214">
        <v>12.411091000000001</v>
      </c>
      <c r="I8" s="214">
        <v>2.6982506433874369</v>
      </c>
      <c r="J8" s="218">
        <v>1083.5039350849465</v>
      </c>
      <c r="K8" s="204">
        <v>34663.658938543995</v>
      </c>
      <c r="L8" s="217">
        <v>31340.669467437001</v>
      </c>
      <c r="M8" s="206">
        <v>3322.9894711069937</v>
      </c>
      <c r="N8" s="207">
        <v>8087.010608171001</v>
      </c>
      <c r="O8" s="205">
        <v>26.372937815999997</v>
      </c>
      <c r="P8" s="206">
        <v>8060.6376703550013</v>
      </c>
      <c r="Q8" s="214">
        <v>134.05722735009996</v>
      </c>
      <c r="R8" s="214">
        <v>34.794853422904389</v>
      </c>
      <c r="S8" s="218">
        <v>11552.479222235002</v>
      </c>
      <c r="T8" s="195"/>
      <c r="U8" s="195"/>
      <c r="V8" s="196"/>
      <c r="W8" s="196"/>
      <c r="X8" s="196"/>
    </row>
    <row r="9" spans="1:24" ht="14.1" customHeight="1" x14ac:dyDescent="0.25">
      <c r="A9" s="190" t="s">
        <v>26</v>
      </c>
      <c r="B9" s="191">
        <v>3370.9470439699326</v>
      </c>
      <c r="C9" s="192">
        <v>2988.2316428566364</v>
      </c>
      <c r="D9" s="193">
        <v>382.71540111329614</v>
      </c>
      <c r="E9" s="194">
        <v>810.16432599999985</v>
      </c>
      <c r="F9" s="192">
        <v>0</v>
      </c>
      <c r="G9" s="193">
        <v>810.16432599999985</v>
      </c>
      <c r="H9" s="216">
        <v>10.582437000000001</v>
      </c>
      <c r="I9" s="216">
        <v>-46.128153090192939</v>
      </c>
      <c r="J9" s="219">
        <v>1157.3340110231029</v>
      </c>
      <c r="K9" s="191">
        <v>35921.193084927996</v>
      </c>
      <c r="L9" s="192">
        <v>32434.2645880862</v>
      </c>
      <c r="M9" s="193">
        <v>3486.928496841796</v>
      </c>
      <c r="N9" s="194">
        <v>8665.5328398199999</v>
      </c>
      <c r="O9" s="192">
        <v>0</v>
      </c>
      <c r="P9" s="193">
        <v>8665.5328398199999</v>
      </c>
      <c r="Q9" s="216">
        <v>113.8704287214</v>
      </c>
      <c r="R9" s="216">
        <v>78.94154116280005</v>
      </c>
      <c r="S9" s="219">
        <v>12345.273306546</v>
      </c>
      <c r="T9" s="197"/>
      <c r="U9" s="197"/>
      <c r="V9" s="196"/>
      <c r="W9" s="196"/>
      <c r="X9" s="196"/>
    </row>
    <row r="10" spans="1:24" ht="14.1" customHeight="1" x14ac:dyDescent="0.25">
      <c r="A10" s="231" t="s">
        <v>27</v>
      </c>
      <c r="B10" s="199">
        <v>3229.3646466626797</v>
      </c>
      <c r="C10" s="200">
        <v>2628.122314537889</v>
      </c>
      <c r="D10" s="201">
        <v>601.24233212479066</v>
      </c>
      <c r="E10" s="202">
        <v>539.33476800000005</v>
      </c>
      <c r="F10" s="200">
        <v>49.496291000000006</v>
      </c>
      <c r="G10" s="201">
        <v>489.83847700000007</v>
      </c>
      <c r="H10" s="215">
        <v>10.829430999999998</v>
      </c>
      <c r="I10" s="215">
        <v>-4.8184187970969363</v>
      </c>
      <c r="J10" s="220">
        <v>1097.0918213276941</v>
      </c>
      <c r="K10" s="199">
        <v>34415.429666316006</v>
      </c>
      <c r="L10" s="200">
        <v>28020.643679869096</v>
      </c>
      <c r="M10" s="201">
        <v>6394.7859864469101</v>
      </c>
      <c r="N10" s="202">
        <v>5759.8079037349999</v>
      </c>
      <c r="O10" s="200">
        <v>527.70243739799992</v>
      </c>
      <c r="P10" s="201">
        <v>5232.1054663369996</v>
      </c>
      <c r="Q10" s="215">
        <v>116.29756587999999</v>
      </c>
      <c r="R10" s="215">
        <v>-44.374993872074413</v>
      </c>
      <c r="S10" s="220">
        <v>11698.814024791833</v>
      </c>
      <c r="T10" s="203"/>
      <c r="U10" s="203"/>
      <c r="V10" s="196"/>
      <c r="W10" s="196"/>
      <c r="X10" s="196"/>
    </row>
    <row r="11" spans="1:24" ht="14.1" customHeight="1" x14ac:dyDescent="0.25">
      <c r="A11" s="231" t="s">
        <v>28</v>
      </c>
      <c r="B11" s="204">
        <v>3358.1042330533505</v>
      </c>
      <c r="C11" s="205">
        <v>2591.1365530091857</v>
      </c>
      <c r="D11" s="206">
        <v>766.96768004416481</v>
      </c>
      <c r="E11" s="207">
        <v>0.48698200000000003</v>
      </c>
      <c r="F11" s="205">
        <v>318.03888000000001</v>
      </c>
      <c r="G11" s="206">
        <v>-317.55189799999999</v>
      </c>
      <c r="H11" s="214">
        <v>10.515769000000002</v>
      </c>
      <c r="I11" s="214">
        <v>3.9973837195230879</v>
      </c>
      <c r="J11" s="218">
        <v>463.92893476368749</v>
      </c>
      <c r="K11" s="204">
        <v>35796.919293480998</v>
      </c>
      <c r="L11" s="205">
        <v>27614.092181423002</v>
      </c>
      <c r="M11" s="206">
        <v>8182.8271120579957</v>
      </c>
      <c r="N11" s="207">
        <v>5.187754848</v>
      </c>
      <c r="O11" s="205">
        <v>3403.3516156669994</v>
      </c>
      <c r="P11" s="206">
        <v>-3398.1638608189992</v>
      </c>
      <c r="Q11" s="214">
        <v>113.135272024</v>
      </c>
      <c r="R11" s="214">
        <v>50.28430956604425</v>
      </c>
      <c r="S11" s="218">
        <v>4948.0828328290436</v>
      </c>
      <c r="T11" s="197"/>
      <c r="U11" s="197"/>
      <c r="V11" s="196"/>
      <c r="W11" s="196"/>
      <c r="X11" s="196"/>
    </row>
    <row r="12" spans="1:24" ht="14.1" customHeight="1" x14ac:dyDescent="0.25">
      <c r="A12" s="231" t="s">
        <v>29</v>
      </c>
      <c r="B12" s="191">
        <v>3582.9350391309536</v>
      </c>
      <c r="C12" s="192">
        <v>2869.8676738081635</v>
      </c>
      <c r="D12" s="193">
        <v>713.06736532279001</v>
      </c>
      <c r="E12" s="194">
        <v>2.4077829999999998</v>
      </c>
      <c r="F12" s="192">
        <v>387.31723199999999</v>
      </c>
      <c r="G12" s="193">
        <v>-384.909449</v>
      </c>
      <c r="H12" s="216">
        <v>11.000418000000002</v>
      </c>
      <c r="I12" s="216">
        <v>8.2888391349595043</v>
      </c>
      <c r="J12" s="219">
        <v>347.44717345774967</v>
      </c>
      <c r="K12" s="191">
        <v>38169.078648805997</v>
      </c>
      <c r="L12" s="192">
        <v>30583.375831923404</v>
      </c>
      <c r="M12" s="193">
        <v>7585.7028168825927</v>
      </c>
      <c r="N12" s="194">
        <v>25.648709</v>
      </c>
      <c r="O12" s="192">
        <v>4125.2926690399991</v>
      </c>
      <c r="P12" s="193">
        <v>-4099.643960039999</v>
      </c>
      <c r="Q12" s="216">
        <v>118.35585950719999</v>
      </c>
      <c r="R12" s="216">
        <v>96.812293350617395</v>
      </c>
      <c r="S12" s="219">
        <v>3701.2270097004139</v>
      </c>
      <c r="T12" s="197"/>
      <c r="U12" s="197"/>
      <c r="V12" s="196"/>
      <c r="W12" s="196"/>
      <c r="X12" s="196"/>
    </row>
    <row r="13" spans="1:24" ht="14.1" customHeight="1" x14ac:dyDescent="0.25">
      <c r="A13" s="231" t="s">
        <v>30</v>
      </c>
      <c r="B13" s="199">
        <v>3190.7023721190562</v>
      </c>
      <c r="C13" s="200">
        <v>2462.7275474743606</v>
      </c>
      <c r="D13" s="201">
        <v>727.97482464469567</v>
      </c>
      <c r="E13" s="202">
        <v>1.389718</v>
      </c>
      <c r="F13" s="200">
        <v>409.86102599999998</v>
      </c>
      <c r="G13" s="201">
        <v>-408.47130799999996</v>
      </c>
      <c r="H13" s="215">
        <v>10.912211000000001</v>
      </c>
      <c r="I13" s="215">
        <v>-6.0665045327607663</v>
      </c>
      <c r="J13" s="220">
        <v>324.3492231119348</v>
      </c>
      <c r="K13" s="199">
        <v>34035.556196295998</v>
      </c>
      <c r="L13" s="200">
        <v>26270.438969315699</v>
      </c>
      <c r="M13" s="201">
        <v>7765.1172269802992</v>
      </c>
      <c r="N13" s="202">
        <v>14.837993000000001</v>
      </c>
      <c r="O13" s="200">
        <v>4376.1267658529996</v>
      </c>
      <c r="P13" s="201">
        <v>-4361.2887728529995</v>
      </c>
      <c r="Q13" s="215">
        <v>117.7508077256</v>
      </c>
      <c r="R13" s="215">
        <v>-58.060623335498384</v>
      </c>
      <c r="S13" s="220">
        <v>3463.5186385174002</v>
      </c>
      <c r="T13" s="197"/>
      <c r="U13" s="197"/>
      <c r="V13" s="196"/>
      <c r="W13" s="196"/>
      <c r="X13" s="196"/>
    </row>
    <row r="14" spans="1:24" ht="14.1" customHeight="1" x14ac:dyDescent="0.25">
      <c r="A14" s="231" t="s">
        <v>31</v>
      </c>
      <c r="B14" s="204">
        <v>2690.6282480000573</v>
      </c>
      <c r="C14" s="205">
        <v>1955.474827481886</v>
      </c>
      <c r="D14" s="206">
        <v>735.15342051817129</v>
      </c>
      <c r="E14" s="207">
        <v>75.412863000000002</v>
      </c>
      <c r="F14" s="205">
        <v>492.34162500000008</v>
      </c>
      <c r="G14" s="206">
        <v>-416.92876200000006</v>
      </c>
      <c r="H14" s="214">
        <v>10.357163999999999</v>
      </c>
      <c r="I14" s="214">
        <v>5.0731510750200837</v>
      </c>
      <c r="J14" s="218">
        <v>333.65497359319153</v>
      </c>
      <c r="K14" s="204">
        <v>28756.906680189997</v>
      </c>
      <c r="L14" s="205">
        <v>20881.780729443104</v>
      </c>
      <c r="M14" s="206">
        <v>7875.1259507468931</v>
      </c>
      <c r="N14" s="207">
        <v>807.796919</v>
      </c>
      <c r="O14" s="205">
        <v>5276.6775912030007</v>
      </c>
      <c r="P14" s="206">
        <v>-4468.8806722030004</v>
      </c>
      <c r="Q14" s="214">
        <v>111.56977807520001</v>
      </c>
      <c r="R14" s="214">
        <v>49.196565341899635</v>
      </c>
      <c r="S14" s="218">
        <v>3567.0116219609931</v>
      </c>
      <c r="T14" s="197"/>
      <c r="U14" s="197"/>
      <c r="V14" s="196"/>
      <c r="W14" s="196"/>
      <c r="X14" s="196"/>
    </row>
    <row r="15" spans="1:24" ht="14.1" customHeight="1" x14ac:dyDescent="0.25">
      <c r="A15" s="231" t="s">
        <v>32</v>
      </c>
      <c r="B15" s="191">
        <v>3776.2072204043097</v>
      </c>
      <c r="C15" s="192">
        <v>2890.261101900835</v>
      </c>
      <c r="D15" s="193">
        <v>885.94611850347474</v>
      </c>
      <c r="E15" s="194">
        <v>17.465053000000001</v>
      </c>
      <c r="F15" s="192">
        <v>574.5340480000001</v>
      </c>
      <c r="G15" s="193">
        <v>-557.06899500000009</v>
      </c>
      <c r="H15" s="216">
        <v>10.955532999999999</v>
      </c>
      <c r="I15" s="216">
        <v>3.283787439732929</v>
      </c>
      <c r="J15" s="219">
        <v>343.11644394320746</v>
      </c>
      <c r="K15" s="191">
        <v>40272.781507461004</v>
      </c>
      <c r="L15" s="192">
        <v>30832.339507492903</v>
      </c>
      <c r="M15" s="193">
        <v>9440.4419999681013</v>
      </c>
      <c r="N15" s="194">
        <v>186.57024573099997</v>
      </c>
      <c r="O15" s="192">
        <v>6129.1895217249994</v>
      </c>
      <c r="P15" s="193">
        <v>-5942.6192759939995</v>
      </c>
      <c r="Q15" s="216">
        <v>118.07157077840002</v>
      </c>
      <c r="R15" s="216">
        <v>46.67396117219841</v>
      </c>
      <c r="S15" s="219">
        <v>3662.5682559246998</v>
      </c>
      <c r="T15" s="197"/>
      <c r="U15" s="197"/>
      <c r="V15" s="196"/>
      <c r="W15" s="196"/>
      <c r="X15" s="196"/>
    </row>
    <row r="16" spans="1:24" ht="14.1" customHeight="1" x14ac:dyDescent="0.25">
      <c r="A16" s="231" t="s">
        <v>33</v>
      </c>
      <c r="B16" s="199">
        <v>3497.4421136844221</v>
      </c>
      <c r="C16" s="200">
        <v>2793.744800626122</v>
      </c>
      <c r="D16" s="201">
        <v>703.6973130583001</v>
      </c>
      <c r="E16" s="202">
        <v>10.144088</v>
      </c>
      <c r="F16" s="200">
        <v>347.08633399999997</v>
      </c>
      <c r="G16" s="201">
        <v>-336.94224599999995</v>
      </c>
      <c r="H16" s="215">
        <v>11.705366999999999</v>
      </c>
      <c r="I16" s="215">
        <v>0.23966434210009174</v>
      </c>
      <c r="J16" s="220">
        <v>378.70009840040052</v>
      </c>
      <c r="K16" s="199">
        <v>37330.92185092</v>
      </c>
      <c r="L16" s="200">
        <v>29828.085349667097</v>
      </c>
      <c r="M16" s="201">
        <v>7502.836501252903</v>
      </c>
      <c r="N16" s="202">
        <v>108.639543</v>
      </c>
      <c r="O16" s="200">
        <v>3708.9727398549999</v>
      </c>
      <c r="P16" s="201">
        <v>-3600.3331968550001</v>
      </c>
      <c r="Q16" s="215">
        <v>125.9607395738</v>
      </c>
      <c r="R16" s="215">
        <v>17.546353077117818</v>
      </c>
      <c r="S16" s="220">
        <v>4046.0103970488185</v>
      </c>
      <c r="T16" s="197"/>
      <c r="U16" s="197"/>
      <c r="V16" s="196"/>
      <c r="W16" s="196"/>
      <c r="X16" s="196"/>
    </row>
    <row r="17" spans="1:24" ht="14.1" customHeight="1" x14ac:dyDescent="0.25">
      <c r="A17" s="190" t="s">
        <v>34</v>
      </c>
      <c r="B17" s="204">
        <v>3331.2788149637645</v>
      </c>
      <c r="C17" s="205">
        <v>2460.508392922462</v>
      </c>
      <c r="D17" s="206">
        <v>870.77042204130248</v>
      </c>
      <c r="E17" s="207">
        <v>11.880266000000001</v>
      </c>
      <c r="F17" s="205">
        <v>251.19025499999998</v>
      </c>
      <c r="G17" s="206">
        <v>-239.30998899999997</v>
      </c>
      <c r="H17" s="214">
        <v>12.845924999999999</v>
      </c>
      <c r="I17" s="214">
        <v>0.30054739016585519</v>
      </c>
      <c r="J17" s="218">
        <v>644.60690543146836</v>
      </c>
      <c r="K17" s="204">
        <v>35528.434610288998</v>
      </c>
      <c r="L17" s="205">
        <v>26245.7053444175</v>
      </c>
      <c r="M17" s="206">
        <v>9282.7292658714978</v>
      </c>
      <c r="N17" s="207">
        <v>126.91660663500001</v>
      </c>
      <c r="O17" s="205">
        <v>2682.3614885080001</v>
      </c>
      <c r="P17" s="206">
        <v>-2555.4448818730002</v>
      </c>
      <c r="Q17" s="214">
        <v>138.49430236020001</v>
      </c>
      <c r="R17" s="214">
        <v>13.294091383263469</v>
      </c>
      <c r="S17" s="218">
        <v>6879.0727777419634</v>
      </c>
      <c r="T17" s="197"/>
      <c r="U17" s="197"/>
      <c r="V17" s="196"/>
      <c r="W17" s="196"/>
      <c r="X17" s="196"/>
    </row>
    <row r="18" spans="1:24" ht="14.1" customHeight="1" x14ac:dyDescent="0.25">
      <c r="A18" s="190" t="s">
        <v>35</v>
      </c>
      <c r="B18" s="191">
        <v>3365.5778669070478</v>
      </c>
      <c r="C18" s="192">
        <v>2677.2936577067608</v>
      </c>
      <c r="D18" s="193">
        <v>688.28420920028702</v>
      </c>
      <c r="E18" s="194">
        <v>279.39258799999999</v>
      </c>
      <c r="F18" s="192">
        <v>69.958805999999996</v>
      </c>
      <c r="G18" s="193">
        <v>209.43378200000001</v>
      </c>
      <c r="H18" s="216">
        <v>12.450151000000002</v>
      </c>
      <c r="I18" s="216">
        <v>3.953503422546317</v>
      </c>
      <c r="J18" s="219">
        <v>914.12164562283306</v>
      </c>
      <c r="K18" s="191">
        <v>35876.956468018005</v>
      </c>
      <c r="L18" s="192">
        <v>28548.4496406947</v>
      </c>
      <c r="M18" s="193">
        <v>7328.5068273233046</v>
      </c>
      <c r="N18" s="194">
        <v>2984.3001167529997</v>
      </c>
      <c r="O18" s="192">
        <v>745.73420370299993</v>
      </c>
      <c r="P18" s="193">
        <v>2238.5659130499998</v>
      </c>
      <c r="Q18" s="216">
        <v>133.9150707817</v>
      </c>
      <c r="R18" s="216">
        <v>49.83851234455593</v>
      </c>
      <c r="S18" s="219">
        <v>9750.8263234995611</v>
      </c>
      <c r="T18" s="197"/>
      <c r="U18" s="197"/>
      <c r="V18" s="196"/>
      <c r="W18" s="196"/>
      <c r="X18" s="196"/>
    </row>
    <row r="19" spans="1:24" ht="14.1" customHeight="1" x14ac:dyDescent="0.25">
      <c r="A19" s="198" t="s">
        <v>36</v>
      </c>
      <c r="B19" s="199">
        <v>3124.0439732124114</v>
      </c>
      <c r="C19" s="200">
        <v>2452.8621146577284</v>
      </c>
      <c r="D19" s="201">
        <v>671.181858554683</v>
      </c>
      <c r="E19" s="202">
        <v>435.73335400000002</v>
      </c>
      <c r="F19" s="200">
        <v>13.103755999999999</v>
      </c>
      <c r="G19" s="201">
        <v>422.62959800000004</v>
      </c>
      <c r="H19" s="215">
        <v>12.537098999999998</v>
      </c>
      <c r="I19" s="215">
        <v>-11.459819958808833</v>
      </c>
      <c r="J19" s="220">
        <v>1094.8887355958743</v>
      </c>
      <c r="K19" s="199">
        <v>33338.887751814</v>
      </c>
      <c r="L19" s="200">
        <v>26175.308923188401</v>
      </c>
      <c r="M19" s="201">
        <v>7163.5788286255993</v>
      </c>
      <c r="N19" s="202">
        <v>4655.0379486029997</v>
      </c>
      <c r="O19" s="200">
        <v>140.222452</v>
      </c>
      <c r="P19" s="201">
        <v>4514.8154966029997</v>
      </c>
      <c r="Q19" s="215">
        <v>135.01047275829998</v>
      </c>
      <c r="R19" s="215">
        <v>-121.89253906087391</v>
      </c>
      <c r="S19" s="220">
        <v>11691.512258926025</v>
      </c>
      <c r="T19" s="230"/>
      <c r="U19" s="197"/>
      <c r="V19" s="196"/>
      <c r="W19" s="196"/>
      <c r="X19" s="196"/>
    </row>
    <row r="20" spans="1:24" ht="14.1" customHeight="1" x14ac:dyDescent="0.25">
      <c r="A20" s="190" t="s">
        <v>129</v>
      </c>
      <c r="B20" s="519">
        <f>SUM(B8:B10)</f>
        <v>9852.8455473715785</v>
      </c>
      <c r="C20" s="520">
        <f>SUM(C8:C10)</f>
        <v>8555.1099096919334</v>
      </c>
      <c r="D20" s="521">
        <f t="shared" ref="D20:J20" si="0">SUM(D8:D10)</f>
        <v>1297.7356376796456</v>
      </c>
      <c r="E20" s="522">
        <f t="shared" si="0"/>
        <v>2106.5853419999999</v>
      </c>
      <c r="F20" s="520">
        <f t="shared" si="0"/>
        <v>51.965850000000003</v>
      </c>
      <c r="G20" s="521">
        <f t="shared" si="0"/>
        <v>2054.6194920000003</v>
      </c>
      <c r="H20" s="523">
        <f t="shared" si="0"/>
        <v>33.822958999999997</v>
      </c>
      <c r="I20" s="523">
        <f t="shared" si="0"/>
        <v>-48.248321243902438</v>
      </c>
      <c r="J20" s="524">
        <f t="shared" si="0"/>
        <v>3337.9297674357435</v>
      </c>
      <c r="K20" s="649">
        <f>SUM(K8:K10)</f>
        <v>105000.281689788</v>
      </c>
      <c r="L20" s="650">
        <f t="shared" ref="L20:S20" si="1">SUM(L8:L10)</f>
        <v>91795.577735392304</v>
      </c>
      <c r="M20" s="651">
        <f t="shared" si="1"/>
        <v>13204.7039543957</v>
      </c>
      <c r="N20" s="652">
        <f t="shared" si="1"/>
        <v>22512.351351726</v>
      </c>
      <c r="O20" s="650">
        <f t="shared" si="1"/>
        <v>554.07537521399991</v>
      </c>
      <c r="P20" s="651">
        <f t="shared" si="1"/>
        <v>21958.275976511999</v>
      </c>
      <c r="Q20" s="653">
        <f t="shared" si="1"/>
        <v>364.22522195149998</v>
      </c>
      <c r="R20" s="653">
        <f t="shared" si="1"/>
        <v>69.361400713630019</v>
      </c>
      <c r="S20" s="654">
        <f t="shared" si="1"/>
        <v>35596.566553572833</v>
      </c>
    </row>
    <row r="21" spans="1:24" ht="14.1" customHeight="1" x14ac:dyDescent="0.25">
      <c r="A21" s="190" t="s">
        <v>154</v>
      </c>
      <c r="B21" s="519">
        <f>SUM(B11:B13)</f>
        <v>10131.74164430336</v>
      </c>
      <c r="C21" s="520">
        <f>SUM(C11:C13)</f>
        <v>7923.7317742917094</v>
      </c>
      <c r="D21" s="521">
        <f t="shared" ref="D21:J21" si="2">SUM(D11:D13)</f>
        <v>2208.0098700116505</v>
      </c>
      <c r="E21" s="522">
        <f t="shared" si="2"/>
        <v>4.2844829999999998</v>
      </c>
      <c r="F21" s="520">
        <f t="shared" si="2"/>
        <v>1115.217138</v>
      </c>
      <c r="G21" s="521">
        <f t="shared" si="2"/>
        <v>-1110.9326549999998</v>
      </c>
      <c r="H21" s="523">
        <f t="shared" si="2"/>
        <v>32.428398000000001</v>
      </c>
      <c r="I21" s="523">
        <f t="shared" si="2"/>
        <v>6.2197183217218255</v>
      </c>
      <c r="J21" s="524">
        <f t="shared" si="2"/>
        <v>1135.725331333372</v>
      </c>
      <c r="K21" s="649">
        <f>SUM(K11:K13)</f>
        <v>108001.55413858299</v>
      </c>
      <c r="L21" s="650">
        <f t="shared" ref="L21:S21" si="3">SUM(L11:L13)</f>
        <v>84467.906982662098</v>
      </c>
      <c r="M21" s="651">
        <f t="shared" si="3"/>
        <v>23533.647155920888</v>
      </c>
      <c r="N21" s="652">
        <f t="shared" si="3"/>
        <v>45.674456848000005</v>
      </c>
      <c r="O21" s="650">
        <f t="shared" si="3"/>
        <v>11904.771050559997</v>
      </c>
      <c r="P21" s="651">
        <f t="shared" si="3"/>
        <v>-11859.096593711998</v>
      </c>
      <c r="Q21" s="653">
        <f t="shared" si="3"/>
        <v>349.24193925679998</v>
      </c>
      <c r="R21" s="653">
        <f t="shared" si="3"/>
        <v>89.035979581163275</v>
      </c>
      <c r="S21" s="654">
        <f t="shared" si="3"/>
        <v>12112.828481046858</v>
      </c>
    </row>
    <row r="22" spans="1:24" ht="14.1" customHeight="1" x14ac:dyDescent="0.25">
      <c r="A22" s="190" t="s">
        <v>189</v>
      </c>
      <c r="B22" s="519">
        <f>SUM(B14:B16)</f>
        <v>9964.2775820887891</v>
      </c>
      <c r="C22" s="520">
        <f>SUM(C14:C16)</f>
        <v>7639.4807300088432</v>
      </c>
      <c r="D22" s="521">
        <f t="shared" ref="D22:J22" si="4">SUM(D14:D16)</f>
        <v>2324.7968520799459</v>
      </c>
      <c r="E22" s="522">
        <f t="shared" si="4"/>
        <v>103.022004</v>
      </c>
      <c r="F22" s="520">
        <f t="shared" si="4"/>
        <v>1413.9620070000001</v>
      </c>
      <c r="G22" s="521">
        <f t="shared" si="4"/>
        <v>-1310.9400030000002</v>
      </c>
      <c r="H22" s="523">
        <f t="shared" si="4"/>
        <v>33.018063999999995</v>
      </c>
      <c r="I22" s="523">
        <f>SUM(I14:I16)</f>
        <v>8.5966028568531048</v>
      </c>
      <c r="J22" s="524">
        <f t="shared" si="4"/>
        <v>1055.4715159367995</v>
      </c>
      <c r="K22" s="649">
        <f>SUM(K14:K16)</f>
        <v>106360.610038571</v>
      </c>
      <c r="L22" s="650">
        <f t="shared" ref="L22:S22" si="5">SUM(L14:L16)</f>
        <v>81542.205586603115</v>
      </c>
      <c r="M22" s="651">
        <f t="shared" si="5"/>
        <v>24818.404451967897</v>
      </c>
      <c r="N22" s="652">
        <f t="shared" si="5"/>
        <v>1103.006707731</v>
      </c>
      <c r="O22" s="650">
        <f t="shared" si="5"/>
        <v>15114.839852783001</v>
      </c>
      <c r="P22" s="651">
        <f t="shared" si="5"/>
        <v>-14011.833145052002</v>
      </c>
      <c r="Q22" s="653">
        <f t="shared" si="5"/>
        <v>355.60208842740002</v>
      </c>
      <c r="R22" s="653">
        <f t="shared" si="5"/>
        <v>113.41687959121586</v>
      </c>
      <c r="S22" s="654">
        <f t="shared" si="5"/>
        <v>11275.590274934511</v>
      </c>
    </row>
    <row r="23" spans="1:24" ht="14.1" customHeight="1" x14ac:dyDescent="0.25">
      <c r="A23" s="232" t="s">
        <v>155</v>
      </c>
      <c r="B23" s="752">
        <f>SUM(B17:B19)</f>
        <v>9820.9006550832237</v>
      </c>
      <c r="C23" s="753">
        <f>SUM(C17:C19)</f>
        <v>7590.6641652869512</v>
      </c>
      <c r="D23" s="754">
        <f t="shared" ref="D23:J23" si="6">SUM(D17:D19)</f>
        <v>2230.2364897962725</v>
      </c>
      <c r="E23" s="755">
        <f t="shared" si="6"/>
        <v>727.00620800000002</v>
      </c>
      <c r="F23" s="753">
        <f t="shared" si="6"/>
        <v>334.25281699999994</v>
      </c>
      <c r="G23" s="754">
        <f t="shared" si="6"/>
        <v>392.75339100000008</v>
      </c>
      <c r="H23" s="756">
        <f t="shared" si="6"/>
        <v>37.833174999999997</v>
      </c>
      <c r="I23" s="756">
        <f t="shared" si="6"/>
        <v>-7.2057691460966602</v>
      </c>
      <c r="J23" s="757">
        <f t="shared" si="6"/>
        <v>2653.6172866501756</v>
      </c>
      <c r="K23" s="758">
        <f>SUM(K17:K19)</f>
        <v>104744.27883012101</v>
      </c>
      <c r="L23" s="759">
        <f t="shared" ref="L23:R23" si="7">SUM(L17:L19)</f>
        <v>80969.46390830059</v>
      </c>
      <c r="M23" s="760">
        <f t="shared" si="7"/>
        <v>23774.814921820402</v>
      </c>
      <c r="N23" s="761">
        <f t="shared" si="7"/>
        <v>7766.2546719909988</v>
      </c>
      <c r="O23" s="759">
        <f t="shared" si="7"/>
        <v>3568.3181442109999</v>
      </c>
      <c r="P23" s="760">
        <f t="shared" si="7"/>
        <v>4197.9365277799989</v>
      </c>
      <c r="Q23" s="762">
        <f t="shared" si="7"/>
        <v>407.41984590020002</v>
      </c>
      <c r="R23" s="762">
        <f t="shared" si="7"/>
        <v>-58.759935333054514</v>
      </c>
      <c r="S23" s="763">
        <f>SUM(S17:S19)</f>
        <v>28321.411360167549</v>
      </c>
      <c r="T23" s="223"/>
    </row>
    <row r="24" spans="1:24" ht="14.1" customHeight="1" x14ac:dyDescent="0.25">
      <c r="A24" s="190" t="s">
        <v>156</v>
      </c>
      <c r="B24" s="204">
        <f>SUM(B8:B13)</f>
        <v>19984.587191674938</v>
      </c>
      <c r="C24" s="217">
        <f>SUM(C8:C13)</f>
        <v>16478.841683983643</v>
      </c>
      <c r="D24" s="731">
        <f t="shared" ref="D24:J24" si="8">SUM(D8:D13)</f>
        <v>3505.7455076912961</v>
      </c>
      <c r="E24" s="732">
        <f t="shared" si="8"/>
        <v>2110.8698249999998</v>
      </c>
      <c r="F24" s="217">
        <f t="shared" si="8"/>
        <v>1167.182988</v>
      </c>
      <c r="G24" s="731">
        <f t="shared" si="8"/>
        <v>943.68683700000042</v>
      </c>
      <c r="H24" s="733">
        <f t="shared" si="8"/>
        <v>66.251357000000013</v>
      </c>
      <c r="I24" s="733">
        <f t="shared" si="8"/>
        <v>-42.028602922180617</v>
      </c>
      <c r="J24" s="734">
        <f t="shared" si="8"/>
        <v>4473.6550987691153</v>
      </c>
      <c r="K24" s="204">
        <f>SUM(K8:K13)</f>
        <v>213001.835828371</v>
      </c>
      <c r="L24" s="217">
        <f t="shared" ref="L24:S24" si="9">SUM(L8:L13)</f>
        <v>176263.48471805439</v>
      </c>
      <c r="M24" s="731">
        <f t="shared" si="9"/>
        <v>36738.351110316587</v>
      </c>
      <c r="N24" s="732">
        <f t="shared" si="9"/>
        <v>22558.025808574002</v>
      </c>
      <c r="O24" s="217">
        <f t="shared" si="9"/>
        <v>12458.846425773998</v>
      </c>
      <c r="P24" s="731">
        <f t="shared" si="9"/>
        <v>10099.179382800001</v>
      </c>
      <c r="Q24" s="733">
        <f t="shared" si="9"/>
        <v>713.46716120830001</v>
      </c>
      <c r="R24" s="733">
        <f t="shared" si="9"/>
        <v>158.39738029479329</v>
      </c>
      <c r="S24" s="734">
        <f t="shared" si="9"/>
        <v>47709.395034619694</v>
      </c>
    </row>
    <row r="25" spans="1:24" ht="14.1" customHeight="1" x14ac:dyDescent="0.25">
      <c r="A25" s="190" t="s">
        <v>157</v>
      </c>
      <c r="B25" s="191">
        <f>SUM(B14:B19)</f>
        <v>19785.178237172015</v>
      </c>
      <c r="C25" s="497">
        <f>SUM(C14:C19)</f>
        <v>15230.144895295794</v>
      </c>
      <c r="D25" s="764">
        <f t="shared" ref="D25:J25" si="10">SUM(D14:D19)</f>
        <v>4555.0333418762184</v>
      </c>
      <c r="E25" s="765">
        <f t="shared" si="10"/>
        <v>830.02821199999994</v>
      </c>
      <c r="F25" s="497">
        <f t="shared" si="10"/>
        <v>1748.2148240000001</v>
      </c>
      <c r="G25" s="764">
        <f t="shared" si="10"/>
        <v>-918.18661199999997</v>
      </c>
      <c r="H25" s="766">
        <f t="shared" si="10"/>
        <v>70.851238999999993</v>
      </c>
      <c r="I25" s="766">
        <f t="shared" si="10"/>
        <v>1.3908337107564446</v>
      </c>
      <c r="J25" s="767">
        <f t="shared" si="10"/>
        <v>3709.0888025869754</v>
      </c>
      <c r="K25" s="191">
        <f>SUM(K14:K19)</f>
        <v>211104.88886869201</v>
      </c>
      <c r="L25" s="497">
        <f t="shared" ref="L25:S25" si="11">SUM(L14:L19)</f>
        <v>162511.6694949037</v>
      </c>
      <c r="M25" s="764">
        <f t="shared" si="11"/>
        <v>48593.219373788299</v>
      </c>
      <c r="N25" s="765">
        <f t="shared" si="11"/>
        <v>8869.2613797220001</v>
      </c>
      <c r="O25" s="497">
        <f t="shared" si="11"/>
        <v>18683.157996994003</v>
      </c>
      <c r="P25" s="764">
        <f t="shared" si="11"/>
        <v>-9813.8966172720047</v>
      </c>
      <c r="Q25" s="766">
        <f t="shared" si="11"/>
        <v>763.02193432760009</v>
      </c>
      <c r="R25" s="766">
        <f t="shared" si="11"/>
        <v>54.656944258161346</v>
      </c>
      <c r="S25" s="767">
        <f t="shared" si="11"/>
        <v>39597.00163510206</v>
      </c>
    </row>
    <row r="26" spans="1:24" ht="14.1" customHeight="1" x14ac:dyDescent="0.25">
      <c r="A26" s="229" t="s">
        <v>142</v>
      </c>
      <c r="B26" s="768">
        <f>SUM(B8:B19)</f>
        <v>39769.765428846957</v>
      </c>
      <c r="C26" s="769">
        <f>SUM(C8:C19)</f>
        <v>31708.986579279437</v>
      </c>
      <c r="D26" s="770">
        <f t="shared" ref="D26:J26" si="12">SUM(D8:D19)</f>
        <v>8060.778849567514</v>
      </c>
      <c r="E26" s="771">
        <f t="shared" si="12"/>
        <v>2940.8980369999999</v>
      </c>
      <c r="F26" s="769">
        <f t="shared" si="12"/>
        <v>2915.3978120000002</v>
      </c>
      <c r="G26" s="770">
        <f t="shared" si="12"/>
        <v>25.500225000000455</v>
      </c>
      <c r="H26" s="772">
        <f t="shared" si="12"/>
        <v>137.10259600000001</v>
      </c>
      <c r="I26" s="772">
        <f t="shared" si="12"/>
        <v>-40.637769211424178</v>
      </c>
      <c r="J26" s="773">
        <f t="shared" si="12"/>
        <v>8182.7439013560906</v>
      </c>
      <c r="K26" s="774">
        <f>SUM(K8:K19)</f>
        <v>424106.72469706298</v>
      </c>
      <c r="L26" s="775">
        <f t="shared" ref="L26:S26" si="13">SUM(L8:L19)</f>
        <v>338775.15421295812</v>
      </c>
      <c r="M26" s="776">
        <f t="shared" si="13"/>
        <v>85331.570484104886</v>
      </c>
      <c r="N26" s="777">
        <f t="shared" si="13"/>
        <v>31427.287188296003</v>
      </c>
      <c r="O26" s="775">
        <f t="shared" si="13"/>
        <v>31142.004422767994</v>
      </c>
      <c r="P26" s="776">
        <f t="shared" si="13"/>
        <v>285.28276552800071</v>
      </c>
      <c r="Q26" s="778">
        <f t="shared" si="13"/>
        <v>1476.4890955359001</v>
      </c>
      <c r="R26" s="778">
        <f t="shared" si="13"/>
        <v>213.05432455295465</v>
      </c>
      <c r="S26" s="779">
        <f t="shared" si="13"/>
        <v>87306.396669721755</v>
      </c>
      <c r="T26" s="224"/>
    </row>
    <row r="27" spans="1:24" ht="9.75" customHeight="1" x14ac:dyDescent="0.25">
      <c r="B27" s="208"/>
      <c r="H27" s="222"/>
      <c r="I27" s="222"/>
      <c r="J27" s="221"/>
      <c r="K27" s="208"/>
      <c r="Q27" s="222"/>
      <c r="R27" s="222"/>
      <c r="S27" s="221"/>
    </row>
    <row r="29" spans="1:24" ht="12" customHeight="1" x14ac:dyDescent="0.25">
      <c r="A29" s="209"/>
      <c r="B29" s="209"/>
      <c r="C29" s="209"/>
      <c r="H29" s="209"/>
      <c r="I29" s="209"/>
      <c r="J29" s="209"/>
      <c r="K29" s="209"/>
      <c r="O29" s="209"/>
      <c r="P29" s="209"/>
      <c r="Q29" s="209"/>
      <c r="R29" s="209"/>
    </row>
    <row r="30" spans="1:24" ht="12" customHeight="1" x14ac:dyDescent="0.25">
      <c r="E30" s="210"/>
      <c r="F30" s="210"/>
      <c r="G30" s="210"/>
      <c r="H30" s="210"/>
      <c r="L30" s="210"/>
      <c r="M30" s="210"/>
      <c r="N30" s="210"/>
    </row>
    <row r="31" spans="1:24" ht="12" customHeight="1" x14ac:dyDescent="0.25">
      <c r="E31" s="210"/>
      <c r="F31" s="210"/>
      <c r="G31" s="210"/>
      <c r="L31" s="210"/>
      <c r="M31" s="210"/>
      <c r="N31" s="210"/>
    </row>
    <row r="32" spans="1:24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>
      <c r="E41" s="210"/>
      <c r="F41" s="210"/>
      <c r="G41" s="210"/>
      <c r="L41" s="210"/>
      <c r="M41" s="210"/>
      <c r="N41" s="210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7.140625" style="187" customWidth="1"/>
    <col min="2" max="3" width="7.7109375" style="187" customWidth="1"/>
    <col min="4" max="4" width="6.7109375" style="187" customWidth="1"/>
    <col min="5" max="6" width="7.7109375" style="187" customWidth="1"/>
    <col min="7" max="7" width="6.7109375" style="187" customWidth="1"/>
    <col min="8" max="13" width="7.7109375" style="187" customWidth="1"/>
    <col min="14" max="16" width="5.7109375" style="187" customWidth="1"/>
    <col min="17" max="18" width="6.28515625" style="187" customWidth="1"/>
    <col min="19" max="20" width="6.7109375" style="187" customWidth="1"/>
    <col min="21" max="21" width="1.7109375" style="187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x14ac:dyDescent="0.25">
      <c r="R1" s="291"/>
      <c r="S1" s="885" t="s">
        <v>226</v>
      </c>
      <c r="T1" s="885"/>
      <c r="U1" s="885"/>
    </row>
    <row r="2" spans="1:23" ht="20.100000000000001" customHeight="1" x14ac:dyDescent="0.25">
      <c r="A2" s="884" t="s">
        <v>187</v>
      </c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884"/>
      <c r="S2" s="884"/>
      <c r="T2" s="681"/>
      <c r="U2" s="681"/>
    </row>
    <row r="3" spans="1:23" ht="20.100000000000001" customHeight="1" x14ac:dyDescent="0.25">
      <c r="A3" s="669">
        <v>2018</v>
      </c>
      <c r="B3" s="212"/>
      <c r="C3" s="212"/>
      <c r="D3" s="212"/>
      <c r="E3" s="212"/>
      <c r="F3" s="212"/>
      <c r="G3" s="212"/>
      <c r="H3" s="212"/>
      <c r="I3" s="212"/>
      <c r="J3" s="212"/>
      <c r="K3" s="211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83"/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</row>
    <row r="5" spans="1:23" ht="50.1" customHeight="1" x14ac:dyDescent="0.25">
      <c r="A5" s="283"/>
      <c r="B5" s="890" t="s">
        <v>342</v>
      </c>
      <c r="C5" s="891"/>
      <c r="D5" s="891"/>
      <c r="E5" s="891"/>
      <c r="F5" s="891"/>
      <c r="G5" s="891"/>
      <c r="H5" s="892"/>
      <c r="I5" s="893" t="s">
        <v>12</v>
      </c>
      <c r="J5" s="894"/>
      <c r="K5" s="894"/>
      <c r="L5" s="894"/>
      <c r="M5" s="894"/>
      <c r="N5" s="905" t="s">
        <v>11</v>
      </c>
      <c r="O5" s="906"/>
      <c r="P5" s="906"/>
      <c r="Q5" s="906"/>
      <c r="R5" s="907"/>
      <c r="S5" s="668" t="s">
        <v>342</v>
      </c>
      <c r="T5" s="667" t="s">
        <v>12</v>
      </c>
    </row>
    <row r="6" spans="1:23" ht="52.5" customHeight="1" x14ac:dyDescent="0.25">
      <c r="A6" s="188"/>
      <c r="B6" s="896" t="s">
        <v>182</v>
      </c>
      <c r="C6" s="886"/>
      <c r="D6" s="886"/>
      <c r="E6" s="898" t="s">
        <v>183</v>
      </c>
      <c r="F6" s="899"/>
      <c r="G6" s="900"/>
      <c r="H6" s="455" t="s">
        <v>184</v>
      </c>
      <c r="I6" s="908" t="s">
        <v>185</v>
      </c>
      <c r="J6" s="900"/>
      <c r="K6" s="898" t="s">
        <v>183</v>
      </c>
      <c r="L6" s="899"/>
      <c r="M6" s="454" t="s">
        <v>184</v>
      </c>
      <c r="N6" s="908" t="s">
        <v>186</v>
      </c>
      <c r="O6" s="899"/>
      <c r="P6" s="899"/>
      <c r="Q6" s="899"/>
      <c r="R6" s="909"/>
      <c r="S6" s="901" t="s">
        <v>194</v>
      </c>
      <c r="T6" s="902"/>
    </row>
    <row r="7" spans="1:23" ht="28.5" customHeight="1" x14ac:dyDescent="0.25">
      <c r="A7" s="189" t="s">
        <v>140</v>
      </c>
      <c r="B7" s="333">
        <f>T!G17</f>
        <v>2018</v>
      </c>
      <c r="C7" s="343">
        <f>B7-1</f>
        <v>2017</v>
      </c>
      <c r="D7" s="318" t="s">
        <v>179</v>
      </c>
      <c r="E7" s="335">
        <f>B7</f>
        <v>2018</v>
      </c>
      <c r="F7" s="343">
        <f>C7</f>
        <v>2017</v>
      </c>
      <c r="G7" s="318" t="s">
        <v>179</v>
      </c>
      <c r="H7" s="335">
        <f>B7</f>
        <v>2018</v>
      </c>
      <c r="I7" s="333">
        <f>B7</f>
        <v>2018</v>
      </c>
      <c r="J7" s="348">
        <f>C7</f>
        <v>2017</v>
      </c>
      <c r="K7" s="335">
        <f>B7</f>
        <v>2018</v>
      </c>
      <c r="L7" s="348">
        <f>C7</f>
        <v>2017</v>
      </c>
      <c r="M7" s="496">
        <f>B7</f>
        <v>2018</v>
      </c>
      <c r="N7" s="371" t="s">
        <v>38</v>
      </c>
      <c r="O7" s="366" t="s">
        <v>192</v>
      </c>
      <c r="P7" s="366" t="s">
        <v>193</v>
      </c>
      <c r="Q7" s="366" t="s">
        <v>180</v>
      </c>
      <c r="R7" s="367" t="s">
        <v>181</v>
      </c>
      <c r="S7" s="903"/>
      <c r="T7" s="904"/>
      <c r="U7" s="256"/>
    </row>
    <row r="8" spans="1:23" ht="14.1" customHeight="1" x14ac:dyDescent="0.25">
      <c r="A8" s="190" t="s">
        <v>25</v>
      </c>
      <c r="B8" s="204">
        <v>1083.5036572418198</v>
      </c>
      <c r="C8" s="344">
        <v>1455.8500270682691</v>
      </c>
      <c r="D8" s="391">
        <v>-0.25575874087543554</v>
      </c>
      <c r="E8" s="207">
        <v>1221.8414716782852</v>
      </c>
      <c r="F8" s="347">
        <v>1334.1218130037801</v>
      </c>
      <c r="G8" s="391">
        <v>-8.416048686940758E-2</v>
      </c>
      <c r="H8" s="205">
        <v>1300</v>
      </c>
      <c r="I8" s="340">
        <v>11552.479003624998</v>
      </c>
      <c r="J8" s="349">
        <v>15543.059795034918</v>
      </c>
      <c r="K8" s="207">
        <v>13027.457593686146</v>
      </c>
      <c r="L8" s="352">
        <v>14243.455526209747</v>
      </c>
      <c r="M8" s="217">
        <v>13840</v>
      </c>
      <c r="N8" s="204">
        <v>2.0096774193548383</v>
      </c>
      <c r="O8" s="217">
        <v>6.9</v>
      </c>
      <c r="P8" s="217">
        <v>-2.7</v>
      </c>
      <c r="Q8" s="217">
        <v>-1.9612903225806451</v>
      </c>
      <c r="R8" s="338">
        <v>3.9709677419354836</v>
      </c>
      <c r="S8" s="197">
        <v>40.041309444226492</v>
      </c>
      <c r="T8" s="369">
        <v>426.92636400000043</v>
      </c>
      <c r="U8" s="196"/>
      <c r="V8" s="196"/>
      <c r="W8" s="407"/>
    </row>
    <row r="9" spans="1:23" ht="14.1" customHeight="1" x14ac:dyDescent="0.25">
      <c r="A9" s="190" t="s">
        <v>26</v>
      </c>
      <c r="B9" s="191">
        <v>1157.3341365416989</v>
      </c>
      <c r="C9" s="345">
        <v>1021.1736168225515</v>
      </c>
      <c r="D9" s="390">
        <v>0.13333728709405923</v>
      </c>
      <c r="E9" s="194">
        <v>1066.6686039717233</v>
      </c>
      <c r="F9" s="345">
        <v>1083.6739025761146</v>
      </c>
      <c r="G9" s="390">
        <v>-1.5692265508993299E-2</v>
      </c>
      <c r="H9" s="192">
        <v>980</v>
      </c>
      <c r="I9" s="341">
        <v>12345.273394016001</v>
      </c>
      <c r="J9" s="350">
        <v>10896.760764441922</v>
      </c>
      <c r="K9" s="194">
        <v>11378.144928994627</v>
      </c>
      <c r="L9" s="353">
        <v>11563.690119398203</v>
      </c>
      <c r="M9" s="497">
        <v>10440</v>
      </c>
      <c r="N9" s="341">
        <v>-3.2785714285714285</v>
      </c>
      <c r="O9" s="192">
        <v>2.4</v>
      </c>
      <c r="P9" s="192">
        <v>-11.8</v>
      </c>
      <c r="Q9" s="192">
        <v>-0.66206896551724137</v>
      </c>
      <c r="R9" s="339">
        <v>-2.6165024630541871</v>
      </c>
      <c r="S9" s="197">
        <v>54.667849790186963</v>
      </c>
      <c r="T9" s="369">
        <v>583.14154800000017</v>
      </c>
      <c r="U9" s="196"/>
      <c r="V9" s="196"/>
      <c r="W9" s="407"/>
    </row>
    <row r="10" spans="1:23" ht="14.1" customHeight="1" x14ac:dyDescent="0.25">
      <c r="A10" s="231" t="s">
        <v>27</v>
      </c>
      <c r="B10" s="199">
        <v>1097.0923047483834</v>
      </c>
      <c r="C10" s="346">
        <v>803.62548712329124</v>
      </c>
      <c r="D10" s="392">
        <v>0.36517858421290816</v>
      </c>
      <c r="E10" s="202">
        <v>1010.3134995345407</v>
      </c>
      <c r="F10" s="346">
        <v>907.83422280087268</v>
      </c>
      <c r="G10" s="392">
        <v>0.11288324912173549</v>
      </c>
      <c r="H10" s="200">
        <v>910</v>
      </c>
      <c r="I10" s="342">
        <v>11698.814337270996</v>
      </c>
      <c r="J10" s="351">
        <v>8577.8014859695013</v>
      </c>
      <c r="K10" s="202">
        <v>10773.450877685173</v>
      </c>
      <c r="L10" s="354">
        <v>9690.1129570080284</v>
      </c>
      <c r="M10" s="498">
        <v>9690</v>
      </c>
      <c r="N10" s="342">
        <v>1.0000000000000002</v>
      </c>
      <c r="O10" s="200">
        <v>8.5</v>
      </c>
      <c r="P10" s="200">
        <v>-9.6999999999999993</v>
      </c>
      <c r="Q10" s="200">
        <v>3.3032258064516129</v>
      </c>
      <c r="R10" s="339">
        <v>-2.3032258064516125</v>
      </c>
      <c r="S10" s="230">
        <v>38.23260277605651</v>
      </c>
      <c r="T10" s="370">
        <v>407.69250200000033</v>
      </c>
      <c r="U10" s="196"/>
      <c r="V10" s="196"/>
      <c r="W10" s="407"/>
    </row>
    <row r="11" spans="1:23" ht="14.1" customHeight="1" x14ac:dyDescent="0.25">
      <c r="A11" s="231" t="s">
        <v>28</v>
      </c>
      <c r="B11" s="204">
        <v>463.92868328878677</v>
      </c>
      <c r="C11" s="347">
        <v>661.95091023427085</v>
      </c>
      <c r="D11" s="391">
        <v>-0.29914941407876017</v>
      </c>
      <c r="E11" s="207">
        <v>635.94488956762325</v>
      </c>
      <c r="F11" s="347">
        <v>643.86579452829324</v>
      </c>
      <c r="G11" s="391">
        <v>-1.2302105544328493E-2</v>
      </c>
      <c r="H11" s="205">
        <v>650</v>
      </c>
      <c r="I11" s="340">
        <v>4948.0834253370003</v>
      </c>
      <c r="J11" s="349">
        <v>7074.9881403389991</v>
      </c>
      <c r="K11" s="207">
        <v>6782.7415739642029</v>
      </c>
      <c r="L11" s="352">
        <v>6881.6928715234208</v>
      </c>
      <c r="M11" s="217">
        <v>6920</v>
      </c>
      <c r="N11" s="204">
        <v>12.98</v>
      </c>
      <c r="O11" s="217">
        <v>19.100000000000001</v>
      </c>
      <c r="P11" s="217">
        <v>4.0999999999999996</v>
      </c>
      <c r="Q11" s="217">
        <v>7.5500000000000007</v>
      </c>
      <c r="R11" s="338">
        <v>5.43</v>
      </c>
      <c r="S11" s="197">
        <v>14.512029361454944</v>
      </c>
      <c r="T11" s="369">
        <v>154.77957499999994</v>
      </c>
      <c r="U11" s="196"/>
      <c r="V11" s="196"/>
      <c r="W11" s="407"/>
    </row>
    <row r="12" spans="1:23" ht="14.1" customHeight="1" x14ac:dyDescent="0.25">
      <c r="A12" s="231" t="s">
        <v>29</v>
      </c>
      <c r="B12" s="191">
        <v>347.44743201690039</v>
      </c>
      <c r="C12" s="345">
        <v>425.74588169714985</v>
      </c>
      <c r="D12" s="390">
        <v>-0.18390888331820973</v>
      </c>
      <c r="E12" s="194">
        <v>406.56186681999554</v>
      </c>
      <c r="F12" s="345">
        <v>445.83379271934302</v>
      </c>
      <c r="G12" s="390">
        <v>-8.8086472000720603E-2</v>
      </c>
      <c r="H12" s="192">
        <v>440</v>
      </c>
      <c r="I12" s="341">
        <v>3701.2269651363999</v>
      </c>
      <c r="J12" s="350">
        <v>4549.6630815020008</v>
      </c>
      <c r="K12" s="194">
        <v>4330.9508311380077</v>
      </c>
      <c r="L12" s="353">
        <v>4764.3292264752627</v>
      </c>
      <c r="M12" s="497">
        <v>4690</v>
      </c>
      <c r="N12" s="341">
        <v>16.461290322580645</v>
      </c>
      <c r="O12" s="192">
        <v>21.8</v>
      </c>
      <c r="P12" s="192">
        <v>12</v>
      </c>
      <c r="Q12" s="192">
        <v>12.95483870967742</v>
      </c>
      <c r="R12" s="339">
        <v>3.5064516129032253</v>
      </c>
      <c r="S12" s="197">
        <v>13.498842341905453</v>
      </c>
      <c r="T12" s="369">
        <v>143.79820500000002</v>
      </c>
      <c r="U12" s="196"/>
      <c r="V12" s="196"/>
      <c r="W12" s="407"/>
    </row>
    <row r="13" spans="1:23" ht="14.1" customHeight="1" x14ac:dyDescent="0.25">
      <c r="A13" s="231" t="s">
        <v>30</v>
      </c>
      <c r="B13" s="199">
        <v>324.34907036731795</v>
      </c>
      <c r="C13" s="346">
        <v>341.17312032297468</v>
      </c>
      <c r="D13" s="392">
        <v>-4.9312354794334594E-2</v>
      </c>
      <c r="E13" s="202">
        <v>330.4690789040223</v>
      </c>
      <c r="F13" s="346">
        <v>352.90420331928055</v>
      </c>
      <c r="G13" s="392">
        <v>-6.3572845560472643E-2</v>
      </c>
      <c r="H13" s="200">
        <v>350</v>
      </c>
      <c r="I13" s="342">
        <v>3463.5186286474</v>
      </c>
      <c r="J13" s="351">
        <v>3646.2992657419995</v>
      </c>
      <c r="K13" s="202">
        <v>3528.8703299806325</v>
      </c>
      <c r="L13" s="354">
        <v>3771.6756121414323</v>
      </c>
      <c r="M13" s="498">
        <v>3730</v>
      </c>
      <c r="N13" s="342">
        <v>17.746666666666666</v>
      </c>
      <c r="O13" s="200">
        <v>21.1</v>
      </c>
      <c r="P13" s="200">
        <v>10.9</v>
      </c>
      <c r="Q13" s="200">
        <v>15.81</v>
      </c>
      <c r="R13" s="339">
        <v>1.9366666666666656</v>
      </c>
      <c r="S13" s="230">
        <v>21.697261836842948</v>
      </c>
      <c r="T13" s="370">
        <v>231.69123099999996</v>
      </c>
      <c r="U13" s="196"/>
      <c r="V13" s="196"/>
      <c r="W13" s="407"/>
    </row>
    <row r="14" spans="1:23" ht="14.1" customHeight="1" x14ac:dyDescent="0.25">
      <c r="A14" s="231" t="s">
        <v>31</v>
      </c>
      <c r="B14" s="204">
        <v>333.6551971964559</v>
      </c>
      <c r="C14" s="347">
        <v>347.23823468572687</v>
      </c>
      <c r="D14" s="391">
        <v>-3.911734403777422E-2</v>
      </c>
      <c r="E14" s="207">
        <v>341.67659457518016</v>
      </c>
      <c r="F14" s="347">
        <v>351.44094772767028</v>
      </c>
      <c r="G14" s="391">
        <v>-2.7783766278869877E-2</v>
      </c>
      <c r="H14" s="205">
        <v>320</v>
      </c>
      <c r="I14" s="340">
        <v>3567.0119804279998</v>
      </c>
      <c r="J14" s="349">
        <v>3705.8560932339992</v>
      </c>
      <c r="K14" s="207">
        <v>3652.7664382937833</v>
      </c>
      <c r="L14" s="352">
        <v>3750.7090160369739</v>
      </c>
      <c r="M14" s="217">
        <v>3410</v>
      </c>
      <c r="N14" s="204">
        <v>19.954838709677414</v>
      </c>
      <c r="O14" s="217">
        <v>25.5</v>
      </c>
      <c r="P14" s="217">
        <v>13.2</v>
      </c>
      <c r="Q14" s="217">
        <v>17.525806451612908</v>
      </c>
      <c r="R14" s="338">
        <v>2.4290322580645061</v>
      </c>
      <c r="S14" s="197">
        <v>52.360184114946804</v>
      </c>
      <c r="T14" s="369">
        <v>559.76802399999895</v>
      </c>
      <c r="U14" s="196"/>
      <c r="V14" s="196"/>
      <c r="W14" s="407"/>
    </row>
    <row r="15" spans="1:23" ht="14.1" customHeight="1" x14ac:dyDescent="0.25">
      <c r="A15" s="231" t="s">
        <v>32</v>
      </c>
      <c r="B15" s="191">
        <v>343.11633550155062</v>
      </c>
      <c r="C15" s="345">
        <v>325.75286528301183</v>
      </c>
      <c r="D15" s="390">
        <v>5.3302586313257849E-2</v>
      </c>
      <c r="E15" s="194">
        <v>363.18368757739734</v>
      </c>
      <c r="F15" s="345">
        <v>337.23127777172118</v>
      </c>
      <c r="G15" s="390">
        <v>7.6957303537081384E-2</v>
      </c>
      <c r="H15" s="192">
        <v>330</v>
      </c>
      <c r="I15" s="341">
        <v>3662.5684293534014</v>
      </c>
      <c r="J15" s="350">
        <v>3471.0747470890001</v>
      </c>
      <c r="K15" s="194">
        <v>3876.7758061787563</v>
      </c>
      <c r="L15" s="353">
        <v>3593.3835031197882</v>
      </c>
      <c r="M15" s="497">
        <v>3510</v>
      </c>
      <c r="N15" s="341">
        <v>20.912903225806453</v>
      </c>
      <c r="O15" s="192">
        <v>26.6</v>
      </c>
      <c r="P15" s="192">
        <v>12.4</v>
      </c>
      <c r="Q15" s="192">
        <v>17.219354838709684</v>
      </c>
      <c r="R15" s="339">
        <v>3.6935483870967687</v>
      </c>
      <c r="S15" s="197">
        <v>62.640660064180018</v>
      </c>
      <c r="T15" s="369">
        <v>668.65257299999985</v>
      </c>
      <c r="U15" s="196"/>
      <c r="V15" s="196"/>
      <c r="W15" s="407"/>
    </row>
    <row r="16" spans="1:23" ht="14.1" customHeight="1" x14ac:dyDescent="0.25">
      <c r="A16" s="231" t="s">
        <v>33</v>
      </c>
      <c r="B16" s="199">
        <v>378.69970674722697</v>
      </c>
      <c r="C16" s="346">
        <v>460.65275006763613</v>
      </c>
      <c r="D16" s="392">
        <v>-0.1779063368413111</v>
      </c>
      <c r="E16" s="202">
        <v>411.25863171288853</v>
      </c>
      <c r="F16" s="346">
        <v>441.5853838945024</v>
      </c>
      <c r="G16" s="392">
        <v>-6.8676983631458077E-2</v>
      </c>
      <c r="H16" s="200">
        <v>440</v>
      </c>
      <c r="I16" s="342">
        <v>4046.0096517410002</v>
      </c>
      <c r="J16" s="351">
        <v>4919.3939411250331</v>
      </c>
      <c r="K16" s="202">
        <v>4393.8676572115637</v>
      </c>
      <c r="L16" s="354">
        <v>4715.7700929844241</v>
      </c>
      <c r="M16" s="498">
        <v>4690</v>
      </c>
      <c r="N16" s="342">
        <v>14.723333333333334</v>
      </c>
      <c r="O16" s="200">
        <v>19.5</v>
      </c>
      <c r="P16" s="200">
        <v>5.4</v>
      </c>
      <c r="Q16" s="200">
        <v>13.010000000000002</v>
      </c>
      <c r="R16" s="339">
        <v>1.7133333333333329</v>
      </c>
      <c r="S16" s="230">
        <v>44.629401007271447</v>
      </c>
      <c r="T16" s="370">
        <v>476.81799199999978</v>
      </c>
      <c r="U16" s="196"/>
      <c r="V16" s="196"/>
      <c r="W16" s="407"/>
    </row>
    <row r="17" spans="1:23" ht="14.1" customHeight="1" x14ac:dyDescent="0.25">
      <c r="A17" s="190" t="s">
        <v>34</v>
      </c>
      <c r="B17" s="204">
        <v>644.60719937119757</v>
      </c>
      <c r="C17" s="347">
        <v>657.3441964893608</v>
      </c>
      <c r="D17" s="391">
        <v>-1.9376450246593728E-2</v>
      </c>
      <c r="E17" s="207">
        <v>715.46715171671258</v>
      </c>
      <c r="F17" s="347">
        <v>712.54964101867722</v>
      </c>
      <c r="G17" s="391">
        <v>4.0944665888322076E-3</v>
      </c>
      <c r="H17" s="205">
        <v>720</v>
      </c>
      <c r="I17" s="340">
        <v>6879.0729710419982</v>
      </c>
      <c r="J17" s="349">
        <v>7004.39455672232</v>
      </c>
      <c r="K17" s="207">
        <v>7635.2711385226839</v>
      </c>
      <c r="L17" s="352">
        <v>7592.6415013636542</v>
      </c>
      <c r="M17" s="217">
        <v>7670</v>
      </c>
      <c r="N17" s="204">
        <v>10.145161290322582</v>
      </c>
      <c r="O17" s="217">
        <v>15</v>
      </c>
      <c r="P17" s="217">
        <v>4</v>
      </c>
      <c r="Q17" s="217">
        <v>7.9935483870967738</v>
      </c>
      <c r="R17" s="338">
        <v>2.151612903225808</v>
      </c>
      <c r="S17" s="197">
        <v>60.134363055283686</v>
      </c>
      <c r="T17" s="369">
        <v>641.73786599999971</v>
      </c>
      <c r="U17" s="196"/>
      <c r="V17" s="196"/>
      <c r="W17" s="407"/>
    </row>
    <row r="18" spans="1:23" ht="14.1" customHeight="1" x14ac:dyDescent="0.25">
      <c r="A18" s="190" t="s">
        <v>35</v>
      </c>
      <c r="B18" s="191">
        <v>914.12233958541594</v>
      </c>
      <c r="C18" s="345">
        <v>947.05070711760902</v>
      </c>
      <c r="D18" s="390">
        <v>-3.4769381707566674E-2</v>
      </c>
      <c r="E18" s="194">
        <v>972.34698420773407</v>
      </c>
      <c r="F18" s="345">
        <v>994.4657715854155</v>
      </c>
      <c r="G18" s="390">
        <v>-2.2241879016528451E-2</v>
      </c>
      <c r="H18" s="192">
        <v>1000</v>
      </c>
      <c r="I18" s="341">
        <v>9750.8263389996973</v>
      </c>
      <c r="J18" s="350">
        <v>10095.151836360221</v>
      </c>
      <c r="K18" s="194">
        <v>10371.901192743764</v>
      </c>
      <c r="L18" s="353">
        <v>10600.575961526809</v>
      </c>
      <c r="M18" s="497">
        <v>10650</v>
      </c>
      <c r="N18" s="341">
        <v>4.4300000000000006</v>
      </c>
      <c r="O18" s="192">
        <v>11.1</v>
      </c>
      <c r="P18" s="192">
        <v>-3.9</v>
      </c>
      <c r="Q18" s="192">
        <v>2.6366666666666658</v>
      </c>
      <c r="R18" s="339">
        <v>1.7933333333333348</v>
      </c>
      <c r="S18" s="197">
        <v>73.700223382673826</v>
      </c>
      <c r="T18" s="369">
        <v>786.15147299999944</v>
      </c>
      <c r="U18" s="196"/>
      <c r="V18" s="196"/>
      <c r="W18" s="407"/>
    </row>
    <row r="19" spans="1:23" ht="14.1" customHeight="1" x14ac:dyDescent="0.25">
      <c r="A19" s="198" t="s">
        <v>36</v>
      </c>
      <c r="B19" s="199">
        <v>1094.8724745914337</v>
      </c>
      <c r="C19" s="346">
        <v>1079.9249565070677</v>
      </c>
      <c r="D19" s="392">
        <v>1.3841256278318273E-2</v>
      </c>
      <c r="E19" s="202">
        <v>1158.7136875077565</v>
      </c>
      <c r="F19" s="346">
        <v>1127.6153621787691</v>
      </c>
      <c r="G19" s="392">
        <v>2.7578841484475192E-2</v>
      </c>
      <c r="H19" s="200">
        <v>1170</v>
      </c>
      <c r="I19" s="342">
        <v>11691.340344392</v>
      </c>
      <c r="J19" s="351">
        <v>11511.778019419886</v>
      </c>
      <c r="K19" s="202">
        <v>12373.053845758493</v>
      </c>
      <c r="L19" s="354">
        <v>12020.147939422857</v>
      </c>
      <c r="M19" s="498">
        <v>12460</v>
      </c>
      <c r="N19" s="342">
        <v>1.4161290322580646</v>
      </c>
      <c r="O19" s="200">
        <v>6.1</v>
      </c>
      <c r="P19" s="200">
        <v>-3.3</v>
      </c>
      <c r="Q19" s="200">
        <v>-0.43548387096774194</v>
      </c>
      <c r="R19" s="339">
        <v>1.8516129032258066</v>
      </c>
      <c r="S19" s="230">
        <v>68.62080929976895</v>
      </c>
      <c r="T19" s="370">
        <v>732.75131600000077</v>
      </c>
      <c r="U19" s="368"/>
      <c r="V19" s="196"/>
      <c r="W19" s="407"/>
    </row>
    <row r="20" spans="1:23" ht="14.1" customHeight="1" x14ac:dyDescent="0.25">
      <c r="A20" s="190" t="s">
        <v>129</v>
      </c>
      <c r="B20" s="508">
        <f>SUM(B8:B10)</f>
        <v>3337.9300985319019</v>
      </c>
      <c r="C20" s="799">
        <f>SUM(C8:C10)</f>
        <v>3280.6491310141118</v>
      </c>
      <c r="D20" s="509">
        <f t="shared" ref="D20:D26" si="0">(B20-C20)/C20</f>
        <v>1.7460254123574433E-2</v>
      </c>
      <c r="E20" s="510">
        <f t="shared" ref="E20:K20" si="1">SUM(E8:E10)</f>
        <v>3298.8235751845496</v>
      </c>
      <c r="F20" s="799">
        <f t="shared" si="1"/>
        <v>3325.6299383807677</v>
      </c>
      <c r="G20" s="509">
        <f t="shared" ref="G20:G26" si="2">(E20-F20)/F20</f>
        <v>-8.0605370088982463E-3</v>
      </c>
      <c r="H20" s="511">
        <f>SUM(H8:H10)</f>
        <v>3190</v>
      </c>
      <c r="I20" s="655">
        <f t="shared" si="1"/>
        <v>35596.566734911998</v>
      </c>
      <c r="J20" s="804">
        <f t="shared" si="1"/>
        <v>35017.62204544634</v>
      </c>
      <c r="K20" s="656">
        <f t="shared" si="1"/>
        <v>35179.053400365941</v>
      </c>
      <c r="L20" s="804">
        <f>SUM(L8:L10)</f>
        <v>35497.258602615977</v>
      </c>
      <c r="M20" s="657">
        <f>SUM(M8:M10)</f>
        <v>33970</v>
      </c>
      <c r="N20" s="513">
        <f>AVERAGE(N8:N10)</f>
        <v>-8.9631336405529963E-2</v>
      </c>
      <c r="O20" s="514">
        <f>MAX(O8:O10)</f>
        <v>8.5</v>
      </c>
      <c r="P20" s="514">
        <f>MIN(P8:P10)</f>
        <v>-11.8</v>
      </c>
      <c r="Q20" s="514">
        <f>AVERAGE(Q8:Q10)</f>
        <v>0.22662217278457542</v>
      </c>
      <c r="R20" s="515">
        <f>N20-Q20</f>
        <v>-0.31625350919010536</v>
      </c>
      <c r="S20" s="516">
        <f t="shared" ref="S20:T20" si="3">SUM(S8:S10)</f>
        <v>132.94176201046997</v>
      </c>
      <c r="T20" s="517">
        <f t="shared" si="3"/>
        <v>1417.760414000001</v>
      </c>
      <c r="W20" s="407"/>
    </row>
    <row r="21" spans="1:23" ht="14.1" customHeight="1" x14ac:dyDescent="0.25">
      <c r="A21" s="190" t="s">
        <v>154</v>
      </c>
      <c r="B21" s="508">
        <f>SUM(B11:B13)</f>
        <v>1135.7251856730049</v>
      </c>
      <c r="C21" s="799">
        <f>SUM(C11:C13)</f>
        <v>1428.8699122543953</v>
      </c>
      <c r="D21" s="509">
        <f t="shared" si="0"/>
        <v>-0.20515844309359285</v>
      </c>
      <c r="E21" s="510">
        <f t="shared" ref="E21:K21" si="4">SUM(E11:E13)</f>
        <v>1372.975835291641</v>
      </c>
      <c r="F21" s="799">
        <f t="shared" si="4"/>
        <v>1442.6037905669168</v>
      </c>
      <c r="G21" s="509">
        <f t="shared" si="2"/>
        <v>-4.82654736737613E-2</v>
      </c>
      <c r="H21" s="511">
        <f t="shared" si="4"/>
        <v>1440</v>
      </c>
      <c r="I21" s="655">
        <f t="shared" si="4"/>
        <v>12112.8290191208</v>
      </c>
      <c r="J21" s="804">
        <f t="shared" si="4"/>
        <v>15270.950487582999</v>
      </c>
      <c r="K21" s="656">
        <f t="shared" si="4"/>
        <v>14642.562735082844</v>
      </c>
      <c r="L21" s="804">
        <f>SUM(L11:L13)</f>
        <v>15417.697710140117</v>
      </c>
      <c r="M21" s="657">
        <f>SUM(M11:M13)</f>
        <v>15340</v>
      </c>
      <c r="N21" s="513">
        <f>AVERAGE(N11:N13)</f>
        <v>15.72931899641577</v>
      </c>
      <c r="O21" s="514">
        <f>MAX(O11:O13)</f>
        <v>21.8</v>
      </c>
      <c r="P21" s="514">
        <f>MIN(P11:P13)</f>
        <v>4.0999999999999996</v>
      </c>
      <c r="Q21" s="514">
        <f>AVERAGE(Q11:Q13)</f>
        <v>12.104946236559142</v>
      </c>
      <c r="R21" s="735">
        <f t="shared" ref="R21:R26" si="5">N21-Q21</f>
        <v>3.6243727598566284</v>
      </c>
      <c r="S21" s="736">
        <f>SUM(S11:S13)</f>
        <v>49.708133540203349</v>
      </c>
      <c r="T21" s="737">
        <f t="shared" ref="T21" si="6">SUM(T11:T13)</f>
        <v>530.26901099999986</v>
      </c>
      <c r="W21" s="407"/>
    </row>
    <row r="22" spans="1:23" ht="14.1" customHeight="1" x14ac:dyDescent="0.25">
      <c r="A22" s="190" t="s">
        <v>189</v>
      </c>
      <c r="B22" s="508">
        <f>SUM(B14:B16)</f>
        <v>1055.4712394452336</v>
      </c>
      <c r="C22" s="799">
        <f>SUM(C14:C16)</f>
        <v>1133.6438500363747</v>
      </c>
      <c r="D22" s="509">
        <f t="shared" si="0"/>
        <v>-6.89569396849221E-2</v>
      </c>
      <c r="E22" s="510">
        <f t="shared" ref="E22:K22" si="7">SUM(E14:E16)</f>
        <v>1116.1189138654661</v>
      </c>
      <c r="F22" s="799">
        <f t="shared" si="7"/>
        <v>1130.257609393894</v>
      </c>
      <c r="G22" s="509">
        <f t="shared" si="2"/>
        <v>-1.2509268162334984E-2</v>
      </c>
      <c r="H22" s="511">
        <f t="shared" si="7"/>
        <v>1090</v>
      </c>
      <c r="I22" s="655">
        <f t="shared" si="7"/>
        <v>11275.590061522402</v>
      </c>
      <c r="J22" s="804">
        <f t="shared" si="7"/>
        <v>12096.324781448031</v>
      </c>
      <c r="K22" s="656">
        <f t="shared" si="7"/>
        <v>11923.409901684103</v>
      </c>
      <c r="L22" s="804">
        <f>SUM(L14:L16)</f>
        <v>12059.862612141187</v>
      </c>
      <c r="M22" s="657">
        <f>SUM(M14:M16)</f>
        <v>11610</v>
      </c>
      <c r="N22" s="513">
        <f>AVERAGE(N14:N16)</f>
        <v>18.530358422939067</v>
      </c>
      <c r="O22" s="514">
        <f>MAX(O14:O16)</f>
        <v>26.6</v>
      </c>
      <c r="P22" s="514">
        <f>MIN(P14:P16)</f>
        <v>5.4</v>
      </c>
      <c r="Q22" s="514">
        <f>AVERAGE(Q14:Q16)</f>
        <v>15.918387096774197</v>
      </c>
      <c r="R22" s="735">
        <f>N22-Q22</f>
        <v>2.6119713261648698</v>
      </c>
      <c r="S22" s="736">
        <f t="shared" ref="S22:T22" si="8">SUM(S14:S16)</f>
        <v>159.63024518639827</v>
      </c>
      <c r="T22" s="737">
        <f t="shared" si="8"/>
        <v>1705.2385889999987</v>
      </c>
      <c r="W22" s="407"/>
    </row>
    <row r="23" spans="1:23" ht="14.1" customHeight="1" x14ac:dyDescent="0.25">
      <c r="A23" s="232" t="s">
        <v>155</v>
      </c>
      <c r="B23" s="780">
        <f>SUM(B17:B19)</f>
        <v>2653.6020135480471</v>
      </c>
      <c r="C23" s="800">
        <f>SUM(C17:C19)</f>
        <v>2684.3198601140375</v>
      </c>
      <c r="D23" s="781">
        <f t="shared" si="0"/>
        <v>-1.1443437506246146E-2</v>
      </c>
      <c r="E23" s="782">
        <f t="shared" ref="E23:K23" si="9">SUM(E17:E19)</f>
        <v>2846.5278234322031</v>
      </c>
      <c r="F23" s="800">
        <f t="shared" si="9"/>
        <v>2834.6307747828619</v>
      </c>
      <c r="G23" s="781">
        <f t="shared" si="2"/>
        <v>4.1970364377535638E-3</v>
      </c>
      <c r="H23" s="512">
        <f t="shared" si="9"/>
        <v>2890</v>
      </c>
      <c r="I23" s="783">
        <f t="shared" si="9"/>
        <v>28321.239654433695</v>
      </c>
      <c r="J23" s="805">
        <f t="shared" si="9"/>
        <v>28611.324412502428</v>
      </c>
      <c r="K23" s="784">
        <f t="shared" si="9"/>
        <v>30380.226177024939</v>
      </c>
      <c r="L23" s="805">
        <f>SUM(L17:L19)</f>
        <v>30213.36540231332</v>
      </c>
      <c r="M23" s="658">
        <f>SUM(M17:M19)</f>
        <v>30780</v>
      </c>
      <c r="N23" s="785">
        <f>AVERAGE(N17:N19)</f>
        <v>5.3304301075268823</v>
      </c>
      <c r="O23" s="742">
        <f>MAX(O17:O19)</f>
        <v>15</v>
      </c>
      <c r="P23" s="742">
        <f>MIN(P17:P19)</f>
        <v>-3.9</v>
      </c>
      <c r="Q23" s="742">
        <f>AVERAGE(Q17:Q19)</f>
        <v>3.3982437275985657</v>
      </c>
      <c r="R23" s="735">
        <f t="shared" si="5"/>
        <v>1.9321863799283165</v>
      </c>
      <c r="S23" s="786">
        <f t="shared" ref="S23:T23" si="10">SUM(S17:S19)</f>
        <v>202.45539573772646</v>
      </c>
      <c r="T23" s="787">
        <f t="shared" si="10"/>
        <v>2160.6406550000002</v>
      </c>
      <c r="U23" s="256"/>
      <c r="W23" s="407"/>
    </row>
    <row r="24" spans="1:23" ht="14.1" customHeight="1" x14ac:dyDescent="0.25">
      <c r="A24" s="190" t="s">
        <v>156</v>
      </c>
      <c r="B24" s="738">
        <f>SUM(B8:B13)</f>
        <v>4473.6552842049068</v>
      </c>
      <c r="C24" s="801">
        <f>SUM(C8:C13)</f>
        <v>4709.5190432685076</v>
      </c>
      <c r="D24" s="390">
        <f t="shared" si="0"/>
        <v>-5.0082345330088374E-2</v>
      </c>
      <c r="E24" s="739">
        <f t="shared" ref="E24:K24" si="11">SUM(E8:E13)</f>
        <v>4671.799410476191</v>
      </c>
      <c r="F24" s="802">
        <f t="shared" si="11"/>
        <v>4768.2337289476854</v>
      </c>
      <c r="G24" s="390">
        <f t="shared" si="2"/>
        <v>-2.0224327068123139E-2</v>
      </c>
      <c r="H24" s="494">
        <f t="shared" si="11"/>
        <v>4630</v>
      </c>
      <c r="I24" s="738">
        <f t="shared" si="11"/>
        <v>47709.39575403279</v>
      </c>
      <c r="J24" s="806">
        <f t="shared" si="11"/>
        <v>50288.572533029335</v>
      </c>
      <c r="K24" s="740">
        <f t="shared" si="11"/>
        <v>49821.616135448778</v>
      </c>
      <c r="L24" s="806">
        <f>SUM(L8:L13)</f>
        <v>50914.956312756083</v>
      </c>
      <c r="M24" s="389">
        <f>SUM(M8:M13)</f>
        <v>49310</v>
      </c>
      <c r="N24" s="738">
        <f>AVERAGE(N8:N13)</f>
        <v>7.8198438300051194</v>
      </c>
      <c r="O24" s="389">
        <f>MAX(O8:O13)</f>
        <v>21.8</v>
      </c>
      <c r="P24" s="389">
        <f>MIN(P8:P13)</f>
        <v>-11.8</v>
      </c>
      <c r="Q24" s="389">
        <f>AVERAGE(Q8:Q13)</f>
        <v>6.1657842046718585</v>
      </c>
      <c r="R24" s="741">
        <f t="shared" si="5"/>
        <v>1.6540596253332609</v>
      </c>
      <c r="S24" s="738">
        <f t="shared" ref="S24:T24" si="12">SUM(S8:S13)</f>
        <v>182.64989555067334</v>
      </c>
      <c r="T24" s="741">
        <f t="shared" si="12"/>
        <v>1948.0294250000011</v>
      </c>
      <c r="W24" s="407"/>
    </row>
    <row r="25" spans="1:23" ht="14.1" customHeight="1" x14ac:dyDescent="0.25">
      <c r="A25" s="190" t="s">
        <v>157</v>
      </c>
      <c r="B25" s="788">
        <f>SUM(B14:B19)</f>
        <v>3709.0732529932807</v>
      </c>
      <c r="C25" s="802">
        <f>SUM(C14:C19)</f>
        <v>3817.9637101504122</v>
      </c>
      <c r="D25" s="390">
        <f t="shared" si="0"/>
        <v>-2.8520558450473514E-2</v>
      </c>
      <c r="E25" s="739">
        <f t="shared" ref="E25:K25" si="13">SUM(E14:E19)</f>
        <v>3962.6467372976695</v>
      </c>
      <c r="F25" s="802">
        <f t="shared" si="13"/>
        <v>3964.8883841767556</v>
      </c>
      <c r="G25" s="390">
        <f t="shared" si="2"/>
        <v>-5.6537452303378989E-4</v>
      </c>
      <c r="H25" s="495">
        <f t="shared" si="13"/>
        <v>3980</v>
      </c>
      <c r="I25" s="788">
        <f t="shared" si="13"/>
        <v>39596.829715956097</v>
      </c>
      <c r="J25" s="807">
        <f t="shared" si="13"/>
        <v>40707.649193950456</v>
      </c>
      <c r="K25" s="739">
        <f t="shared" si="13"/>
        <v>42303.636078709045</v>
      </c>
      <c r="L25" s="807">
        <f>SUM(L14:L19)</f>
        <v>42273.228014454508</v>
      </c>
      <c r="M25" s="388">
        <f>SUM(M14:M19)</f>
        <v>42390</v>
      </c>
      <c r="N25" s="788">
        <f>AVERAGE(N14:N19)</f>
        <v>11.930394265232977</v>
      </c>
      <c r="O25" s="388">
        <f>MAX(O14:O19)</f>
        <v>26.6</v>
      </c>
      <c r="P25" s="388">
        <f>MIN(P14:P19)</f>
        <v>-3.9</v>
      </c>
      <c r="Q25" s="388">
        <f>AVERAGE(Q14:Q19)</f>
        <v>9.658315412186381</v>
      </c>
      <c r="R25" s="789">
        <f t="shared" si="5"/>
        <v>2.2720788530465956</v>
      </c>
      <c r="S25" s="788">
        <f t="shared" ref="S25:T25" si="14">SUM(S14:S19)</f>
        <v>362.08564092412473</v>
      </c>
      <c r="T25" s="789">
        <f t="shared" si="14"/>
        <v>3865.8792439999984</v>
      </c>
      <c r="W25" s="407"/>
    </row>
    <row r="26" spans="1:23" ht="14.1" customHeight="1" x14ac:dyDescent="0.25">
      <c r="A26" s="229" t="s">
        <v>142</v>
      </c>
      <c r="B26" s="790">
        <f>SUM(B8:B19)</f>
        <v>8182.728537198187</v>
      </c>
      <c r="C26" s="803">
        <f>SUM(C8:C19)</f>
        <v>8527.4827534189189</v>
      </c>
      <c r="D26" s="791">
        <f t="shared" si="0"/>
        <v>-4.0428603163402445E-2</v>
      </c>
      <c r="E26" s="792">
        <f t="shared" ref="E26:K26" si="15">SUM(E8:E19)</f>
        <v>8634.4461477738605</v>
      </c>
      <c r="F26" s="803">
        <f t="shared" si="15"/>
        <v>8733.122113124442</v>
      </c>
      <c r="G26" s="791">
        <f t="shared" si="2"/>
        <v>-1.1299047931814415E-2</v>
      </c>
      <c r="H26" s="518">
        <f t="shared" si="15"/>
        <v>8610</v>
      </c>
      <c r="I26" s="793">
        <f t="shared" si="15"/>
        <v>87306.225469988887</v>
      </c>
      <c r="J26" s="808">
        <f t="shared" si="15"/>
        <v>90996.221726979784</v>
      </c>
      <c r="K26" s="794">
        <f t="shared" si="15"/>
        <v>92125.252214157823</v>
      </c>
      <c r="L26" s="808">
        <f>SUM(L8:L19)</f>
        <v>93188.184327210576</v>
      </c>
      <c r="M26" s="659">
        <f>SUM(M8:M19)</f>
        <v>91700</v>
      </c>
      <c r="N26" s="795">
        <f>AVERAGE(N8:N19)</f>
        <v>9.8751190476190462</v>
      </c>
      <c r="O26" s="743">
        <f>MAX(O8:O19)</f>
        <v>26.6</v>
      </c>
      <c r="P26" s="743">
        <f>MIN(P8:P19)</f>
        <v>-11.8</v>
      </c>
      <c r="Q26" s="743">
        <f>AVERAGE(Q8:Q19)</f>
        <v>7.9120498084291215</v>
      </c>
      <c r="R26" s="796">
        <f t="shared" si="5"/>
        <v>1.9630692391899247</v>
      </c>
      <c r="S26" s="797">
        <f t="shared" ref="S26:T26" si="16">SUM(S8:S19)</f>
        <v>544.73553647479798</v>
      </c>
      <c r="T26" s="798">
        <f t="shared" si="16"/>
        <v>5813.9086689999995</v>
      </c>
      <c r="U26" s="337"/>
      <c r="W26" s="407"/>
    </row>
    <row r="27" spans="1:23" ht="9.75" customHeight="1" x14ac:dyDescent="0.25">
      <c r="B27" s="208"/>
      <c r="H27" s="222"/>
      <c r="I27" s="222"/>
      <c r="J27" s="222"/>
      <c r="M27" s="222"/>
      <c r="N27" s="222"/>
      <c r="O27" s="222"/>
      <c r="P27" s="222"/>
      <c r="Q27" s="222"/>
      <c r="R27" s="222"/>
      <c r="T27" s="221"/>
    </row>
    <row r="28" spans="1:23" ht="12.95" customHeight="1" x14ac:dyDescent="0.25">
      <c r="A28" s="897" t="s">
        <v>322</v>
      </c>
      <c r="B28" s="897"/>
      <c r="C28" s="897"/>
      <c r="D28" s="897"/>
      <c r="E28" s="897"/>
      <c r="F28" s="897"/>
      <c r="G28" s="897"/>
      <c r="H28" s="897"/>
      <c r="I28" s="897"/>
      <c r="J28" s="897"/>
      <c r="K28" s="897"/>
      <c r="L28" s="897"/>
      <c r="M28" s="897"/>
      <c r="N28" s="897"/>
      <c r="O28" s="897"/>
      <c r="P28" s="897"/>
      <c r="Q28" s="897"/>
      <c r="R28" s="897"/>
      <c r="S28" s="897"/>
      <c r="T28" s="897"/>
    </row>
    <row r="29" spans="1:23" ht="12" customHeight="1" x14ac:dyDescent="0.25"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</row>
    <row r="30" spans="1:23" ht="12" customHeight="1" x14ac:dyDescent="0.25">
      <c r="E30" s="210"/>
      <c r="F30" s="210"/>
      <c r="G30" s="210"/>
      <c r="H30" s="210"/>
      <c r="I30" s="210"/>
      <c r="N30" s="210"/>
      <c r="O30" s="210"/>
      <c r="P30" s="210"/>
    </row>
    <row r="31" spans="1:23" ht="12" customHeight="1" x14ac:dyDescent="0.25">
      <c r="N31" s="210"/>
      <c r="O31" s="210"/>
      <c r="P31" s="210"/>
    </row>
    <row r="32" spans="1:23" ht="12" customHeight="1" x14ac:dyDescent="0.25">
      <c r="E32" s="210"/>
      <c r="F32" s="210"/>
      <c r="G32" s="210"/>
      <c r="H32" s="210"/>
      <c r="N32" s="210"/>
      <c r="O32" s="210"/>
      <c r="P32" s="210"/>
    </row>
    <row r="33" spans="5:16" ht="12" customHeight="1" x14ac:dyDescent="0.25">
      <c r="E33" s="210"/>
      <c r="F33" s="210"/>
      <c r="G33" s="210"/>
      <c r="H33" s="210"/>
      <c r="N33" s="210"/>
      <c r="O33" s="210"/>
      <c r="P33" s="210"/>
    </row>
    <row r="34" spans="5:16" ht="12" customHeight="1" x14ac:dyDescent="0.25">
      <c r="E34" s="210"/>
      <c r="F34" s="210"/>
      <c r="G34" s="210"/>
      <c r="H34" s="210"/>
      <c r="N34" s="210"/>
      <c r="O34" s="210"/>
      <c r="P34" s="210"/>
    </row>
    <row r="35" spans="5:16" ht="12" customHeight="1" x14ac:dyDescent="0.25">
      <c r="E35" s="210"/>
      <c r="F35" s="210"/>
      <c r="G35" s="210"/>
      <c r="H35" s="210"/>
      <c r="N35" s="210"/>
      <c r="O35" s="210"/>
      <c r="P35" s="210"/>
    </row>
    <row r="36" spans="5:16" ht="12" customHeight="1" x14ac:dyDescent="0.25">
      <c r="E36" s="210"/>
      <c r="F36" s="210"/>
      <c r="G36" s="210"/>
      <c r="H36" s="210"/>
      <c r="N36" s="210"/>
      <c r="O36" s="210"/>
      <c r="P36" s="210"/>
    </row>
    <row r="37" spans="5:16" ht="12" customHeight="1" x14ac:dyDescent="0.25">
      <c r="E37" s="210"/>
      <c r="F37" s="210"/>
      <c r="G37" s="210"/>
      <c r="H37" s="210"/>
      <c r="N37" s="210"/>
      <c r="O37" s="210"/>
      <c r="P37" s="210"/>
    </row>
    <row r="38" spans="5:16" ht="12" customHeight="1" x14ac:dyDescent="0.25">
      <c r="E38" s="210"/>
      <c r="F38" s="210"/>
      <c r="G38" s="210"/>
      <c r="H38" s="210"/>
      <c r="N38" s="210"/>
      <c r="O38" s="210"/>
      <c r="P38" s="210"/>
    </row>
    <row r="39" spans="5:16" ht="12" customHeight="1" x14ac:dyDescent="0.25">
      <c r="E39" s="210"/>
      <c r="F39" s="210"/>
      <c r="G39" s="210"/>
      <c r="H39" s="210"/>
      <c r="N39" s="210"/>
      <c r="O39" s="210"/>
      <c r="P39" s="210"/>
    </row>
    <row r="40" spans="5:16" ht="12" customHeight="1" x14ac:dyDescent="0.25">
      <c r="E40" s="210"/>
      <c r="F40" s="210"/>
      <c r="G40" s="210"/>
      <c r="H40" s="210"/>
      <c r="N40" s="210"/>
      <c r="O40" s="210"/>
      <c r="P40" s="210"/>
    </row>
    <row r="41" spans="5:16" ht="12" customHeight="1" x14ac:dyDescent="0.25">
      <c r="E41" s="210"/>
      <c r="F41" s="210"/>
      <c r="G41" s="210"/>
      <c r="H41" s="210"/>
      <c r="N41" s="210"/>
      <c r="O41" s="210"/>
      <c r="P41" s="210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zoomScaleNormal="100" zoomScaleSheetLayoutView="100" workbookViewId="0"/>
  </sheetViews>
  <sheetFormatPr defaultRowHeight="12.75" x14ac:dyDescent="0.25"/>
  <cols>
    <col min="1" max="1" width="7" style="187" customWidth="1"/>
    <col min="2" max="3" width="5.7109375" style="187" customWidth="1"/>
    <col min="4" max="5" width="6.7109375" style="187" customWidth="1"/>
    <col min="6" max="6" width="4.85546875" style="187" customWidth="1"/>
    <col min="7" max="11" width="6.7109375" style="187" customWidth="1"/>
    <col min="12" max="12" width="5.28515625" style="187" customWidth="1"/>
    <col min="13" max="13" width="8.7109375" style="187" customWidth="1"/>
    <col min="14" max="14" width="6.7109375" style="187" customWidth="1"/>
    <col min="15" max="18" width="7.7109375" style="187" customWidth="1"/>
    <col min="19" max="19" width="5.7109375" style="187" customWidth="1"/>
    <col min="20" max="20" width="8.7109375" style="187" customWidth="1"/>
    <col min="21" max="21" width="8" style="187" customWidth="1"/>
    <col min="22" max="22" width="1.7109375" style="187" customWidth="1"/>
    <col min="23" max="23" width="9.28515625" style="187" bestFit="1" customWidth="1"/>
    <col min="24" max="24" width="11.42578125" style="187" bestFit="1" customWidth="1"/>
    <col min="25" max="263" width="9.140625" style="187"/>
    <col min="264" max="276" width="10.7109375" style="187" customWidth="1"/>
    <col min="277" max="519" width="9.140625" style="187"/>
    <col min="520" max="532" width="10.7109375" style="187" customWidth="1"/>
    <col min="533" max="775" width="9.140625" style="187"/>
    <col min="776" max="788" width="10.7109375" style="187" customWidth="1"/>
    <col min="789" max="1031" width="9.140625" style="187"/>
    <col min="1032" max="1044" width="10.7109375" style="187" customWidth="1"/>
    <col min="1045" max="1287" width="9.140625" style="187"/>
    <col min="1288" max="1300" width="10.7109375" style="187" customWidth="1"/>
    <col min="1301" max="1543" width="9.140625" style="187"/>
    <col min="1544" max="1556" width="10.7109375" style="187" customWidth="1"/>
    <col min="1557" max="1799" width="9.140625" style="187"/>
    <col min="1800" max="1812" width="10.7109375" style="187" customWidth="1"/>
    <col min="1813" max="2055" width="9.140625" style="187"/>
    <col min="2056" max="2068" width="10.7109375" style="187" customWidth="1"/>
    <col min="2069" max="2311" width="9.140625" style="187"/>
    <col min="2312" max="2324" width="10.7109375" style="187" customWidth="1"/>
    <col min="2325" max="2567" width="9.140625" style="187"/>
    <col min="2568" max="2580" width="10.7109375" style="187" customWidth="1"/>
    <col min="2581" max="2823" width="9.140625" style="187"/>
    <col min="2824" max="2836" width="10.7109375" style="187" customWidth="1"/>
    <col min="2837" max="3079" width="9.140625" style="187"/>
    <col min="3080" max="3092" width="10.7109375" style="187" customWidth="1"/>
    <col min="3093" max="3335" width="9.140625" style="187"/>
    <col min="3336" max="3348" width="10.7109375" style="187" customWidth="1"/>
    <col min="3349" max="3591" width="9.140625" style="187"/>
    <col min="3592" max="3604" width="10.7109375" style="187" customWidth="1"/>
    <col min="3605" max="3847" width="9.140625" style="187"/>
    <col min="3848" max="3860" width="10.7109375" style="187" customWidth="1"/>
    <col min="3861" max="4103" width="9.140625" style="187"/>
    <col min="4104" max="4116" width="10.7109375" style="187" customWidth="1"/>
    <col min="4117" max="4359" width="9.140625" style="187"/>
    <col min="4360" max="4372" width="10.7109375" style="187" customWidth="1"/>
    <col min="4373" max="4615" width="9.140625" style="187"/>
    <col min="4616" max="4628" width="10.7109375" style="187" customWidth="1"/>
    <col min="4629" max="4871" width="9.140625" style="187"/>
    <col min="4872" max="4884" width="10.7109375" style="187" customWidth="1"/>
    <col min="4885" max="5127" width="9.140625" style="187"/>
    <col min="5128" max="5140" width="10.7109375" style="187" customWidth="1"/>
    <col min="5141" max="5383" width="9.140625" style="187"/>
    <col min="5384" max="5396" width="10.7109375" style="187" customWidth="1"/>
    <col min="5397" max="5639" width="9.140625" style="187"/>
    <col min="5640" max="5652" width="10.7109375" style="187" customWidth="1"/>
    <col min="5653" max="5895" width="9.140625" style="187"/>
    <col min="5896" max="5908" width="10.7109375" style="187" customWidth="1"/>
    <col min="5909" max="6151" width="9.140625" style="187"/>
    <col min="6152" max="6164" width="10.7109375" style="187" customWidth="1"/>
    <col min="6165" max="6407" width="9.140625" style="187"/>
    <col min="6408" max="6420" width="10.7109375" style="187" customWidth="1"/>
    <col min="6421" max="6663" width="9.140625" style="187"/>
    <col min="6664" max="6676" width="10.7109375" style="187" customWidth="1"/>
    <col min="6677" max="6919" width="9.140625" style="187"/>
    <col min="6920" max="6932" width="10.7109375" style="187" customWidth="1"/>
    <col min="6933" max="7175" width="9.140625" style="187"/>
    <col min="7176" max="7188" width="10.7109375" style="187" customWidth="1"/>
    <col min="7189" max="7431" width="9.140625" style="187"/>
    <col min="7432" max="7444" width="10.7109375" style="187" customWidth="1"/>
    <col min="7445" max="7687" width="9.140625" style="187"/>
    <col min="7688" max="7700" width="10.7109375" style="187" customWidth="1"/>
    <col min="7701" max="7943" width="9.140625" style="187"/>
    <col min="7944" max="7956" width="10.7109375" style="187" customWidth="1"/>
    <col min="7957" max="8199" width="9.140625" style="187"/>
    <col min="8200" max="8212" width="10.7109375" style="187" customWidth="1"/>
    <col min="8213" max="8455" width="9.140625" style="187"/>
    <col min="8456" max="8468" width="10.7109375" style="187" customWidth="1"/>
    <col min="8469" max="8711" width="9.140625" style="187"/>
    <col min="8712" max="8724" width="10.7109375" style="187" customWidth="1"/>
    <col min="8725" max="8967" width="9.140625" style="187"/>
    <col min="8968" max="8980" width="10.7109375" style="187" customWidth="1"/>
    <col min="8981" max="9223" width="9.140625" style="187"/>
    <col min="9224" max="9236" width="10.7109375" style="187" customWidth="1"/>
    <col min="9237" max="9479" width="9.140625" style="187"/>
    <col min="9480" max="9492" width="10.7109375" style="187" customWidth="1"/>
    <col min="9493" max="9735" width="9.140625" style="187"/>
    <col min="9736" max="9748" width="10.7109375" style="187" customWidth="1"/>
    <col min="9749" max="9991" width="9.140625" style="187"/>
    <col min="9992" max="10004" width="10.7109375" style="187" customWidth="1"/>
    <col min="10005" max="10247" width="9.140625" style="187"/>
    <col min="10248" max="10260" width="10.7109375" style="187" customWidth="1"/>
    <col min="10261" max="10503" width="9.140625" style="187"/>
    <col min="10504" max="10516" width="10.7109375" style="187" customWidth="1"/>
    <col min="10517" max="10759" width="9.140625" style="187"/>
    <col min="10760" max="10772" width="10.7109375" style="187" customWidth="1"/>
    <col min="10773" max="11015" width="9.140625" style="187"/>
    <col min="11016" max="11028" width="10.7109375" style="187" customWidth="1"/>
    <col min="11029" max="11271" width="9.140625" style="187"/>
    <col min="11272" max="11284" width="10.7109375" style="187" customWidth="1"/>
    <col min="11285" max="11527" width="9.140625" style="187"/>
    <col min="11528" max="11540" width="10.7109375" style="187" customWidth="1"/>
    <col min="11541" max="11783" width="9.140625" style="187"/>
    <col min="11784" max="11796" width="10.7109375" style="187" customWidth="1"/>
    <col min="11797" max="12039" width="9.140625" style="187"/>
    <col min="12040" max="12052" width="10.7109375" style="187" customWidth="1"/>
    <col min="12053" max="12295" width="9.140625" style="187"/>
    <col min="12296" max="12308" width="10.7109375" style="187" customWidth="1"/>
    <col min="12309" max="12551" width="9.140625" style="187"/>
    <col min="12552" max="12564" width="10.7109375" style="187" customWidth="1"/>
    <col min="12565" max="12807" width="9.140625" style="187"/>
    <col min="12808" max="12820" width="10.7109375" style="187" customWidth="1"/>
    <col min="12821" max="13063" width="9.140625" style="187"/>
    <col min="13064" max="13076" width="10.7109375" style="187" customWidth="1"/>
    <col min="13077" max="13319" width="9.140625" style="187"/>
    <col min="13320" max="13332" width="10.7109375" style="187" customWidth="1"/>
    <col min="13333" max="13575" width="9.140625" style="187"/>
    <col min="13576" max="13588" width="10.7109375" style="187" customWidth="1"/>
    <col min="13589" max="13831" width="9.140625" style="187"/>
    <col min="13832" max="13844" width="10.7109375" style="187" customWidth="1"/>
    <col min="13845" max="14087" width="9.140625" style="187"/>
    <col min="14088" max="14100" width="10.7109375" style="187" customWidth="1"/>
    <col min="14101" max="14343" width="9.140625" style="187"/>
    <col min="14344" max="14356" width="10.7109375" style="187" customWidth="1"/>
    <col min="14357" max="14599" width="9.140625" style="187"/>
    <col min="14600" max="14612" width="10.7109375" style="187" customWidth="1"/>
    <col min="14613" max="14855" width="9.140625" style="187"/>
    <col min="14856" max="14868" width="10.7109375" style="187" customWidth="1"/>
    <col min="14869" max="15111" width="9.140625" style="187"/>
    <col min="15112" max="15124" width="10.7109375" style="187" customWidth="1"/>
    <col min="15125" max="15367" width="9.140625" style="187"/>
    <col min="15368" max="15380" width="10.7109375" style="187" customWidth="1"/>
    <col min="15381" max="15623" width="9.140625" style="187"/>
    <col min="15624" max="15636" width="10.7109375" style="187" customWidth="1"/>
    <col min="15637" max="15879" width="9.140625" style="187"/>
    <col min="15880" max="15892" width="10.7109375" style="187" customWidth="1"/>
    <col min="15893" max="16135" width="9.140625" style="187"/>
    <col min="16136" max="16148" width="10.7109375" style="187" customWidth="1"/>
    <col min="16149" max="16384" width="9.140625" style="187"/>
  </cols>
  <sheetData>
    <row r="1" spans="1:32" x14ac:dyDescent="0.25">
      <c r="T1" s="885" t="s">
        <v>227</v>
      </c>
      <c r="U1" s="885"/>
      <c r="V1" s="885"/>
    </row>
    <row r="2" spans="1:32" ht="20.100000000000001" customHeight="1" x14ac:dyDescent="0.25">
      <c r="A2" s="884" t="s">
        <v>188</v>
      </c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884"/>
      <c r="S2" s="884"/>
      <c r="T2" s="884"/>
      <c r="U2" s="884"/>
      <c r="V2" s="884"/>
    </row>
    <row r="3" spans="1:32" ht="15.75" customHeight="1" x14ac:dyDescent="0.25">
      <c r="A3" s="670">
        <f>T!G17</f>
        <v>2018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1"/>
      <c r="O3" s="212"/>
      <c r="P3" s="212"/>
      <c r="Q3" s="212"/>
      <c r="R3" s="212"/>
      <c r="S3" s="212"/>
      <c r="T3" s="212"/>
      <c r="U3" s="212"/>
    </row>
    <row r="4" spans="1:32" ht="9.75" customHeight="1" x14ac:dyDescent="0.25">
      <c r="A4" s="283"/>
      <c r="B4" s="911"/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  <c r="O4" s="912"/>
      <c r="P4" s="912"/>
      <c r="Q4" s="912"/>
      <c r="R4" s="912"/>
      <c r="S4" s="912"/>
      <c r="T4" s="912"/>
      <c r="U4" s="912"/>
    </row>
    <row r="5" spans="1:32" ht="32.25" customHeight="1" x14ac:dyDescent="0.25">
      <c r="A5" s="283"/>
      <c r="B5" s="208"/>
      <c r="G5" s="221"/>
      <c r="H5" s="916" t="s">
        <v>39</v>
      </c>
      <c r="I5" s="917"/>
      <c r="J5" s="917"/>
      <c r="K5" s="917"/>
      <c r="L5" s="917"/>
      <c r="M5" s="917"/>
      <c r="N5" s="917"/>
      <c r="O5" s="917"/>
      <c r="P5" s="917"/>
      <c r="Q5" s="917"/>
      <c r="R5" s="917"/>
      <c r="S5" s="917"/>
      <c r="T5" s="917"/>
      <c r="U5" s="918"/>
    </row>
    <row r="6" spans="1:32" ht="27.75" customHeight="1" x14ac:dyDescent="0.25">
      <c r="A6" s="188"/>
      <c r="B6" s="913" t="s">
        <v>0</v>
      </c>
      <c r="C6" s="914"/>
      <c r="D6" s="914"/>
      <c r="E6" s="914"/>
      <c r="F6" s="914"/>
      <c r="G6" s="915"/>
      <c r="H6" s="890" t="s">
        <v>341</v>
      </c>
      <c r="I6" s="891"/>
      <c r="J6" s="891"/>
      <c r="K6" s="891"/>
      <c r="L6" s="891"/>
      <c r="M6" s="891"/>
      <c r="N6" s="892"/>
      <c r="O6" s="893" t="s">
        <v>1</v>
      </c>
      <c r="P6" s="894"/>
      <c r="Q6" s="894"/>
      <c r="R6" s="894"/>
      <c r="S6" s="894"/>
      <c r="T6" s="894"/>
      <c r="U6" s="895"/>
    </row>
    <row r="7" spans="1:32" ht="12.95" customHeight="1" x14ac:dyDescent="0.25">
      <c r="A7" s="189" t="s">
        <v>140</v>
      </c>
      <c r="B7" s="333" t="s">
        <v>6</v>
      </c>
      <c r="C7" s="334" t="s">
        <v>7</v>
      </c>
      <c r="D7" s="282" t="s">
        <v>8</v>
      </c>
      <c r="E7" s="334" t="s">
        <v>9</v>
      </c>
      <c r="F7" s="334" t="s">
        <v>305</v>
      </c>
      <c r="G7" s="355" t="s">
        <v>2</v>
      </c>
      <c r="H7" s="333" t="s">
        <v>6</v>
      </c>
      <c r="I7" s="334" t="s">
        <v>7</v>
      </c>
      <c r="J7" s="282" t="s">
        <v>8</v>
      </c>
      <c r="K7" s="334" t="s">
        <v>9</v>
      </c>
      <c r="L7" s="334" t="s">
        <v>305</v>
      </c>
      <c r="M7" s="334" t="s">
        <v>313</v>
      </c>
      <c r="N7" s="355" t="s">
        <v>2</v>
      </c>
      <c r="O7" s="333" t="s">
        <v>6</v>
      </c>
      <c r="P7" s="334" t="s">
        <v>7</v>
      </c>
      <c r="Q7" s="282" t="s">
        <v>8</v>
      </c>
      <c r="R7" s="334" t="s">
        <v>9</v>
      </c>
      <c r="S7" s="334" t="s">
        <v>305</v>
      </c>
      <c r="T7" s="334" t="s">
        <v>313</v>
      </c>
      <c r="U7" s="355" t="s">
        <v>2</v>
      </c>
      <c r="V7" s="256"/>
    </row>
    <row r="8" spans="1:32" ht="12.95" customHeight="1" x14ac:dyDescent="0.25">
      <c r="A8" s="190" t="s">
        <v>25</v>
      </c>
      <c r="B8" s="359">
        <v>1666</v>
      </c>
      <c r="C8" s="360">
        <v>6689</v>
      </c>
      <c r="D8" s="361">
        <v>203352</v>
      </c>
      <c r="E8" s="361">
        <v>2631931</v>
      </c>
      <c r="F8" s="361">
        <v>199</v>
      </c>
      <c r="G8" s="362">
        <v>2843837</v>
      </c>
      <c r="H8" s="359">
        <v>395617.30177678377</v>
      </c>
      <c r="I8" s="360">
        <v>107825.89537445146</v>
      </c>
      <c r="J8" s="361">
        <v>191705.48788519963</v>
      </c>
      <c r="K8" s="361">
        <v>364327.82636447856</v>
      </c>
      <c r="L8" s="361">
        <v>5724.7402334589397</v>
      </c>
      <c r="M8" s="361">
        <v>18302.683450574128</v>
      </c>
      <c r="N8" s="362">
        <v>1083503.9350849465</v>
      </c>
      <c r="O8" s="359">
        <v>4218206.5855100006</v>
      </c>
      <c r="P8" s="360">
        <v>1149429.2432533333</v>
      </c>
      <c r="Q8" s="361">
        <v>2043854.4025699999</v>
      </c>
      <c r="R8" s="361">
        <v>3884636.5481800004</v>
      </c>
      <c r="S8" s="361">
        <v>61032.381446666674</v>
      </c>
      <c r="T8" s="361">
        <v>195320.06127499999</v>
      </c>
      <c r="U8" s="362">
        <v>11552479.222235002</v>
      </c>
      <c r="V8" s="195"/>
      <c r="W8" s="195"/>
      <c r="X8" s="407"/>
      <c r="Y8" s="407"/>
      <c r="Z8" s="407"/>
      <c r="AA8" s="407"/>
      <c r="AB8" s="407"/>
      <c r="AC8" s="407"/>
      <c r="AD8" s="407"/>
      <c r="AE8" s="407"/>
      <c r="AF8" s="407"/>
    </row>
    <row r="9" spans="1:32" ht="12.95" customHeight="1" x14ac:dyDescent="0.25">
      <c r="A9" s="190" t="s">
        <v>26</v>
      </c>
      <c r="B9" s="241">
        <v>1669</v>
      </c>
      <c r="C9" s="243">
        <v>6689</v>
      </c>
      <c r="D9" s="243">
        <v>203176</v>
      </c>
      <c r="E9" s="243">
        <v>2631061</v>
      </c>
      <c r="F9" s="243">
        <v>201</v>
      </c>
      <c r="G9" s="363">
        <v>2842796</v>
      </c>
      <c r="H9" s="241">
        <v>410145.54167796002</v>
      </c>
      <c r="I9" s="243">
        <v>117218.92175218445</v>
      </c>
      <c r="J9" s="243">
        <v>206732.58345977284</v>
      </c>
      <c r="K9" s="243">
        <v>397767.4779708602</v>
      </c>
      <c r="L9" s="243">
        <v>5453.2432505778233</v>
      </c>
      <c r="M9" s="243">
        <v>20016.242911747366</v>
      </c>
      <c r="N9" s="363">
        <v>1157334.0110231026</v>
      </c>
      <c r="O9" s="241">
        <v>4374820.8210499994</v>
      </c>
      <c r="P9" s="243">
        <v>1250135.1269533334</v>
      </c>
      <c r="Q9" s="243">
        <v>2205121.9578800001</v>
      </c>
      <c r="R9" s="243">
        <v>4243336.7485199999</v>
      </c>
      <c r="S9" s="243">
        <v>58167.015696666662</v>
      </c>
      <c r="T9" s="243">
        <v>213691.63644600002</v>
      </c>
      <c r="U9" s="363">
        <v>12345273.306545999</v>
      </c>
      <c r="V9" s="197"/>
      <c r="W9" s="197"/>
      <c r="X9" s="407"/>
      <c r="Y9" s="407"/>
      <c r="Z9" s="407"/>
      <c r="AA9" s="407"/>
      <c r="AB9" s="407"/>
      <c r="AC9" s="407"/>
      <c r="AD9" s="407"/>
      <c r="AE9" s="407"/>
      <c r="AF9" s="407"/>
    </row>
    <row r="10" spans="1:32" ht="12.95" customHeight="1" x14ac:dyDescent="0.25">
      <c r="A10" s="231" t="s">
        <v>27</v>
      </c>
      <c r="B10" s="246">
        <v>1666</v>
      </c>
      <c r="C10" s="248">
        <v>6645</v>
      </c>
      <c r="D10" s="248">
        <v>203526</v>
      </c>
      <c r="E10" s="248">
        <v>2630180</v>
      </c>
      <c r="F10" s="243">
        <v>204</v>
      </c>
      <c r="G10" s="363">
        <v>2842221</v>
      </c>
      <c r="H10" s="246">
        <v>393423.0095005873</v>
      </c>
      <c r="I10" s="248">
        <v>108775.41028088145</v>
      </c>
      <c r="J10" s="248">
        <v>194538.71307629233</v>
      </c>
      <c r="K10" s="248">
        <v>375426.19409877073</v>
      </c>
      <c r="L10" s="248">
        <v>5894.1449997650716</v>
      </c>
      <c r="M10" s="248">
        <v>19034.349371397126</v>
      </c>
      <c r="N10" s="363">
        <v>1097091.8213276942</v>
      </c>
      <c r="O10" s="246">
        <v>4195330.0648779003</v>
      </c>
      <c r="P10" s="248">
        <v>1159647.1552233337</v>
      </c>
      <c r="Q10" s="248">
        <v>2074318.2956588652</v>
      </c>
      <c r="R10" s="248">
        <v>4003517.8924340685</v>
      </c>
      <c r="S10" s="248">
        <v>62847.610276666666</v>
      </c>
      <c r="T10" s="248">
        <v>203153.00632099999</v>
      </c>
      <c r="U10" s="363">
        <v>11698814.024791835</v>
      </c>
      <c r="V10" s="203"/>
      <c r="W10" s="203"/>
      <c r="X10" s="407"/>
      <c r="Y10" s="407"/>
      <c r="Z10" s="407"/>
      <c r="AA10" s="407"/>
      <c r="AB10" s="407"/>
      <c r="AC10" s="407"/>
      <c r="AD10" s="407"/>
      <c r="AE10" s="407"/>
      <c r="AF10" s="407"/>
    </row>
    <row r="11" spans="1:32" ht="12.95" customHeight="1" x14ac:dyDescent="0.25">
      <c r="A11" s="231" t="s">
        <v>28</v>
      </c>
      <c r="B11" s="359">
        <v>1666</v>
      </c>
      <c r="C11" s="361">
        <v>6632</v>
      </c>
      <c r="D11" s="361">
        <v>203517</v>
      </c>
      <c r="E11" s="361">
        <v>2629032</v>
      </c>
      <c r="F11" s="361">
        <v>206</v>
      </c>
      <c r="G11" s="362">
        <v>2841053</v>
      </c>
      <c r="H11" s="359">
        <v>251085.5929801123</v>
      </c>
      <c r="I11" s="361">
        <v>42458.536279594147</v>
      </c>
      <c r="J11" s="361">
        <v>51783.305887085393</v>
      </c>
      <c r="K11" s="361">
        <v>104050.32550641363</v>
      </c>
      <c r="L11" s="361">
        <v>5548.6573832830254</v>
      </c>
      <c r="M11" s="361">
        <v>9002.5167271990431</v>
      </c>
      <c r="N11" s="362">
        <v>463928.93476368755</v>
      </c>
      <c r="O11" s="359">
        <v>2678207.189452</v>
      </c>
      <c r="P11" s="361">
        <v>452683.76886000013</v>
      </c>
      <c r="Q11" s="361">
        <v>552150.63390368712</v>
      </c>
      <c r="R11" s="361">
        <v>1109641.6556763574</v>
      </c>
      <c r="S11" s="361">
        <v>59168.2857</v>
      </c>
      <c r="T11" s="361">
        <v>96231.299237000014</v>
      </c>
      <c r="U11" s="362">
        <v>4948082.8328290442</v>
      </c>
      <c r="V11" s="197"/>
      <c r="W11" s="197"/>
      <c r="X11" s="196"/>
      <c r="Y11" s="196"/>
      <c r="Z11" s="196"/>
    </row>
    <row r="12" spans="1:32" ht="12.95" customHeight="1" x14ac:dyDescent="0.25">
      <c r="A12" s="231" t="s">
        <v>29</v>
      </c>
      <c r="B12" s="241">
        <v>1663</v>
      </c>
      <c r="C12" s="243">
        <v>6637.9576037339202</v>
      </c>
      <c r="D12" s="243">
        <v>203381</v>
      </c>
      <c r="E12" s="243">
        <v>2627781</v>
      </c>
      <c r="F12" s="243">
        <v>208</v>
      </c>
      <c r="G12" s="363">
        <v>2839670.957603734</v>
      </c>
      <c r="H12" s="241">
        <v>236911.56486013593</v>
      </c>
      <c r="I12" s="243">
        <v>26158.322934967902</v>
      </c>
      <c r="J12" s="243">
        <v>21298.136847132497</v>
      </c>
      <c r="K12" s="243">
        <v>47849.327158838823</v>
      </c>
      <c r="L12" s="243">
        <v>5964.7505589681978</v>
      </c>
      <c r="M12" s="243">
        <v>9265.07109770637</v>
      </c>
      <c r="N12" s="363">
        <v>347447.17345774971</v>
      </c>
      <c r="O12" s="241">
        <v>2523618.4078900004</v>
      </c>
      <c r="P12" s="243">
        <v>278655.89314000006</v>
      </c>
      <c r="Q12" s="243">
        <v>226892.77375147189</v>
      </c>
      <c r="R12" s="243">
        <v>509734.0097725417</v>
      </c>
      <c r="S12" s="243">
        <v>63537.435150000005</v>
      </c>
      <c r="T12" s="243">
        <v>98788.489996399963</v>
      </c>
      <c r="U12" s="363">
        <v>3701227.0097004147</v>
      </c>
      <c r="V12" s="197"/>
      <c r="W12" s="197"/>
      <c r="X12" s="196"/>
      <c r="Y12" s="196"/>
      <c r="Z12" s="196"/>
    </row>
    <row r="13" spans="1:32" ht="12.95" customHeight="1" x14ac:dyDescent="0.25">
      <c r="A13" s="231" t="s">
        <v>30</v>
      </c>
      <c r="B13" s="246">
        <v>1652</v>
      </c>
      <c r="C13" s="248">
        <v>6629</v>
      </c>
      <c r="D13" s="248">
        <v>203311</v>
      </c>
      <c r="E13" s="248">
        <v>2626527</v>
      </c>
      <c r="F13" s="243">
        <v>210</v>
      </c>
      <c r="G13" s="363">
        <v>2838329</v>
      </c>
      <c r="H13" s="246">
        <v>236288.19552521527</v>
      </c>
      <c r="I13" s="248">
        <v>25998.845482438799</v>
      </c>
      <c r="J13" s="248">
        <v>15802.6495798709</v>
      </c>
      <c r="K13" s="248">
        <v>32908.021641721549</v>
      </c>
      <c r="L13" s="248">
        <v>6082.0707889002351</v>
      </c>
      <c r="M13" s="248">
        <v>7269.4400937880155</v>
      </c>
      <c r="N13" s="363">
        <v>324349.22311193479</v>
      </c>
      <c r="O13" s="246">
        <v>2523025.1903799996</v>
      </c>
      <c r="P13" s="248">
        <v>277626.8877100001</v>
      </c>
      <c r="Q13" s="248">
        <v>168746.38977999997</v>
      </c>
      <c r="R13" s="248">
        <v>351411.82299999997</v>
      </c>
      <c r="S13" s="248">
        <v>64939.96054</v>
      </c>
      <c r="T13" s="248">
        <v>77768.387107399991</v>
      </c>
      <c r="U13" s="363">
        <v>3463518.6385173993</v>
      </c>
      <c r="V13" s="197"/>
      <c r="W13" s="197"/>
      <c r="X13" s="196"/>
      <c r="Y13" s="196"/>
      <c r="Z13" s="196"/>
    </row>
    <row r="14" spans="1:32" ht="12.95" customHeight="1" x14ac:dyDescent="0.25">
      <c r="A14" s="231" t="s">
        <v>31</v>
      </c>
      <c r="B14" s="359">
        <v>1651</v>
      </c>
      <c r="C14" s="361">
        <v>6628</v>
      </c>
      <c r="D14" s="361">
        <v>203366</v>
      </c>
      <c r="E14" s="361">
        <v>2625486</v>
      </c>
      <c r="F14" s="361">
        <v>211</v>
      </c>
      <c r="G14" s="362">
        <v>2837342</v>
      </c>
      <c r="H14" s="359">
        <v>250375.61280402631</v>
      </c>
      <c r="I14" s="361">
        <v>23882.183541041068</v>
      </c>
      <c r="J14" s="361">
        <v>11181.326769075195</v>
      </c>
      <c r="K14" s="361">
        <v>35091.316653425114</v>
      </c>
      <c r="L14" s="361">
        <v>5798.0483936718574</v>
      </c>
      <c r="M14" s="361">
        <v>7326.4854319519854</v>
      </c>
      <c r="N14" s="362">
        <v>333654.97359319153</v>
      </c>
      <c r="O14" s="359">
        <v>2676302.0468799998</v>
      </c>
      <c r="P14" s="361">
        <v>255386.84192999997</v>
      </c>
      <c r="Q14" s="361">
        <v>119542.02608067849</v>
      </c>
      <c r="R14" s="361">
        <v>375267.51146231533</v>
      </c>
      <c r="S14" s="361">
        <v>61996.890590000003</v>
      </c>
      <c r="T14" s="361">
        <v>78516.305017999999</v>
      </c>
      <c r="U14" s="362">
        <v>3567011.6219609939</v>
      </c>
      <c r="V14" s="197"/>
      <c r="W14" s="197"/>
      <c r="X14" s="196"/>
      <c r="Y14" s="196"/>
      <c r="Z14" s="196"/>
    </row>
    <row r="15" spans="1:32" ht="12.95" customHeight="1" x14ac:dyDescent="0.25">
      <c r="A15" s="231" t="s">
        <v>32</v>
      </c>
      <c r="B15" s="241">
        <v>1654</v>
      </c>
      <c r="C15" s="243">
        <v>6639</v>
      </c>
      <c r="D15" s="243">
        <v>203471</v>
      </c>
      <c r="E15" s="243">
        <v>2624437</v>
      </c>
      <c r="F15" s="243">
        <v>212</v>
      </c>
      <c r="G15" s="363">
        <v>2836413</v>
      </c>
      <c r="H15" s="241">
        <v>258544.5531579688</v>
      </c>
      <c r="I15" s="243">
        <v>26172.274002514598</v>
      </c>
      <c r="J15" s="243">
        <v>11675.767781174647</v>
      </c>
      <c r="K15" s="243">
        <v>31394.570129776657</v>
      </c>
      <c r="L15" s="243">
        <v>6250.8316716949312</v>
      </c>
      <c r="M15" s="243">
        <v>9078.4472000777714</v>
      </c>
      <c r="N15" s="363">
        <v>343116.44394320739</v>
      </c>
      <c r="O15" s="241">
        <v>2759575.4705699999</v>
      </c>
      <c r="P15" s="243">
        <v>279395.75272000005</v>
      </c>
      <c r="Q15" s="243">
        <v>124645.36129999998</v>
      </c>
      <c r="R15" s="243">
        <v>335150.29003999999</v>
      </c>
      <c r="S15" s="243">
        <v>66723.684000000008</v>
      </c>
      <c r="T15" s="243">
        <v>97077.697294700018</v>
      </c>
      <c r="U15" s="363">
        <v>3662568.2559246998</v>
      </c>
      <c r="V15" s="197"/>
      <c r="W15" s="197"/>
      <c r="X15" s="196"/>
      <c r="Y15" s="196"/>
      <c r="Z15" s="196"/>
    </row>
    <row r="16" spans="1:32" ht="12.95" customHeight="1" x14ac:dyDescent="0.25">
      <c r="A16" s="231" t="s">
        <v>33</v>
      </c>
      <c r="B16" s="246">
        <v>1648</v>
      </c>
      <c r="C16" s="248">
        <v>6641</v>
      </c>
      <c r="D16" s="248">
        <v>203743</v>
      </c>
      <c r="E16" s="248">
        <v>2623980</v>
      </c>
      <c r="F16" s="243">
        <v>214</v>
      </c>
      <c r="G16" s="363">
        <v>2836226</v>
      </c>
      <c r="H16" s="246">
        <v>254838.00430513671</v>
      </c>
      <c r="I16" s="248">
        <v>33377.965848995111</v>
      </c>
      <c r="J16" s="248">
        <v>25428.42147199063</v>
      </c>
      <c r="K16" s="248">
        <v>48754.289298307071</v>
      </c>
      <c r="L16" s="248">
        <v>5949.5678745752239</v>
      </c>
      <c r="M16" s="248">
        <v>10351.849601395723</v>
      </c>
      <c r="N16" s="363">
        <v>378700.09840040049</v>
      </c>
      <c r="O16" s="246">
        <v>2722505.1962899999</v>
      </c>
      <c r="P16" s="248">
        <v>356597.37348999997</v>
      </c>
      <c r="Q16" s="248">
        <v>271669.71211595216</v>
      </c>
      <c r="R16" s="248">
        <v>520880.85173506598</v>
      </c>
      <c r="S16" s="248">
        <v>63553.885389999996</v>
      </c>
      <c r="T16" s="248">
        <v>110803.3780278</v>
      </c>
      <c r="U16" s="363">
        <v>4046010.3970488184</v>
      </c>
      <c r="V16" s="197"/>
      <c r="W16" s="197"/>
      <c r="X16" s="196"/>
      <c r="Y16" s="196"/>
      <c r="Z16" s="196"/>
    </row>
    <row r="17" spans="1:26" ht="12.95" customHeight="1" x14ac:dyDescent="0.25">
      <c r="A17" s="190" t="s">
        <v>34</v>
      </c>
      <c r="B17" s="359">
        <v>1651</v>
      </c>
      <c r="C17" s="361">
        <v>6632</v>
      </c>
      <c r="D17" s="361">
        <v>204659</v>
      </c>
      <c r="E17" s="361">
        <v>2624839</v>
      </c>
      <c r="F17" s="361">
        <v>216</v>
      </c>
      <c r="G17" s="362">
        <v>2837997</v>
      </c>
      <c r="H17" s="359">
        <v>339365.51318490598</v>
      </c>
      <c r="I17" s="361">
        <v>61222.497909593949</v>
      </c>
      <c r="J17" s="361">
        <v>75804.708828373317</v>
      </c>
      <c r="K17" s="361">
        <v>149098.21977809112</v>
      </c>
      <c r="L17" s="361">
        <v>6748.0258032072006</v>
      </c>
      <c r="M17" s="361">
        <v>12367.939927296839</v>
      </c>
      <c r="N17" s="362">
        <v>644606.90543146839</v>
      </c>
      <c r="O17" s="359">
        <v>3621372.58091</v>
      </c>
      <c r="P17" s="361">
        <v>653312.05819000013</v>
      </c>
      <c r="Q17" s="361">
        <v>808940.36184787902</v>
      </c>
      <c r="R17" s="361">
        <v>1591148.8233520845</v>
      </c>
      <c r="S17" s="361">
        <v>72006.088659999994</v>
      </c>
      <c r="T17" s="361">
        <v>132292.86478199999</v>
      </c>
      <c r="U17" s="362">
        <v>6879072.777741964</v>
      </c>
      <c r="V17" s="197"/>
      <c r="W17" s="197"/>
      <c r="X17" s="196"/>
      <c r="Y17" s="196"/>
      <c r="Z17" s="196"/>
    </row>
    <row r="18" spans="1:26" ht="12.95" customHeight="1" x14ac:dyDescent="0.25">
      <c r="A18" s="190" t="s">
        <v>35</v>
      </c>
      <c r="B18" s="241">
        <v>1651</v>
      </c>
      <c r="C18" s="243">
        <v>6642</v>
      </c>
      <c r="D18" s="243">
        <v>205294</v>
      </c>
      <c r="E18" s="243">
        <v>2625801</v>
      </c>
      <c r="F18" s="243">
        <v>218</v>
      </c>
      <c r="G18" s="363">
        <v>2839606</v>
      </c>
      <c r="H18" s="241">
        <v>394141.19111195346</v>
      </c>
      <c r="I18" s="243">
        <v>89172.017833588514</v>
      </c>
      <c r="J18" s="243">
        <v>129626.4625373117</v>
      </c>
      <c r="K18" s="243">
        <v>278538.94238545262</v>
      </c>
      <c r="L18" s="243">
        <v>6847.8036753871711</v>
      </c>
      <c r="M18" s="243">
        <v>15795.228079139575</v>
      </c>
      <c r="N18" s="363">
        <v>914121.64562283317</v>
      </c>
      <c r="O18" s="241">
        <v>4204034.4717800003</v>
      </c>
      <c r="P18" s="243">
        <v>951127.63147999963</v>
      </c>
      <c r="Q18" s="243">
        <v>1382667.0155322391</v>
      </c>
      <c r="R18" s="243">
        <v>2971182.2406376209</v>
      </c>
      <c r="S18" s="243">
        <v>73036.830470000001</v>
      </c>
      <c r="T18" s="243">
        <v>168778.1335997</v>
      </c>
      <c r="U18" s="363">
        <v>9750826.3234995604</v>
      </c>
      <c r="V18" s="197"/>
      <c r="W18" s="197"/>
      <c r="X18" s="196"/>
      <c r="Y18" s="196"/>
      <c r="Z18" s="196"/>
    </row>
    <row r="19" spans="1:26" ht="12.95" customHeight="1" x14ac:dyDescent="0.25">
      <c r="A19" s="198" t="s">
        <v>36</v>
      </c>
      <c r="B19" s="246">
        <v>1647</v>
      </c>
      <c r="C19" s="248">
        <v>6676</v>
      </c>
      <c r="D19" s="248">
        <v>205652</v>
      </c>
      <c r="E19" s="248">
        <v>2626416</v>
      </c>
      <c r="F19" s="248">
        <v>222</v>
      </c>
      <c r="G19" s="438">
        <v>2840613</v>
      </c>
      <c r="H19" s="246">
        <v>394724.81582172605</v>
      </c>
      <c r="I19" s="248">
        <v>107251.26050717718</v>
      </c>
      <c r="J19" s="248">
        <v>181875.9773020047</v>
      </c>
      <c r="K19" s="248">
        <v>410441.05501730065</v>
      </c>
      <c r="L19" s="248">
        <v>6387.904680446969</v>
      </c>
      <c r="M19" s="248">
        <v>-5808.5457327811109</v>
      </c>
      <c r="N19" s="438">
        <v>1094872.4675958743</v>
      </c>
      <c r="O19" s="246">
        <v>4214837.6405100003</v>
      </c>
      <c r="P19" s="248">
        <v>1145109.0393600003</v>
      </c>
      <c r="Q19" s="248">
        <v>1942047.8325603153</v>
      </c>
      <c r="R19" s="248">
        <v>4382918.0878237095</v>
      </c>
      <c r="S19" s="248">
        <v>68203.154299999995</v>
      </c>
      <c r="T19" s="248">
        <v>-61775.333627999993</v>
      </c>
      <c r="U19" s="438">
        <v>11691340.420926025</v>
      </c>
      <c r="V19" s="336"/>
      <c r="W19" s="197"/>
      <c r="X19" s="196"/>
      <c r="Y19" s="196"/>
      <c r="Z19" s="196"/>
    </row>
    <row r="20" spans="1:26" ht="12.95" customHeight="1" x14ac:dyDescent="0.25">
      <c r="A20" s="190" t="s">
        <v>129</v>
      </c>
      <c r="B20" s="663">
        <f>B10</f>
        <v>1666</v>
      </c>
      <c r="C20" s="664">
        <f t="shared" ref="C20:E20" si="0">C10</f>
        <v>6645</v>
      </c>
      <c r="D20" s="664">
        <f t="shared" si="0"/>
        <v>203526</v>
      </c>
      <c r="E20" s="664">
        <f t="shared" si="0"/>
        <v>2630180</v>
      </c>
      <c r="F20" s="664">
        <f t="shared" ref="F20" si="1">F10</f>
        <v>204</v>
      </c>
      <c r="G20" s="665">
        <f>G10</f>
        <v>2842221</v>
      </c>
      <c r="H20" s="532">
        <f>SUM(H8:H10)</f>
        <v>1199185.8529553311</v>
      </c>
      <c r="I20" s="533">
        <f>SUM(I8:I10)</f>
        <v>333820.22740751738</v>
      </c>
      <c r="J20" s="533">
        <f t="shared" ref="J20:K20" si="2">SUM(J8:J10)</f>
        <v>592976.78442126478</v>
      </c>
      <c r="K20" s="533">
        <f t="shared" si="2"/>
        <v>1137521.4984341096</v>
      </c>
      <c r="L20" s="533">
        <f t="shared" ref="L20" si="3">SUM(L8:L10)</f>
        <v>17072.128483801833</v>
      </c>
      <c r="M20" s="533">
        <f t="shared" ref="M20" si="4">SUM(M8:M10)</f>
        <v>57353.275733718619</v>
      </c>
      <c r="N20" s="534">
        <f>SUM(N8:N10)</f>
        <v>3337929.767435743</v>
      </c>
      <c r="O20" s="660">
        <f>SUM(O8:O10)</f>
        <v>12788357.471437901</v>
      </c>
      <c r="P20" s="661">
        <f>SUM(P8:P10)</f>
        <v>3559211.5254300004</v>
      </c>
      <c r="Q20" s="661">
        <f t="shared" ref="Q20:U20" si="5">SUM(Q8:Q10)</f>
        <v>6323294.6561088646</v>
      </c>
      <c r="R20" s="661">
        <f t="shared" si="5"/>
        <v>12131491.189134069</v>
      </c>
      <c r="S20" s="661">
        <f t="shared" ref="S20" si="6">SUM(S8:S10)</f>
        <v>182047.00742000001</v>
      </c>
      <c r="T20" s="661">
        <f t="shared" ref="T20" si="7">SUM(T8:T10)</f>
        <v>612164.704042</v>
      </c>
      <c r="U20" s="662">
        <f t="shared" si="5"/>
        <v>35596566.553572834</v>
      </c>
    </row>
    <row r="21" spans="1:26" ht="12.95" customHeight="1" x14ac:dyDescent="0.25">
      <c r="A21" s="190" t="s">
        <v>154</v>
      </c>
      <c r="B21" s="663">
        <f>B13</f>
        <v>1652</v>
      </c>
      <c r="C21" s="744">
        <f t="shared" ref="C21:G21" si="8">C13</f>
        <v>6629</v>
      </c>
      <c r="D21" s="744">
        <f t="shared" si="8"/>
        <v>203311</v>
      </c>
      <c r="E21" s="744">
        <f t="shared" si="8"/>
        <v>2626527</v>
      </c>
      <c r="F21" s="744">
        <f t="shared" ref="F21" si="9">F13</f>
        <v>210</v>
      </c>
      <c r="G21" s="745">
        <f t="shared" si="8"/>
        <v>2838329</v>
      </c>
      <c r="H21" s="532">
        <f>SUM(H11:H13)</f>
        <v>724285.35336546344</v>
      </c>
      <c r="I21" s="533">
        <f>SUM(I11:I13)</f>
        <v>94615.704697000852</v>
      </c>
      <c r="J21" s="533">
        <f t="shared" ref="J21:N21" si="10">SUM(J11:J13)</f>
        <v>88884.092314088775</v>
      </c>
      <c r="K21" s="533">
        <f t="shared" si="10"/>
        <v>184807.67430697399</v>
      </c>
      <c r="L21" s="533">
        <f t="shared" ref="L21" si="11">SUM(L11:L13)</f>
        <v>17595.478731151459</v>
      </c>
      <c r="M21" s="533">
        <f t="shared" ref="M21" si="12">SUM(M11:M13)</f>
        <v>25537.027918693431</v>
      </c>
      <c r="N21" s="534">
        <f t="shared" si="10"/>
        <v>1135725.331333372</v>
      </c>
      <c r="O21" s="660">
        <f>SUM(O11:O13)</f>
        <v>7724850.7877219999</v>
      </c>
      <c r="P21" s="661">
        <f>SUM(P11:P13)</f>
        <v>1008966.5497100004</v>
      </c>
      <c r="Q21" s="661">
        <f t="shared" ref="Q21:U21" si="13">SUM(Q11:Q13)</f>
        <v>947789.79743515898</v>
      </c>
      <c r="R21" s="661">
        <f t="shared" si="13"/>
        <v>1970787.4884488992</v>
      </c>
      <c r="S21" s="661">
        <f t="shared" ref="S21" si="14">SUM(S11:S13)</f>
        <v>187645.68139000001</v>
      </c>
      <c r="T21" s="661">
        <f t="shared" ref="T21" si="15">SUM(T11:T13)</f>
        <v>272788.17634079995</v>
      </c>
      <c r="U21" s="662">
        <f t="shared" si="13"/>
        <v>12112828.481046859</v>
      </c>
    </row>
    <row r="22" spans="1:26" ht="12.95" customHeight="1" x14ac:dyDescent="0.25">
      <c r="A22" s="190" t="s">
        <v>189</v>
      </c>
      <c r="B22" s="663">
        <f>B16</f>
        <v>1648</v>
      </c>
      <c r="C22" s="744">
        <f t="shared" ref="C22:G22" si="16">C16</f>
        <v>6641</v>
      </c>
      <c r="D22" s="744">
        <f t="shared" si="16"/>
        <v>203743</v>
      </c>
      <c r="E22" s="744">
        <f t="shared" si="16"/>
        <v>2623980</v>
      </c>
      <c r="F22" s="744">
        <f t="shared" ref="F22" si="17">F16</f>
        <v>214</v>
      </c>
      <c r="G22" s="745">
        <f t="shared" si="16"/>
        <v>2836226</v>
      </c>
      <c r="H22" s="532">
        <f>SUM(H14:H16)</f>
        <v>763758.17026713188</v>
      </c>
      <c r="I22" s="533">
        <f>SUM(I14:I16)</f>
        <v>83432.423392550772</v>
      </c>
      <c r="J22" s="533">
        <f t="shared" ref="J22:N22" si="18">SUM(J14:J16)</f>
        <v>48285.516022240474</v>
      </c>
      <c r="K22" s="533">
        <f t="shared" si="18"/>
        <v>115240.17608150883</v>
      </c>
      <c r="L22" s="533">
        <f t="shared" ref="L22" si="19">SUM(L14:L16)</f>
        <v>17998.447939942012</v>
      </c>
      <c r="M22" s="533">
        <f t="shared" ref="M22" si="20">SUM(M14:M16)</f>
        <v>26756.782233425478</v>
      </c>
      <c r="N22" s="534">
        <f t="shared" si="18"/>
        <v>1055471.5159367993</v>
      </c>
      <c r="O22" s="660">
        <f>SUM(O14:O16)</f>
        <v>8158382.7137399986</v>
      </c>
      <c r="P22" s="661">
        <f>SUM(P14:P16)</f>
        <v>891379.96814000001</v>
      </c>
      <c r="Q22" s="661">
        <f t="shared" ref="Q22:U22" si="21">SUM(Q14:Q16)</f>
        <v>515857.0994966306</v>
      </c>
      <c r="R22" s="661">
        <f t="shared" si="21"/>
        <v>1231298.6532373813</v>
      </c>
      <c r="S22" s="661">
        <f t="shared" ref="S22" si="22">SUM(S14:S16)</f>
        <v>192274.45997999999</v>
      </c>
      <c r="T22" s="661">
        <f t="shared" ref="T22" si="23">SUM(T14:T16)</f>
        <v>286397.38034050004</v>
      </c>
      <c r="U22" s="662">
        <f t="shared" si="21"/>
        <v>11275590.274934512</v>
      </c>
    </row>
    <row r="23" spans="1:26" ht="12.95" customHeight="1" x14ac:dyDescent="0.25">
      <c r="A23" s="232" t="s">
        <v>155</v>
      </c>
      <c r="B23" s="809">
        <f>B19</f>
        <v>1647</v>
      </c>
      <c r="C23" s="810">
        <f t="shared" ref="C23:E23" si="24">C19</f>
        <v>6676</v>
      </c>
      <c r="D23" s="810">
        <f t="shared" si="24"/>
        <v>205652</v>
      </c>
      <c r="E23" s="810">
        <f t="shared" si="24"/>
        <v>2626416</v>
      </c>
      <c r="F23" s="810">
        <f t="shared" ref="F23" si="25">F19</f>
        <v>222</v>
      </c>
      <c r="G23" s="811">
        <f>G19</f>
        <v>2840613</v>
      </c>
      <c r="H23" s="812">
        <f>SUM(H17:H19)</f>
        <v>1128231.5201185856</v>
      </c>
      <c r="I23" s="813">
        <f>SUM(I17:I19)</f>
        <v>257645.77625035963</v>
      </c>
      <c r="J23" s="813">
        <f t="shared" ref="J23:N23" si="26">SUM(J17:J19)</f>
        <v>387307.1486676897</v>
      </c>
      <c r="K23" s="813">
        <f t="shared" si="26"/>
        <v>838078.2171808444</v>
      </c>
      <c r="L23" s="813">
        <f t="shared" ref="L23" si="27">SUM(L17:L19)</f>
        <v>19983.734159041342</v>
      </c>
      <c r="M23" s="813">
        <f t="shared" ref="M23" si="28">SUM(M17:M19)</f>
        <v>22354.622273655303</v>
      </c>
      <c r="N23" s="814">
        <f t="shared" si="26"/>
        <v>2653601.018650176</v>
      </c>
      <c r="O23" s="815">
        <f>SUM(O17:O19)</f>
        <v>12040244.6932</v>
      </c>
      <c r="P23" s="816">
        <f>SUM(P17:P19)</f>
        <v>2749548.72903</v>
      </c>
      <c r="Q23" s="816">
        <f t="shared" ref="Q23:U23" si="29">SUM(Q17:Q19)</f>
        <v>4133655.2099404335</v>
      </c>
      <c r="R23" s="816">
        <f t="shared" si="29"/>
        <v>8945249.1518134139</v>
      </c>
      <c r="S23" s="816">
        <f t="shared" ref="S23" si="30">SUM(S17:S19)</f>
        <v>213246.07342999999</v>
      </c>
      <c r="T23" s="816">
        <f t="shared" ref="T23" si="31">SUM(T17:T19)</f>
        <v>239295.66475370002</v>
      </c>
      <c r="U23" s="817">
        <f t="shared" si="29"/>
        <v>28321239.522167549</v>
      </c>
      <c r="V23" s="256"/>
    </row>
    <row r="24" spans="1:26" ht="12.95" customHeight="1" x14ac:dyDescent="0.25">
      <c r="A24" s="190" t="s">
        <v>156</v>
      </c>
      <c r="B24" s="359">
        <f>B13</f>
        <v>1652</v>
      </c>
      <c r="C24" s="360">
        <f t="shared" ref="C24:G24" si="32">C13</f>
        <v>6629</v>
      </c>
      <c r="D24" s="360">
        <f t="shared" si="32"/>
        <v>203311</v>
      </c>
      <c r="E24" s="360">
        <f t="shared" si="32"/>
        <v>2626527</v>
      </c>
      <c r="F24" s="360">
        <f t="shared" ref="F24" si="33">F13</f>
        <v>210</v>
      </c>
      <c r="G24" s="746">
        <f t="shared" si="32"/>
        <v>2838329</v>
      </c>
      <c r="H24" s="359">
        <f>SUM(H8:H13)</f>
        <v>1923471.2063207948</v>
      </c>
      <c r="I24" s="360">
        <f>SUM(I8:I13)</f>
        <v>428435.93210451829</v>
      </c>
      <c r="J24" s="360">
        <f t="shared" ref="J24:N24" si="34">SUM(J8:J13)</f>
        <v>681860.87673535349</v>
      </c>
      <c r="K24" s="360">
        <f t="shared" si="34"/>
        <v>1322329.1727410834</v>
      </c>
      <c r="L24" s="360">
        <f t="shared" ref="L24" si="35">SUM(L8:L13)</f>
        <v>34667.607214953292</v>
      </c>
      <c r="M24" s="360">
        <f t="shared" ref="M24" si="36">SUM(M8:M13)</f>
        <v>82890.303652412054</v>
      </c>
      <c r="N24" s="746">
        <f t="shared" si="34"/>
        <v>4473655.0987691153</v>
      </c>
      <c r="O24" s="359">
        <f>SUM(O8:O13)</f>
        <v>20513208.2591599</v>
      </c>
      <c r="P24" s="360">
        <f>SUM(P8:P13)</f>
        <v>4568178.0751400013</v>
      </c>
      <c r="Q24" s="360">
        <f t="shared" ref="Q24:U24" si="37">SUM(Q8:Q13)</f>
        <v>7271084.4535440234</v>
      </c>
      <c r="R24" s="360">
        <f t="shared" si="37"/>
        <v>14102278.677582968</v>
      </c>
      <c r="S24" s="360">
        <f t="shared" ref="S24" si="38">SUM(S8:S13)</f>
        <v>369692.68881000002</v>
      </c>
      <c r="T24" s="360">
        <f t="shared" ref="T24" si="39">SUM(T8:T13)</f>
        <v>884952.88038280001</v>
      </c>
      <c r="U24" s="746">
        <f t="shared" si="37"/>
        <v>47709395.034619696</v>
      </c>
    </row>
    <row r="25" spans="1:26" ht="12.95" customHeight="1" x14ac:dyDescent="0.25">
      <c r="A25" s="190" t="s">
        <v>157</v>
      </c>
      <c r="B25" s="241">
        <f>B19</f>
        <v>1647</v>
      </c>
      <c r="C25" s="245">
        <f t="shared" ref="C25:G25" si="40">C19</f>
        <v>6676</v>
      </c>
      <c r="D25" s="245">
        <f t="shared" si="40"/>
        <v>205652</v>
      </c>
      <c r="E25" s="245">
        <f t="shared" si="40"/>
        <v>2626416</v>
      </c>
      <c r="F25" s="245">
        <f t="shared" ref="F25" si="41">F19</f>
        <v>222</v>
      </c>
      <c r="G25" s="748">
        <f t="shared" si="40"/>
        <v>2840613</v>
      </c>
      <c r="H25" s="241">
        <f>SUM(H14:H19)</f>
        <v>1891989.6903857174</v>
      </c>
      <c r="I25" s="245">
        <f>SUM(I14:I19)</f>
        <v>341078.19964291039</v>
      </c>
      <c r="J25" s="245">
        <f t="shared" ref="J25:N25" si="42">SUM(J14:J19)</f>
        <v>435592.66468993021</v>
      </c>
      <c r="K25" s="245">
        <f t="shared" si="42"/>
        <v>953318.39326235326</v>
      </c>
      <c r="L25" s="245">
        <f t="shared" ref="L25" si="43">SUM(L14:L19)</f>
        <v>37982.18209898335</v>
      </c>
      <c r="M25" s="245">
        <f t="shared" ref="M25" si="44">SUM(M14:M19)</f>
        <v>49111.404507080784</v>
      </c>
      <c r="N25" s="748">
        <f t="shared" si="42"/>
        <v>3709072.5345869754</v>
      </c>
      <c r="O25" s="241">
        <f>SUM(O14:O19)</f>
        <v>20198627.406939998</v>
      </c>
      <c r="P25" s="245">
        <f>SUM(P14:P19)</f>
        <v>3640928.6971700001</v>
      </c>
      <c r="Q25" s="245">
        <f t="shared" ref="Q25:U25" si="45">SUM(Q14:Q19)</f>
        <v>4649512.3094370645</v>
      </c>
      <c r="R25" s="245">
        <f t="shared" si="45"/>
        <v>10176547.805050796</v>
      </c>
      <c r="S25" s="245">
        <f t="shared" ref="S25" si="46">SUM(S14:S19)</f>
        <v>405520.53340999997</v>
      </c>
      <c r="T25" s="245">
        <f t="shared" ref="T25" si="47">SUM(T14:T19)</f>
        <v>525693.04509419994</v>
      </c>
      <c r="U25" s="748">
        <f t="shared" si="45"/>
        <v>39596829.797102064</v>
      </c>
    </row>
    <row r="26" spans="1:26" ht="12.95" customHeight="1" x14ac:dyDescent="0.25">
      <c r="A26" s="229" t="s">
        <v>142</v>
      </c>
      <c r="B26" s="818">
        <f>B19</f>
        <v>1647</v>
      </c>
      <c r="C26" s="819">
        <f t="shared" ref="C26:G26" si="48">C19</f>
        <v>6676</v>
      </c>
      <c r="D26" s="819">
        <f t="shared" si="48"/>
        <v>205652</v>
      </c>
      <c r="E26" s="819">
        <f t="shared" si="48"/>
        <v>2626416</v>
      </c>
      <c r="F26" s="819">
        <f t="shared" ref="F26" si="49">F19</f>
        <v>222</v>
      </c>
      <c r="G26" s="820">
        <f t="shared" si="48"/>
        <v>2840613</v>
      </c>
      <c r="H26" s="821">
        <f>SUM(H8:H19)</f>
        <v>3815460.8967065122</v>
      </c>
      <c r="I26" s="822">
        <f>SUM(I8:I19)</f>
        <v>769514.13174742879</v>
      </c>
      <c r="J26" s="822">
        <f t="shared" ref="J26:N26" si="50">SUM(J8:J19)</f>
        <v>1117453.5414252838</v>
      </c>
      <c r="K26" s="822">
        <f t="shared" si="50"/>
        <v>2275647.5660034367</v>
      </c>
      <c r="L26" s="822">
        <f t="shared" ref="L26" si="51">SUM(L8:L19)</f>
        <v>72649.78931393665</v>
      </c>
      <c r="M26" s="822">
        <f t="shared" ref="M26" si="52">SUM(M8:M19)</f>
        <v>132001.70815949282</v>
      </c>
      <c r="N26" s="823">
        <f t="shared" si="50"/>
        <v>8182727.6333560897</v>
      </c>
      <c r="O26" s="824">
        <f>SUM(O8:O19)</f>
        <v>40711835.666099899</v>
      </c>
      <c r="P26" s="825">
        <f>SUM(P8:P19)</f>
        <v>8209106.7723100018</v>
      </c>
      <c r="Q26" s="825">
        <f t="shared" ref="Q26:U26" si="53">SUM(Q8:Q19)</f>
        <v>11920596.762981087</v>
      </c>
      <c r="R26" s="825">
        <f t="shared" si="53"/>
        <v>24278826.48263377</v>
      </c>
      <c r="S26" s="825">
        <f t="shared" ref="S26" si="54">SUM(S8:S19)</f>
        <v>775213.22222000011</v>
      </c>
      <c r="T26" s="825">
        <f t="shared" ref="T26" si="55">SUM(T8:T19)</f>
        <v>1410645.925477</v>
      </c>
      <c r="U26" s="826">
        <f t="shared" si="53"/>
        <v>87306224.831721738</v>
      </c>
      <c r="V26" s="337"/>
    </row>
    <row r="27" spans="1:26" ht="15" customHeight="1" x14ac:dyDescent="0.25">
      <c r="B27" s="356"/>
      <c r="C27" s="222"/>
      <c r="E27" s="222"/>
      <c r="F27" s="222"/>
      <c r="G27" s="357"/>
      <c r="I27" s="222"/>
      <c r="J27" s="222"/>
      <c r="K27" s="222"/>
      <c r="O27" s="356"/>
      <c r="P27" s="222"/>
      <c r="Q27" s="222"/>
      <c r="R27" s="222"/>
      <c r="S27" s="222"/>
      <c r="T27" s="222"/>
      <c r="U27" s="357"/>
      <c r="V27" s="222"/>
    </row>
    <row r="28" spans="1:26" x14ac:dyDescent="0.25">
      <c r="B28" s="208"/>
      <c r="G28" s="221"/>
      <c r="O28" s="208"/>
      <c r="U28" s="221"/>
    </row>
    <row r="29" spans="1:26" ht="12" customHeight="1" x14ac:dyDescent="0.25">
      <c r="A29" s="277"/>
      <c r="B29" s="421" t="str">
        <f>B7</f>
        <v>VO</v>
      </c>
      <c r="C29" s="422" t="str">
        <f t="shared" ref="C29:E29" si="56">C7</f>
        <v>SO</v>
      </c>
      <c r="D29" s="422" t="str">
        <f t="shared" si="56"/>
        <v>MO</v>
      </c>
      <c r="E29" s="422" t="str">
        <f t="shared" si="56"/>
        <v>DOM</v>
      </c>
      <c r="F29" s="422" t="str">
        <f>F7</f>
        <v>CNG</v>
      </c>
      <c r="G29" s="443"/>
      <c r="H29" s="372"/>
      <c r="I29" s="444" t="str">
        <f>H7</f>
        <v>VO</v>
      </c>
      <c r="J29" s="444" t="str">
        <f t="shared" ref="J29" si="57">I7</f>
        <v>SO</v>
      </c>
      <c r="K29" s="444" t="str">
        <f>J7</f>
        <v>MO</v>
      </c>
      <c r="L29" s="444" t="str">
        <f t="shared" ref="L29:M29" si="58">K7</f>
        <v>DOM</v>
      </c>
      <c r="M29" s="444" t="str">
        <f t="shared" si="58"/>
        <v>CNG</v>
      </c>
      <c r="N29" s="209"/>
      <c r="O29" s="445"/>
      <c r="P29" s="444" t="str">
        <f>O7</f>
        <v>VO</v>
      </c>
      <c r="Q29" s="444" t="str">
        <f t="shared" ref="Q29:T29" si="59">P7</f>
        <v>SO</v>
      </c>
      <c r="R29" s="444" t="str">
        <f t="shared" si="59"/>
        <v>MO</v>
      </c>
      <c r="S29" s="444" t="str">
        <f t="shared" si="59"/>
        <v>DOM</v>
      </c>
      <c r="T29" s="444" t="str">
        <f t="shared" si="59"/>
        <v>CNG</v>
      </c>
      <c r="U29" s="443"/>
      <c r="V29" s="277"/>
    </row>
    <row r="30" spans="1:26" ht="12" customHeight="1" x14ac:dyDescent="0.25">
      <c r="B30" s="238">
        <f>B20</f>
        <v>1666</v>
      </c>
      <c r="C30" s="195">
        <f>C20</f>
        <v>6645</v>
      </c>
      <c r="D30" s="195">
        <f t="shared" ref="D30:E30" si="60">D20</f>
        <v>203526</v>
      </c>
      <c r="E30" s="195">
        <f t="shared" si="60"/>
        <v>2630180</v>
      </c>
      <c r="F30" s="195">
        <f>F20</f>
        <v>204</v>
      </c>
      <c r="G30" s="358"/>
      <c r="H30" s="446" t="str">
        <f>A20</f>
        <v>I. čtvrtletí</v>
      </c>
      <c r="I30" s="197">
        <f>H20/1000</f>
        <v>1199.185852955331</v>
      </c>
      <c r="J30" s="197">
        <f t="shared" ref="J30:K30" si="61">I20/1000</f>
        <v>333.82022740751739</v>
      </c>
      <c r="K30" s="197">
        <f t="shared" si="61"/>
        <v>592.97678442126482</v>
      </c>
      <c r="L30" s="197">
        <f t="shared" ref="L30:L33" si="62">K20/1000</f>
        <v>1137.5214984341096</v>
      </c>
      <c r="M30" s="197">
        <f t="shared" ref="M30:M33" si="63">L20/1000</f>
        <v>17.072128483801833</v>
      </c>
      <c r="O30" s="447" t="str">
        <f>A20</f>
        <v>I. čtvrtletí</v>
      </c>
      <c r="P30" s="195">
        <f>O20/1000</f>
        <v>12788.357471437901</v>
      </c>
      <c r="Q30" s="195">
        <f t="shared" ref="Q30:T30" si="64">P20/1000</f>
        <v>3559.2115254300002</v>
      </c>
      <c r="R30" s="195">
        <f t="shared" si="64"/>
        <v>6323.2946561088647</v>
      </c>
      <c r="S30" s="195">
        <f t="shared" si="64"/>
        <v>12131.491189134069</v>
      </c>
      <c r="T30" s="195">
        <f t="shared" si="64"/>
        <v>182.04700742</v>
      </c>
      <c r="U30" s="358"/>
    </row>
    <row r="31" spans="1:26" ht="12" customHeight="1" x14ac:dyDescent="0.25">
      <c r="B31" s="208"/>
      <c r="E31" s="210"/>
      <c r="F31" s="210"/>
      <c r="G31" s="358"/>
      <c r="H31" s="446" t="str">
        <f t="shared" ref="H31:H33" si="65">A21</f>
        <v>II. čtvrtletí</v>
      </c>
      <c r="I31" s="197">
        <f t="shared" ref="I31:K33" si="66">H21/1000</f>
        <v>724.28535336546349</v>
      </c>
      <c r="J31" s="197">
        <f t="shared" si="66"/>
        <v>94.615704697000851</v>
      </c>
      <c r="K31" s="197">
        <f t="shared" si="66"/>
        <v>88.884092314088775</v>
      </c>
      <c r="L31" s="197">
        <f t="shared" si="62"/>
        <v>184.80767430697398</v>
      </c>
      <c r="M31" s="197">
        <f t="shared" si="63"/>
        <v>17.595478731151459</v>
      </c>
      <c r="O31" s="447" t="str">
        <f t="shared" ref="O31:O33" si="67">A21</f>
        <v>II. čtvrtletí</v>
      </c>
      <c r="P31" s="195">
        <f t="shared" ref="P31:T31" si="68">O21/1000</f>
        <v>7724.850787722</v>
      </c>
      <c r="Q31" s="195">
        <f t="shared" si="68"/>
        <v>1008.9665497100004</v>
      </c>
      <c r="R31" s="195">
        <f t="shared" si="68"/>
        <v>947.78979743515902</v>
      </c>
      <c r="S31" s="195">
        <f t="shared" si="68"/>
        <v>1970.7874884488992</v>
      </c>
      <c r="T31" s="195">
        <f t="shared" si="68"/>
        <v>187.64568139000002</v>
      </c>
      <c r="U31" s="358"/>
    </row>
    <row r="32" spans="1:26" ht="12" customHeight="1" x14ac:dyDescent="0.25">
      <c r="B32" s="208"/>
      <c r="E32" s="210"/>
      <c r="F32" s="210"/>
      <c r="G32" s="358"/>
      <c r="H32" s="446" t="str">
        <f t="shared" si="65"/>
        <v>III. čtvrtletí</v>
      </c>
      <c r="I32" s="197">
        <f t="shared" si="66"/>
        <v>763.75817026713185</v>
      </c>
      <c r="J32" s="197">
        <f t="shared" si="66"/>
        <v>83.432423392550774</v>
      </c>
      <c r="K32" s="197">
        <f t="shared" si="66"/>
        <v>48.285516022240472</v>
      </c>
      <c r="L32" s="197">
        <f t="shared" si="62"/>
        <v>115.24017608150884</v>
      </c>
      <c r="M32" s="197">
        <f t="shared" si="63"/>
        <v>17.998447939942011</v>
      </c>
      <c r="O32" s="447" t="str">
        <f t="shared" si="67"/>
        <v>III. čtvrtletí</v>
      </c>
      <c r="P32" s="195">
        <f t="shared" ref="P32:T32" si="69">O22/1000</f>
        <v>8158.3827137399985</v>
      </c>
      <c r="Q32" s="195">
        <f t="shared" si="69"/>
        <v>891.37996813999996</v>
      </c>
      <c r="R32" s="195">
        <f t="shared" si="69"/>
        <v>515.85709949663055</v>
      </c>
      <c r="S32" s="195">
        <f t="shared" si="69"/>
        <v>1231.2986532373814</v>
      </c>
      <c r="T32" s="195">
        <f t="shared" si="69"/>
        <v>192.27445997999999</v>
      </c>
      <c r="U32" s="358"/>
    </row>
    <row r="33" spans="2:21" ht="12" customHeight="1" x14ac:dyDescent="0.25">
      <c r="B33" s="208"/>
      <c r="E33" s="210"/>
      <c r="F33" s="210"/>
      <c r="G33" s="358"/>
      <c r="H33" s="446" t="str">
        <f t="shared" si="65"/>
        <v>IV. čtvrtletí</v>
      </c>
      <c r="I33" s="197">
        <f t="shared" si="66"/>
        <v>1128.2315201185856</v>
      </c>
      <c r="J33" s="197">
        <f t="shared" si="66"/>
        <v>257.64577625035963</v>
      </c>
      <c r="K33" s="197">
        <f t="shared" si="66"/>
        <v>387.30714866768972</v>
      </c>
      <c r="L33" s="197">
        <f t="shared" si="62"/>
        <v>838.07821718084438</v>
      </c>
      <c r="M33" s="197">
        <f t="shared" si="63"/>
        <v>19.98373415904134</v>
      </c>
      <c r="O33" s="447" t="str">
        <f t="shared" si="67"/>
        <v>IV. čtvrtletí</v>
      </c>
      <c r="P33" s="195">
        <f t="shared" ref="P33:T33" si="70">O23/1000</f>
        <v>12040.2446932</v>
      </c>
      <c r="Q33" s="195">
        <f t="shared" si="70"/>
        <v>2749.5487290300002</v>
      </c>
      <c r="R33" s="195">
        <f t="shared" si="70"/>
        <v>4133.6552099404335</v>
      </c>
      <c r="S33" s="195">
        <f t="shared" si="70"/>
        <v>8945.2491518134138</v>
      </c>
      <c r="T33" s="195">
        <f t="shared" si="70"/>
        <v>213.24607343</v>
      </c>
      <c r="U33" s="358"/>
    </row>
    <row r="34" spans="2:21" ht="12" customHeight="1" x14ac:dyDescent="0.25">
      <c r="B34" s="208"/>
      <c r="E34" s="210"/>
      <c r="F34" s="210"/>
      <c r="G34" s="358"/>
      <c r="H34" s="210"/>
      <c r="I34" s="210"/>
      <c r="O34" s="208"/>
      <c r="Q34" s="210"/>
      <c r="R34" s="210"/>
      <c r="S34" s="210"/>
      <c r="T34" s="210"/>
      <c r="U34" s="358"/>
    </row>
    <row r="35" spans="2:21" ht="12" customHeight="1" x14ac:dyDescent="0.25">
      <c r="B35" s="208"/>
      <c r="D35" s="910" t="str">
        <f>T!E17</f>
        <v>IV. čtvrtletí</v>
      </c>
      <c r="E35" s="210"/>
      <c r="F35" s="210"/>
      <c r="G35" s="358"/>
      <c r="H35" s="210"/>
      <c r="I35" s="210"/>
      <c r="O35" s="208"/>
      <c r="Q35" s="210"/>
      <c r="R35" s="210"/>
      <c r="S35" s="210"/>
      <c r="T35" s="210"/>
      <c r="U35" s="358"/>
    </row>
    <row r="36" spans="2:21" ht="12" customHeight="1" x14ac:dyDescent="0.25">
      <c r="B36" s="208"/>
      <c r="D36" s="910"/>
      <c r="E36" s="210"/>
      <c r="F36" s="210"/>
      <c r="G36" s="358"/>
      <c r="H36" s="210"/>
      <c r="I36" s="210"/>
      <c r="O36" s="208"/>
      <c r="Q36" s="210"/>
      <c r="R36" s="210"/>
      <c r="S36" s="210"/>
      <c r="T36" s="210"/>
      <c r="U36" s="358"/>
    </row>
    <row r="37" spans="2:21" ht="12" customHeight="1" x14ac:dyDescent="0.25">
      <c r="E37" s="210"/>
      <c r="F37" s="210"/>
      <c r="G37" s="210"/>
      <c r="H37" s="210"/>
      <c r="I37" s="210"/>
      <c r="Q37" s="210"/>
      <c r="R37" s="210"/>
      <c r="S37" s="210"/>
      <c r="T37" s="210"/>
      <c r="U37" s="210"/>
    </row>
    <row r="38" spans="2:21" ht="12" customHeight="1" x14ac:dyDescent="0.25">
      <c r="E38" s="210"/>
      <c r="F38" s="210"/>
      <c r="G38" s="210"/>
      <c r="H38" s="210"/>
      <c r="I38" s="210"/>
      <c r="Q38" s="210"/>
      <c r="R38" s="210"/>
      <c r="S38" s="210"/>
      <c r="T38" s="210"/>
      <c r="U38" s="210"/>
    </row>
    <row r="39" spans="2:21" ht="12" customHeight="1" x14ac:dyDescent="0.25">
      <c r="E39" s="210"/>
      <c r="F39" s="210"/>
      <c r="G39" s="210"/>
      <c r="H39" s="210"/>
      <c r="I39" s="210"/>
      <c r="Q39" s="210"/>
      <c r="R39" s="210"/>
      <c r="S39" s="210"/>
      <c r="T39" s="210"/>
      <c r="U39" s="210"/>
    </row>
    <row r="40" spans="2:21" ht="12" customHeight="1" x14ac:dyDescent="0.25">
      <c r="E40" s="210"/>
      <c r="F40" s="210"/>
      <c r="G40" s="210"/>
      <c r="H40" s="210"/>
      <c r="I40" s="210"/>
      <c r="Q40" s="210"/>
      <c r="R40" s="210"/>
      <c r="S40" s="210"/>
      <c r="T40" s="210"/>
      <c r="U40" s="210"/>
    </row>
    <row r="41" spans="2:21" ht="12" customHeight="1" x14ac:dyDescent="0.25">
      <c r="E41" s="210"/>
      <c r="F41" s="210"/>
      <c r="G41" s="210"/>
      <c r="H41" s="210"/>
      <c r="I41" s="210"/>
      <c r="Q41" s="210"/>
      <c r="R41" s="210"/>
      <c r="S41" s="210"/>
      <c r="T41" s="210"/>
      <c r="U41" s="210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3.937007874015748E-2" right="3.937007874015748E-2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topLeftCell="A4" zoomScaleNormal="100" zoomScaleSheetLayoutView="100" workbookViewId="0">
      <selection activeCell="E37" sqref="E37"/>
    </sheetView>
  </sheetViews>
  <sheetFormatPr defaultRowHeight="12.75" x14ac:dyDescent="0.2"/>
  <cols>
    <col min="1" max="1" width="17.7109375" style="71" customWidth="1"/>
    <col min="2" max="3" width="8.7109375" style="71" customWidth="1"/>
    <col min="4" max="4" width="7.7109375" style="71" customWidth="1"/>
    <col min="5" max="6" width="8.7109375" style="71" customWidth="1"/>
    <col min="7" max="7" width="7.7109375" style="71" customWidth="1"/>
    <col min="8" max="9" width="8.7109375" style="71" customWidth="1"/>
    <col min="10" max="10" width="7.7109375" style="71" customWidth="1"/>
    <col min="11" max="11" width="1.7109375" style="71" customWidth="1"/>
    <col min="12" max="13" width="7.7109375" style="71" customWidth="1"/>
    <col min="14" max="16384" width="9.140625" style="71"/>
  </cols>
  <sheetData>
    <row r="1" spans="1:12" ht="13.5" x14ac:dyDescent="0.25">
      <c r="F1" s="280"/>
      <c r="I1" s="885" t="s">
        <v>228</v>
      </c>
      <c r="J1" s="885"/>
      <c r="K1" s="885"/>
      <c r="L1" s="291"/>
    </row>
    <row r="2" spans="1:12" ht="16.5" customHeight="1" x14ac:dyDescent="0.2">
      <c r="A2" s="919" t="s">
        <v>96</v>
      </c>
      <c r="B2" s="919"/>
      <c r="C2" s="919"/>
      <c r="D2" s="919"/>
      <c r="E2" s="919"/>
      <c r="F2" s="919"/>
      <c r="G2" s="919"/>
      <c r="H2" s="919"/>
      <c r="I2" s="919"/>
      <c r="J2" s="919"/>
      <c r="K2" s="919"/>
    </row>
    <row r="3" spans="1:12" ht="25.5" customHeight="1" x14ac:dyDescent="0.2">
      <c r="A3" s="729" t="str">
        <f>T!E17&amp;" "&amp;T!G17</f>
        <v>IV. čtvrtletí 2018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</row>
    <row r="4" spans="1:12" ht="6" customHeight="1" x14ac:dyDescent="0.2">
      <c r="A4" s="295"/>
      <c r="B4" s="929"/>
      <c r="C4" s="930"/>
      <c r="D4" s="930"/>
      <c r="E4" s="930"/>
      <c r="F4" s="930"/>
      <c r="G4" s="930"/>
      <c r="H4" s="930"/>
      <c r="I4" s="930"/>
      <c r="J4" s="931"/>
    </row>
    <row r="5" spans="1:12" ht="15.75" customHeight="1" x14ac:dyDescent="0.2">
      <c r="A5" s="934"/>
      <c r="B5" s="926" t="str">
        <f>T!J20</f>
        <v>Říjen</v>
      </c>
      <c r="C5" s="927"/>
      <c r="D5" s="928"/>
      <c r="E5" s="926" t="str">
        <f>T!J21</f>
        <v>Listopad</v>
      </c>
      <c r="F5" s="927"/>
      <c r="G5" s="928"/>
      <c r="H5" s="926" t="str">
        <f>T!J22</f>
        <v>Prosinec</v>
      </c>
      <c r="I5" s="927"/>
      <c r="J5" s="928"/>
    </row>
    <row r="6" spans="1:12" ht="28.5" customHeight="1" x14ac:dyDescent="0.25">
      <c r="A6" s="934"/>
      <c r="B6" s="932" t="s">
        <v>39</v>
      </c>
      <c r="C6" s="933"/>
      <c r="D6" s="456" t="s">
        <v>46</v>
      </c>
      <c r="E6" s="932" t="s">
        <v>39</v>
      </c>
      <c r="F6" s="933"/>
      <c r="G6" s="456" t="s">
        <v>46</v>
      </c>
      <c r="H6" s="932" t="s">
        <v>39</v>
      </c>
      <c r="I6" s="933"/>
      <c r="J6" s="456" t="s">
        <v>46</v>
      </c>
    </row>
    <row r="7" spans="1:12" ht="23.25" customHeight="1" x14ac:dyDescent="0.25">
      <c r="A7" s="934"/>
      <c r="B7" s="932"/>
      <c r="C7" s="933"/>
      <c r="D7" s="235"/>
      <c r="E7" s="932"/>
      <c r="F7" s="933"/>
      <c r="G7" s="456"/>
      <c r="H7" s="932"/>
      <c r="I7" s="933"/>
      <c r="J7" s="456"/>
    </row>
    <row r="8" spans="1:12" ht="15" customHeight="1" x14ac:dyDescent="0.25">
      <c r="A8" s="319" t="s">
        <v>172</v>
      </c>
      <c r="B8" s="672" t="s">
        <v>341</v>
      </c>
      <c r="C8" s="666" t="s">
        <v>1</v>
      </c>
      <c r="D8" s="151" t="s">
        <v>11</v>
      </c>
      <c r="E8" s="672" t="s">
        <v>341</v>
      </c>
      <c r="F8" s="666" t="s">
        <v>1</v>
      </c>
      <c r="G8" s="151" t="s">
        <v>11</v>
      </c>
      <c r="H8" s="672" t="s">
        <v>341</v>
      </c>
      <c r="I8" s="666" t="s">
        <v>1</v>
      </c>
      <c r="J8" s="151" t="s">
        <v>11</v>
      </c>
      <c r="K8" s="131"/>
    </row>
    <row r="9" spans="1:12" ht="12.6" customHeight="1" x14ac:dyDescent="0.25">
      <c r="A9" s="320">
        <v>1</v>
      </c>
      <c r="B9" s="90">
        <v>21520.741028276851</v>
      </c>
      <c r="C9" s="78">
        <v>229666.95490458063</v>
      </c>
      <c r="D9" s="297">
        <v>7.6</v>
      </c>
      <c r="E9" s="78">
        <v>22336.901929005689</v>
      </c>
      <c r="F9" s="78">
        <v>238280.04114498998</v>
      </c>
      <c r="G9" s="296">
        <v>10.7</v>
      </c>
      <c r="H9" s="90">
        <v>38806.283511895264</v>
      </c>
      <c r="I9" s="78">
        <v>414357.04839974194</v>
      </c>
      <c r="J9" s="297">
        <v>-1.7</v>
      </c>
    </row>
    <row r="10" spans="1:12" ht="12.6" customHeight="1" x14ac:dyDescent="0.25">
      <c r="A10" s="315">
        <v>2</v>
      </c>
      <c r="B10" s="298">
        <v>23307.289457356255</v>
      </c>
      <c r="C10" s="299">
        <v>248735.95890458062</v>
      </c>
      <c r="D10" s="300">
        <v>7.4</v>
      </c>
      <c r="E10" s="299">
        <v>23150.396130487759</v>
      </c>
      <c r="F10" s="299">
        <v>246936.60675459</v>
      </c>
      <c r="G10" s="301">
        <v>9.6</v>
      </c>
      <c r="H10" s="298">
        <v>36254.891791636946</v>
      </c>
      <c r="I10" s="299">
        <v>387145.23639974196</v>
      </c>
      <c r="J10" s="300">
        <v>0.5</v>
      </c>
    </row>
    <row r="11" spans="1:12" ht="12.6" customHeight="1" x14ac:dyDescent="0.25">
      <c r="A11" s="315">
        <v>3</v>
      </c>
      <c r="B11" s="298">
        <v>23544.6442936573</v>
      </c>
      <c r="C11" s="299">
        <v>251258.23290458063</v>
      </c>
      <c r="D11" s="300">
        <v>9.6999999999999993</v>
      </c>
      <c r="E11" s="299">
        <v>21303.478421096097</v>
      </c>
      <c r="F11" s="299">
        <v>227242.67496899</v>
      </c>
      <c r="G11" s="301">
        <v>9.1</v>
      </c>
      <c r="H11" s="298">
        <v>36827.780125845798</v>
      </c>
      <c r="I11" s="299">
        <v>393251.53039974195</v>
      </c>
      <c r="J11" s="300">
        <v>4.9000000000000004</v>
      </c>
    </row>
    <row r="12" spans="1:12" ht="12.6" customHeight="1" x14ac:dyDescent="0.25">
      <c r="A12" s="315">
        <v>4</v>
      </c>
      <c r="B12" s="298">
        <v>23560.067810915647</v>
      </c>
      <c r="C12" s="299">
        <v>251410.98490458063</v>
      </c>
      <c r="D12" s="300">
        <v>7.9</v>
      </c>
      <c r="E12" s="299">
        <v>19541.600971788448</v>
      </c>
      <c r="F12" s="299">
        <v>208466.14446699002</v>
      </c>
      <c r="G12" s="301">
        <v>10.7</v>
      </c>
      <c r="H12" s="298">
        <v>37027.744005785993</v>
      </c>
      <c r="I12" s="299">
        <v>395379.48339974193</v>
      </c>
      <c r="J12" s="300">
        <v>3.6</v>
      </c>
    </row>
    <row r="13" spans="1:12" ht="12.6" customHeight="1" x14ac:dyDescent="0.25">
      <c r="A13" s="315">
        <v>5</v>
      </c>
      <c r="B13" s="298">
        <v>21506.239046942759</v>
      </c>
      <c r="C13" s="299">
        <v>229498.30990458062</v>
      </c>
      <c r="D13" s="300">
        <v>10.199999999999999</v>
      </c>
      <c r="E13" s="299">
        <v>23969.646170098913</v>
      </c>
      <c r="F13" s="299">
        <v>255688.84294438999</v>
      </c>
      <c r="G13" s="301">
        <v>10.8</v>
      </c>
      <c r="H13" s="298">
        <v>39333.897356088579</v>
      </c>
      <c r="I13" s="299">
        <v>420018.53839974193</v>
      </c>
      <c r="J13" s="300">
        <v>-1</v>
      </c>
    </row>
    <row r="14" spans="1:12" ht="12.6" customHeight="1" x14ac:dyDescent="0.25">
      <c r="A14" s="315">
        <v>6</v>
      </c>
      <c r="B14" s="298">
        <v>15287.508692431624</v>
      </c>
      <c r="C14" s="299">
        <v>163159.87590458064</v>
      </c>
      <c r="D14" s="300">
        <v>12.8</v>
      </c>
      <c r="E14" s="299">
        <v>23544.904973971432</v>
      </c>
      <c r="F14" s="299">
        <v>251165.85281999002</v>
      </c>
      <c r="G14" s="301">
        <v>11.1</v>
      </c>
      <c r="H14" s="298">
        <v>39468.491290665232</v>
      </c>
      <c r="I14" s="299">
        <v>421432.02139974193</v>
      </c>
      <c r="J14" s="300">
        <v>0.6</v>
      </c>
    </row>
    <row r="15" spans="1:12" ht="12.6" customHeight="1" x14ac:dyDescent="0.25">
      <c r="A15" s="315">
        <v>7</v>
      </c>
      <c r="B15" s="298">
        <v>15333.159568843674</v>
      </c>
      <c r="C15" s="299">
        <v>163641.47390458063</v>
      </c>
      <c r="D15" s="300">
        <v>13.3</v>
      </c>
      <c r="E15" s="299">
        <v>24094.949180734588</v>
      </c>
      <c r="F15" s="299">
        <v>257022.11109999</v>
      </c>
      <c r="G15" s="301">
        <v>9.9</v>
      </c>
      <c r="H15" s="298">
        <v>34518.033500578989</v>
      </c>
      <c r="I15" s="299">
        <v>368591.55939974193</v>
      </c>
      <c r="J15" s="300">
        <v>6</v>
      </c>
    </row>
    <row r="16" spans="1:12" ht="12.6" customHeight="1" x14ac:dyDescent="0.25">
      <c r="A16" s="315">
        <v>8</v>
      </c>
      <c r="B16" s="298">
        <v>21207.880997974298</v>
      </c>
      <c r="C16" s="299">
        <v>226340.69590458061</v>
      </c>
      <c r="D16" s="300">
        <v>9.8000000000000007</v>
      </c>
      <c r="E16" s="299">
        <v>25200.461524152393</v>
      </c>
      <c r="F16" s="299">
        <v>268816.42159998993</v>
      </c>
      <c r="G16" s="301">
        <v>8.6999999999999993</v>
      </c>
      <c r="H16" s="298">
        <v>29345.87270675668</v>
      </c>
      <c r="I16" s="299">
        <v>313377.67439974193</v>
      </c>
      <c r="J16" s="300">
        <v>4.9000000000000004</v>
      </c>
    </row>
    <row r="17" spans="1:11" ht="12.6" customHeight="1" x14ac:dyDescent="0.25">
      <c r="A17" s="315">
        <v>9</v>
      </c>
      <c r="B17" s="298">
        <v>20678.223217371062</v>
      </c>
      <c r="C17" s="299">
        <v>220683.26190458064</v>
      </c>
      <c r="D17" s="300">
        <v>11.2</v>
      </c>
      <c r="E17" s="299">
        <v>24968.796266727641</v>
      </c>
      <c r="F17" s="299">
        <v>266344.25359998998</v>
      </c>
      <c r="G17" s="301">
        <v>8.8000000000000007</v>
      </c>
      <c r="H17" s="298">
        <v>29677.812958265338</v>
      </c>
      <c r="I17" s="299">
        <v>316919.50239974196</v>
      </c>
      <c r="J17" s="300">
        <v>5.4</v>
      </c>
    </row>
    <row r="18" spans="1:11" ht="12.6" customHeight="1" x14ac:dyDescent="0.25">
      <c r="A18" s="315">
        <v>10</v>
      </c>
      <c r="B18" s="298">
        <v>18497.619537406128</v>
      </c>
      <c r="C18" s="299">
        <v>197419.21890458063</v>
      </c>
      <c r="D18" s="300">
        <v>14.2</v>
      </c>
      <c r="E18" s="299">
        <v>20869.275793481043</v>
      </c>
      <c r="F18" s="299">
        <v>222628.20659999002</v>
      </c>
      <c r="G18" s="301">
        <v>8.1999999999999993</v>
      </c>
      <c r="H18" s="298">
        <v>37136.124239707256</v>
      </c>
      <c r="I18" s="299">
        <v>396560.93439974193</v>
      </c>
      <c r="J18" s="300">
        <v>1.7</v>
      </c>
    </row>
    <row r="19" spans="1:11" ht="12.6" customHeight="1" x14ac:dyDescent="0.25">
      <c r="A19" s="315">
        <v>11</v>
      </c>
      <c r="B19" s="302">
        <v>18201.042197774823</v>
      </c>
      <c r="C19" s="303">
        <v>194253.44090458061</v>
      </c>
      <c r="D19" s="300">
        <v>15</v>
      </c>
      <c r="E19" s="303">
        <v>22642.620305361903</v>
      </c>
      <c r="F19" s="303">
        <v>241543.71559999001</v>
      </c>
      <c r="G19" s="301">
        <v>7.7</v>
      </c>
      <c r="H19" s="302">
        <v>39989.802289573476</v>
      </c>
      <c r="I19" s="303">
        <v>426978.93439974193</v>
      </c>
      <c r="J19" s="300">
        <v>0.8</v>
      </c>
      <c r="K19" s="142"/>
    </row>
    <row r="20" spans="1:11" ht="12.6" customHeight="1" x14ac:dyDescent="0.25">
      <c r="A20" s="315">
        <v>12</v>
      </c>
      <c r="B20" s="302">
        <v>17111.267671594913</v>
      </c>
      <c r="C20" s="303">
        <v>182623.85690458064</v>
      </c>
      <c r="D20" s="300">
        <v>13.2</v>
      </c>
      <c r="E20" s="303">
        <v>27118.822179826242</v>
      </c>
      <c r="F20" s="303">
        <v>289279.43459998997</v>
      </c>
      <c r="G20" s="301">
        <v>8</v>
      </c>
      <c r="H20" s="302">
        <v>40341.656600753042</v>
      </c>
      <c r="I20" s="303">
        <v>430745.79739974195</v>
      </c>
      <c r="J20" s="300">
        <v>-0.9</v>
      </c>
      <c r="K20" s="142"/>
    </row>
    <row r="21" spans="1:11" ht="12.6" customHeight="1" x14ac:dyDescent="0.2">
      <c r="A21" s="315">
        <v>13</v>
      </c>
      <c r="B21" s="302">
        <v>12931.555956481241</v>
      </c>
      <c r="C21" s="303">
        <v>138028.06590458061</v>
      </c>
      <c r="D21" s="304">
        <v>13.1</v>
      </c>
      <c r="E21" s="303">
        <v>25616.245148232207</v>
      </c>
      <c r="F21" s="303">
        <v>273258.93159998994</v>
      </c>
      <c r="G21" s="305">
        <v>8.1999999999999993</v>
      </c>
      <c r="H21" s="302">
        <v>43019.744612526178</v>
      </c>
      <c r="I21" s="303">
        <v>459351.80039974197</v>
      </c>
      <c r="J21" s="304">
        <v>-3</v>
      </c>
      <c r="K21" s="142"/>
    </row>
    <row r="22" spans="1:11" ht="12.6" customHeight="1" x14ac:dyDescent="0.2">
      <c r="A22" s="315">
        <v>14</v>
      </c>
      <c r="B22" s="302">
        <v>13080.229555213326</v>
      </c>
      <c r="C22" s="303">
        <v>139611.40690458062</v>
      </c>
      <c r="D22" s="304">
        <v>14.4</v>
      </c>
      <c r="E22" s="303">
        <v>29021.947710789023</v>
      </c>
      <c r="F22" s="303">
        <v>309569.53859998996</v>
      </c>
      <c r="G22" s="305">
        <v>4.2</v>
      </c>
      <c r="H22" s="302">
        <v>43076.287976607418</v>
      </c>
      <c r="I22" s="303">
        <v>459947.66039974196</v>
      </c>
      <c r="J22" s="304">
        <v>-2.8</v>
      </c>
    </row>
    <row r="23" spans="1:11" ht="12.6" customHeight="1" x14ac:dyDescent="0.2">
      <c r="A23" s="315">
        <v>15</v>
      </c>
      <c r="B23" s="302">
        <v>18197.218095231226</v>
      </c>
      <c r="C23" s="303">
        <v>194192.69990458063</v>
      </c>
      <c r="D23" s="304">
        <v>13</v>
      </c>
      <c r="E23" s="303">
        <v>30912.302639246747</v>
      </c>
      <c r="F23" s="303">
        <v>329735.18259998993</v>
      </c>
      <c r="G23" s="305">
        <v>3.5</v>
      </c>
      <c r="H23" s="302">
        <v>38979.558626173661</v>
      </c>
      <c r="I23" s="303">
        <v>416218.74639974197</v>
      </c>
      <c r="J23" s="304">
        <v>-2.5</v>
      </c>
    </row>
    <row r="24" spans="1:11" ht="12.6" customHeight="1" x14ac:dyDescent="0.2">
      <c r="A24" s="315">
        <v>16</v>
      </c>
      <c r="B24" s="302">
        <v>18907.413231496474</v>
      </c>
      <c r="C24" s="303">
        <v>201772.67490458064</v>
      </c>
      <c r="D24" s="304">
        <v>12.2</v>
      </c>
      <c r="E24" s="303">
        <v>32336.526170736863</v>
      </c>
      <c r="F24" s="303">
        <v>344922.17859998997</v>
      </c>
      <c r="G24" s="305">
        <v>1.9</v>
      </c>
      <c r="H24" s="302">
        <v>38515.403113286258</v>
      </c>
      <c r="I24" s="303">
        <v>411274.38339974196</v>
      </c>
      <c r="J24" s="304">
        <v>-3.3</v>
      </c>
    </row>
    <row r="25" spans="1:11" ht="12.6" customHeight="1" x14ac:dyDescent="0.2">
      <c r="A25" s="315">
        <v>17</v>
      </c>
      <c r="B25" s="302">
        <v>19587.553294584508</v>
      </c>
      <c r="C25" s="303">
        <v>209034.93690458062</v>
      </c>
      <c r="D25" s="304">
        <v>11.3</v>
      </c>
      <c r="E25" s="303">
        <v>29089.04235308191</v>
      </c>
      <c r="F25" s="303">
        <v>310295.14759998996</v>
      </c>
      <c r="G25" s="305">
        <v>0.3</v>
      </c>
      <c r="H25" s="302">
        <v>42708.484081189439</v>
      </c>
      <c r="I25" s="303">
        <v>456069.19939974195</v>
      </c>
      <c r="J25" s="304">
        <v>-0.5</v>
      </c>
    </row>
    <row r="26" spans="1:11" ht="12.6" customHeight="1" x14ac:dyDescent="0.2">
      <c r="A26" s="315">
        <v>18</v>
      </c>
      <c r="B26" s="302">
        <v>20187.93069078101</v>
      </c>
      <c r="C26" s="306">
        <v>215414.15590458064</v>
      </c>
      <c r="D26" s="307">
        <v>10.9</v>
      </c>
      <c r="E26" s="303">
        <v>31660.80024183925</v>
      </c>
      <c r="F26" s="306">
        <v>337728.34459998994</v>
      </c>
      <c r="G26" s="308">
        <v>-0.8</v>
      </c>
      <c r="H26" s="302">
        <v>40311.922972158209</v>
      </c>
      <c r="I26" s="306">
        <v>430475.97939974198</v>
      </c>
      <c r="J26" s="307">
        <v>0.4</v>
      </c>
    </row>
    <row r="27" spans="1:11" ht="12.6" customHeight="1" x14ac:dyDescent="0.2">
      <c r="A27" s="315">
        <v>19</v>
      </c>
      <c r="B27" s="302">
        <v>20435.14152494209</v>
      </c>
      <c r="C27" s="306">
        <v>218067.66290458062</v>
      </c>
      <c r="D27" s="307">
        <v>9.8000000000000007</v>
      </c>
      <c r="E27" s="303">
        <v>35907.316775076339</v>
      </c>
      <c r="F27" s="306">
        <v>383022.58559998998</v>
      </c>
      <c r="G27" s="308">
        <v>-0.5</v>
      </c>
      <c r="H27" s="302">
        <v>40664.463846818086</v>
      </c>
      <c r="I27" s="306">
        <v>434232.48539974197</v>
      </c>
      <c r="J27" s="307">
        <v>-0.8</v>
      </c>
    </row>
    <row r="28" spans="1:11" ht="12.6" customHeight="1" x14ac:dyDescent="0.2">
      <c r="A28" s="315">
        <v>20</v>
      </c>
      <c r="B28" s="302">
        <v>18896.218932185941</v>
      </c>
      <c r="C28" s="303">
        <v>201654.78090458064</v>
      </c>
      <c r="D28" s="304">
        <v>8.8000000000000007</v>
      </c>
      <c r="E28" s="303">
        <v>38364.056198578779</v>
      </c>
      <c r="F28" s="303">
        <v>409219.75559998996</v>
      </c>
      <c r="G28" s="305">
        <v>0.2</v>
      </c>
      <c r="H28" s="302">
        <v>40277.179657461857</v>
      </c>
      <c r="I28" s="303">
        <v>430103.24439974193</v>
      </c>
      <c r="J28" s="304">
        <v>-0.8</v>
      </c>
    </row>
    <row r="29" spans="1:11" ht="12.6" customHeight="1" x14ac:dyDescent="0.2">
      <c r="A29" s="315">
        <v>21</v>
      </c>
      <c r="B29" s="302">
        <v>19989.960347614768</v>
      </c>
      <c r="C29" s="303">
        <v>213335.12990458062</v>
      </c>
      <c r="D29" s="304">
        <v>5.9</v>
      </c>
      <c r="E29" s="303">
        <v>38855.773218715694</v>
      </c>
      <c r="F29" s="303">
        <v>414434.60659998993</v>
      </c>
      <c r="G29" s="305">
        <v>1</v>
      </c>
      <c r="H29" s="302">
        <v>35253.806325829035</v>
      </c>
      <c r="I29" s="303">
        <v>376463.67439974193</v>
      </c>
      <c r="J29" s="304">
        <v>3.1</v>
      </c>
    </row>
    <row r="30" spans="1:11" ht="12.6" customHeight="1" x14ac:dyDescent="0.2">
      <c r="A30" s="315">
        <v>22</v>
      </c>
      <c r="B30" s="302">
        <v>25450.198879405823</v>
      </c>
      <c r="C30" s="303">
        <v>271582.63690458064</v>
      </c>
      <c r="D30" s="304">
        <v>7.2</v>
      </c>
      <c r="E30" s="303">
        <v>38626.266800834353</v>
      </c>
      <c r="F30" s="303">
        <v>411998.90059998992</v>
      </c>
      <c r="G30" s="305">
        <v>1.6</v>
      </c>
      <c r="H30" s="302">
        <v>27897.914794398956</v>
      </c>
      <c r="I30" s="303">
        <v>297920.23039974197</v>
      </c>
      <c r="J30" s="304">
        <v>6.1</v>
      </c>
    </row>
    <row r="31" spans="1:11" ht="12.6" customHeight="1" x14ac:dyDescent="0.25">
      <c r="A31" s="315">
        <v>23</v>
      </c>
      <c r="B31" s="309">
        <v>24304.561824204025</v>
      </c>
      <c r="C31" s="310">
        <v>259373.55990458062</v>
      </c>
      <c r="D31" s="311">
        <v>7.8</v>
      </c>
      <c r="E31" s="310">
        <v>36199.743653592581</v>
      </c>
      <c r="F31" s="310">
        <v>386117.58259998995</v>
      </c>
      <c r="G31" s="312">
        <v>3.4</v>
      </c>
      <c r="H31" s="309">
        <v>27101.967389684443</v>
      </c>
      <c r="I31" s="310">
        <v>289417.31339974195</v>
      </c>
      <c r="J31" s="311">
        <v>4.8</v>
      </c>
    </row>
    <row r="32" spans="1:11" ht="12.6" customHeight="1" x14ac:dyDescent="0.25">
      <c r="A32" s="315">
        <v>24</v>
      </c>
      <c r="B32" s="313">
        <v>26143.047920331388</v>
      </c>
      <c r="C32" s="314">
        <v>278973.09490458068</v>
      </c>
      <c r="D32" s="300">
        <v>7.2</v>
      </c>
      <c r="E32" s="314">
        <v>30962.51910032615</v>
      </c>
      <c r="F32" s="314">
        <v>330270.62759998994</v>
      </c>
      <c r="G32" s="301">
        <v>4.3</v>
      </c>
      <c r="H32" s="313">
        <v>29705.400592193764</v>
      </c>
      <c r="I32" s="314">
        <v>317213.02239974192</v>
      </c>
      <c r="J32" s="300">
        <v>0.4</v>
      </c>
    </row>
    <row r="33" spans="1:16" ht="12.6" customHeight="1" x14ac:dyDescent="0.2">
      <c r="A33" s="315">
        <v>25</v>
      </c>
      <c r="B33" s="302">
        <v>25857.424880445753</v>
      </c>
      <c r="C33" s="303">
        <v>275923.94090458064</v>
      </c>
      <c r="D33" s="304">
        <v>10.4</v>
      </c>
      <c r="E33" s="303">
        <v>29477.866517447965</v>
      </c>
      <c r="F33" s="303">
        <v>314447.09259998996</v>
      </c>
      <c r="G33" s="305">
        <v>3.1</v>
      </c>
      <c r="H33" s="302">
        <v>30079.601136629066</v>
      </c>
      <c r="I33" s="303">
        <v>321207.45539974194</v>
      </c>
      <c r="J33" s="304">
        <v>1.4</v>
      </c>
    </row>
    <row r="34" spans="1:16" ht="12.6" customHeight="1" x14ac:dyDescent="0.2">
      <c r="A34" s="315">
        <v>26</v>
      </c>
      <c r="B34" s="302">
        <v>24374.420458018663</v>
      </c>
      <c r="C34" s="303">
        <v>260099.72790458062</v>
      </c>
      <c r="D34" s="304">
        <v>8.4</v>
      </c>
      <c r="E34" s="303">
        <v>37361.920306716936</v>
      </c>
      <c r="F34" s="303">
        <v>398535.68759998993</v>
      </c>
      <c r="G34" s="305">
        <v>2.2999999999999998</v>
      </c>
      <c r="H34" s="302">
        <v>30384.684702635866</v>
      </c>
      <c r="I34" s="303">
        <v>324463.74439974193</v>
      </c>
      <c r="J34" s="304">
        <v>1.9</v>
      </c>
    </row>
    <row r="35" spans="1:16" ht="12.6" customHeight="1" x14ac:dyDescent="0.2">
      <c r="A35" s="315">
        <v>27</v>
      </c>
      <c r="B35" s="302">
        <v>22245.892021903688</v>
      </c>
      <c r="C35" s="303">
        <v>237406.49790458061</v>
      </c>
      <c r="D35" s="304">
        <v>6.3</v>
      </c>
      <c r="E35" s="303">
        <v>40659.706985312318</v>
      </c>
      <c r="F35" s="303">
        <v>433708.35159998992</v>
      </c>
      <c r="G35" s="305">
        <v>-2.1</v>
      </c>
      <c r="H35" s="302">
        <v>31381.909028386191</v>
      </c>
      <c r="I35" s="303">
        <v>335114.42039974197</v>
      </c>
      <c r="J35" s="304">
        <v>3.9</v>
      </c>
    </row>
    <row r="36" spans="1:16" ht="12.6" customHeight="1" x14ac:dyDescent="0.2">
      <c r="A36" s="315">
        <v>28</v>
      </c>
      <c r="B36" s="302">
        <v>24841.777772342622</v>
      </c>
      <c r="C36" s="303">
        <v>265099.6569045806</v>
      </c>
      <c r="D36" s="304">
        <v>4</v>
      </c>
      <c r="E36" s="303">
        <v>42613.216829405574</v>
      </c>
      <c r="F36" s="303">
        <v>454547.35559998994</v>
      </c>
      <c r="G36" s="305">
        <v>-3.9</v>
      </c>
      <c r="H36" s="302">
        <v>29107.076641061161</v>
      </c>
      <c r="I36" s="303">
        <v>310822.48439974192</v>
      </c>
      <c r="J36" s="304">
        <v>3.3</v>
      </c>
    </row>
    <row r="37" spans="1:16" ht="12.6" customHeight="1" x14ac:dyDescent="0.2">
      <c r="A37" s="315">
        <v>29</v>
      </c>
      <c r="B37" s="302">
        <v>26382.193269771673</v>
      </c>
      <c r="C37" s="303">
        <v>281505.57690458064</v>
      </c>
      <c r="D37" s="304">
        <v>10.6</v>
      </c>
      <c r="E37" s="303">
        <v>44150.867429717866</v>
      </c>
      <c r="F37" s="303">
        <v>470934.38359998993</v>
      </c>
      <c r="G37" s="305">
        <v>-3.9</v>
      </c>
      <c r="H37" s="302">
        <v>28934.069337764598</v>
      </c>
      <c r="I37" s="303">
        <v>308974.00139974197</v>
      </c>
      <c r="J37" s="304">
        <v>2.2000000000000002</v>
      </c>
    </row>
    <row r="38" spans="1:16" ht="12.6" customHeight="1" x14ac:dyDescent="0.2">
      <c r="A38" s="315">
        <v>30</v>
      </c>
      <c r="B38" s="302">
        <v>20504.823413000966</v>
      </c>
      <c r="C38" s="303">
        <v>218826.82890458062</v>
      </c>
      <c r="D38" s="304">
        <v>12.6</v>
      </c>
      <c r="E38" s="303">
        <v>43564.367659032978</v>
      </c>
      <c r="F38" s="303">
        <v>464665.77959998994</v>
      </c>
      <c r="G38" s="305">
        <v>-3.2</v>
      </c>
      <c r="H38" s="302">
        <v>29389.236015228402</v>
      </c>
      <c r="I38" s="303">
        <v>313835.21839974192</v>
      </c>
      <c r="J38" s="304">
        <v>3.1</v>
      </c>
    </row>
    <row r="39" spans="1:16" ht="12.6" customHeight="1" x14ac:dyDescent="0.2">
      <c r="A39" s="315">
        <v>31</v>
      </c>
      <c r="B39" s="302">
        <v>22533.953782696943</v>
      </c>
      <c r="C39" s="303">
        <v>240477.66990458063</v>
      </c>
      <c r="D39" s="304">
        <v>8.3000000000000007</v>
      </c>
      <c r="E39" s="303"/>
      <c r="F39" s="303"/>
      <c r="G39" s="305"/>
      <c r="H39" s="302">
        <v>29355.373363848365</v>
      </c>
      <c r="I39" s="303">
        <v>313477.01939974196</v>
      </c>
      <c r="J39" s="304">
        <v>2.2000000000000002</v>
      </c>
      <c r="K39" s="91"/>
    </row>
    <row r="40" spans="1:16" ht="12.6" customHeight="1" x14ac:dyDescent="0.2">
      <c r="A40" s="365" t="s">
        <v>83</v>
      </c>
      <c r="B40" s="500">
        <f>SUM(B9:B39)</f>
        <v>644607.19937119749</v>
      </c>
      <c r="C40" s="575">
        <f>SUM(C9:C39)</f>
        <v>6879072.9710420007</v>
      </c>
      <c r="D40" s="576">
        <f>AVERAGE(D9:D39)</f>
        <v>10.145161290322582</v>
      </c>
      <c r="E40" s="500">
        <f>SUM(E9:E39)</f>
        <v>914122.33958541544</v>
      </c>
      <c r="F40" s="575">
        <f>SUM(F9:F39)</f>
        <v>9750826.3389996979</v>
      </c>
      <c r="G40" s="576">
        <f>AVERAGE(G9:G39)</f>
        <v>4.4300000000000006</v>
      </c>
      <c r="H40" s="500">
        <f>SUM(H9:H39)</f>
        <v>1094872.4745914335</v>
      </c>
      <c r="I40" s="575">
        <f>SUM(I9:I39)</f>
        <v>11691340.344392</v>
      </c>
      <c r="J40" s="576">
        <f>AVERAGE(J9:J39)</f>
        <v>1.4161290322580646</v>
      </c>
      <c r="K40" s="325"/>
      <c r="N40" s="142"/>
      <c r="O40" s="142"/>
      <c r="P40" s="142"/>
    </row>
    <row r="41" spans="1:16" ht="12.95" customHeight="1" x14ac:dyDescent="0.2">
      <c r="A41" s="135" t="s">
        <v>176</v>
      </c>
      <c r="B41" s="322">
        <f>MAX(B9:B39)</f>
        <v>26382.193269771673</v>
      </c>
      <c r="C41" s="323">
        <f>MAX(C9:C39)</f>
        <v>281505.57690458064</v>
      </c>
      <c r="D41" s="408">
        <f>VLOOKUP(B41,$B$9:$D$39,3,FALSE)</f>
        <v>10.6</v>
      </c>
      <c r="E41" s="322">
        <f>MAX(E9:E39)</f>
        <v>44150.867429717866</v>
      </c>
      <c r="F41" s="323">
        <f>MAX(F9:F39)</f>
        <v>470934.38359998993</v>
      </c>
      <c r="G41" s="408">
        <f>VLOOKUP(E41,$E$9:$G$39,3,FALSE)</f>
        <v>-3.9</v>
      </c>
      <c r="H41" s="322">
        <f>MAX(H9:H39)</f>
        <v>43076.287976607418</v>
      </c>
      <c r="I41" s="323">
        <f>MAX(I9:I39)</f>
        <v>459947.66039974196</v>
      </c>
      <c r="J41" s="408">
        <f>VLOOKUP(H41,$H$9:$J$39,3,FALSE)</f>
        <v>-2.8</v>
      </c>
    </row>
    <row r="42" spans="1:16" ht="12.95" customHeight="1" x14ac:dyDescent="0.2">
      <c r="A42" s="84" t="s">
        <v>177</v>
      </c>
      <c r="B42" s="324">
        <f>MIN(B9:B39)</f>
        <v>12931.555956481241</v>
      </c>
      <c r="C42" s="260">
        <f>MIN(C9:C39)</f>
        <v>138028.06590458061</v>
      </c>
      <c r="D42" s="409">
        <f>VLOOKUP(B42,$B$9:$D$39,3,FALSE)</f>
        <v>13.1</v>
      </c>
      <c r="E42" s="324">
        <f>MIN(E9:E39)</f>
        <v>19541.600971788448</v>
      </c>
      <c r="F42" s="260">
        <f>MIN(F9:F39)</f>
        <v>208466.14446699002</v>
      </c>
      <c r="G42" s="409">
        <f>VLOOKUP(E42,$E$9:$G$39,3,FALSE)</f>
        <v>10.7</v>
      </c>
      <c r="H42" s="324">
        <f>MIN(H9:H39)</f>
        <v>27101.967389684443</v>
      </c>
      <c r="I42" s="260">
        <f>MIN(I9:I39)</f>
        <v>289417.31339974195</v>
      </c>
      <c r="J42" s="409">
        <f>VLOOKUP(H42,$H$9:$J$39,3,FALSE)</f>
        <v>4.8</v>
      </c>
    </row>
    <row r="43" spans="1:16" ht="12.95" customHeight="1" x14ac:dyDescent="0.2">
      <c r="A43" s="84" t="s">
        <v>178</v>
      </c>
      <c r="B43" s="324">
        <f t="shared" ref="B43:J43" si="0">AVERAGE(B9:B39)</f>
        <v>20793.780624877338</v>
      </c>
      <c r="C43" s="260">
        <f t="shared" si="0"/>
        <v>221905.57971103227</v>
      </c>
      <c r="D43" s="321">
        <f t="shared" si="0"/>
        <v>10.145161290322582</v>
      </c>
      <c r="E43" s="324">
        <f t="shared" si="0"/>
        <v>30470.744652847181</v>
      </c>
      <c r="F43" s="260">
        <f t="shared" si="0"/>
        <v>325027.54463332327</v>
      </c>
      <c r="G43" s="321">
        <f t="shared" si="0"/>
        <v>4.4300000000000006</v>
      </c>
      <c r="H43" s="324">
        <f>AVERAGE(H9:H39)</f>
        <v>35318.466922304309</v>
      </c>
      <c r="I43" s="260">
        <f t="shared" si="0"/>
        <v>377140.01110941934</v>
      </c>
      <c r="J43" s="321">
        <f t="shared" si="0"/>
        <v>1.4161290322580646</v>
      </c>
      <c r="K43" s="87"/>
    </row>
    <row r="44" spans="1:16" ht="7.5" customHeight="1" x14ac:dyDescent="0.2">
      <c r="B44" s="316"/>
      <c r="C44" s="80"/>
      <c r="D44" s="317"/>
      <c r="H44" s="87"/>
      <c r="J44" s="100"/>
    </row>
    <row r="45" spans="1:16" ht="15" customHeight="1" x14ac:dyDescent="0.25">
      <c r="A45" s="293"/>
      <c r="B45" s="920" t="str">
        <f>B5</f>
        <v>Říjen</v>
      </c>
      <c r="C45" s="921"/>
      <c r="D45" s="922"/>
      <c r="E45" s="923" t="str">
        <f>E5</f>
        <v>Listopad</v>
      </c>
      <c r="F45" s="924"/>
      <c r="G45" s="925"/>
      <c r="H45" s="923" t="str">
        <f>H5</f>
        <v>Prosinec</v>
      </c>
      <c r="I45" s="924"/>
      <c r="J45" s="925"/>
    </row>
    <row r="46" spans="1:16" ht="15" customHeight="1" x14ac:dyDescent="0.25">
      <c r="A46" s="326"/>
      <c r="B46" s="327"/>
      <c r="C46" s="327"/>
      <c r="D46" s="328"/>
      <c r="E46" s="327"/>
      <c r="F46" s="327"/>
      <c r="G46" s="328"/>
      <c r="H46" s="327"/>
      <c r="I46" s="327"/>
      <c r="J46" s="328"/>
    </row>
    <row r="47" spans="1:16" ht="15" customHeight="1" x14ac:dyDescent="0.25">
      <c r="A47" s="293"/>
      <c r="B47" s="329"/>
      <c r="C47" s="327"/>
      <c r="D47" s="328"/>
      <c r="E47" s="327"/>
      <c r="F47" s="327"/>
      <c r="G47" s="327"/>
      <c r="H47" s="329"/>
      <c r="I47" s="327"/>
      <c r="J47" s="328"/>
    </row>
    <row r="48" spans="1:16" ht="15" customHeight="1" x14ac:dyDescent="0.2">
      <c r="B48" s="329"/>
      <c r="C48" s="327"/>
      <c r="D48" s="328"/>
      <c r="E48" s="327"/>
      <c r="F48" s="327"/>
      <c r="G48" s="327"/>
      <c r="H48" s="329"/>
      <c r="I48" s="327"/>
      <c r="J48" s="328"/>
    </row>
    <row r="49" spans="1:11" ht="15" customHeight="1" x14ac:dyDescent="0.25">
      <c r="B49" s="330" t="s">
        <v>173</v>
      </c>
      <c r="C49" s="331">
        <f>B41</f>
        <v>26382.193269771673</v>
      </c>
      <c r="D49" s="328"/>
      <c r="E49" s="330" t="s">
        <v>173</v>
      </c>
      <c r="F49" s="331">
        <f>E41</f>
        <v>44150.867429717866</v>
      </c>
      <c r="G49" s="327"/>
      <c r="H49" s="330" t="s">
        <v>173</v>
      </c>
      <c r="I49" s="331">
        <f>H41</f>
        <v>43076.287976607418</v>
      </c>
      <c r="J49" s="328"/>
    </row>
    <row r="50" spans="1:11" ht="15" customHeight="1" x14ac:dyDescent="0.25">
      <c r="B50" s="332" t="s">
        <v>174</v>
      </c>
      <c r="C50" s="331">
        <f t="shared" ref="C50:C51" si="1">B42</f>
        <v>12931.555956481241</v>
      </c>
      <c r="D50" s="328"/>
      <c r="E50" s="332" t="s">
        <v>174</v>
      </c>
      <c r="F50" s="331">
        <f t="shared" ref="F50:F51" si="2">E42</f>
        <v>19541.600971788448</v>
      </c>
      <c r="G50" s="327"/>
      <c r="H50" s="332" t="s">
        <v>174</v>
      </c>
      <c r="I50" s="331">
        <f t="shared" ref="I50:I51" si="3">H42</f>
        <v>27101.967389684443</v>
      </c>
      <c r="J50" s="328"/>
    </row>
    <row r="51" spans="1:11" ht="15" customHeight="1" x14ac:dyDescent="0.25">
      <c r="B51" s="332" t="s">
        <v>175</v>
      </c>
      <c r="C51" s="331">
        <f t="shared" si="1"/>
        <v>20793.780624877338</v>
      </c>
      <c r="D51" s="328"/>
      <c r="E51" s="332" t="s">
        <v>175</v>
      </c>
      <c r="F51" s="331">
        <f t="shared" si="2"/>
        <v>30470.744652847181</v>
      </c>
      <c r="G51" s="327"/>
      <c r="H51" s="332" t="s">
        <v>175</v>
      </c>
      <c r="I51" s="331">
        <f t="shared" si="3"/>
        <v>35318.466922304309</v>
      </c>
      <c r="J51" s="328"/>
    </row>
    <row r="52" spans="1:11" ht="15" customHeight="1" x14ac:dyDescent="0.2">
      <c r="B52" s="329"/>
      <c r="C52" s="327"/>
      <c r="D52" s="328"/>
      <c r="E52" s="327"/>
      <c r="F52" s="327"/>
      <c r="G52" s="327"/>
      <c r="H52" s="329"/>
      <c r="I52" s="327"/>
      <c r="J52" s="328"/>
    </row>
    <row r="53" spans="1:11" ht="15" customHeight="1" x14ac:dyDescent="0.2">
      <c r="B53" s="329"/>
      <c r="C53" s="327"/>
      <c r="D53" s="328"/>
      <c r="E53" s="327"/>
      <c r="F53" s="327"/>
      <c r="G53" s="327"/>
      <c r="H53" s="329"/>
      <c r="I53" s="327"/>
      <c r="J53" s="328"/>
    </row>
    <row r="54" spans="1:11" ht="15" customHeight="1" x14ac:dyDescent="0.2">
      <c r="B54" s="329"/>
      <c r="C54" s="327"/>
      <c r="D54" s="328"/>
      <c r="E54" s="327"/>
      <c r="F54" s="327"/>
      <c r="G54" s="327"/>
      <c r="H54" s="329"/>
      <c r="I54" s="327"/>
      <c r="J54" s="328"/>
    </row>
    <row r="55" spans="1:11" ht="15" customHeight="1" x14ac:dyDescent="0.2">
      <c r="B55" s="87"/>
      <c r="D55" s="100"/>
      <c r="H55" s="87"/>
      <c r="J55" s="100"/>
    </row>
    <row r="56" spans="1:11" ht="12.75" customHeight="1" x14ac:dyDescent="0.25">
      <c r="A56" s="591" t="s">
        <v>314</v>
      </c>
      <c r="B56" s="592">
        <v>1059.8014170520651</v>
      </c>
      <c r="C56" s="593">
        <v>11309.912904830369</v>
      </c>
      <c r="D56" s="594" t="s">
        <v>347</v>
      </c>
      <c r="E56" s="593">
        <v>1055.7555776363986</v>
      </c>
      <c r="F56" s="593">
        <v>11261.610014510439</v>
      </c>
      <c r="G56" s="594" t="s">
        <v>347</v>
      </c>
      <c r="H56" s="592">
        <v>1085.136905534079</v>
      </c>
      <c r="I56" s="593">
        <v>11587.381341003646</v>
      </c>
      <c r="J56" s="594" t="s">
        <v>347</v>
      </c>
      <c r="K56" s="144"/>
    </row>
    <row r="57" spans="1:11" ht="12.95" customHeight="1" x14ac:dyDescent="0.25">
      <c r="A57" s="364" t="s">
        <v>315</v>
      </c>
      <c r="B57" s="588">
        <v>914.00353254018717</v>
      </c>
      <c r="C57" s="589">
        <v>9753.9974767074345</v>
      </c>
      <c r="D57" s="590" t="s">
        <v>347</v>
      </c>
      <c r="E57" s="589">
        <v>1425.3648708492108</v>
      </c>
      <c r="F57" s="589">
        <v>15204.185176860243</v>
      </c>
      <c r="G57" s="590" t="s">
        <v>347</v>
      </c>
      <c r="H57" s="588">
        <v>1273.3054696113511</v>
      </c>
      <c r="I57" s="589">
        <v>13596.695462781947</v>
      </c>
      <c r="J57" s="590" t="s">
        <v>347</v>
      </c>
      <c r="K57" s="87"/>
    </row>
    <row r="58" spans="1:11" ht="12.95" customHeight="1" x14ac:dyDescent="0.25">
      <c r="A58" s="595" t="s">
        <v>191</v>
      </c>
      <c r="B58" s="596">
        <v>31200.623036974386</v>
      </c>
      <c r="C58" s="597">
        <v>332964.57567133865</v>
      </c>
      <c r="D58" s="598">
        <v>0</v>
      </c>
      <c r="E58" s="597">
        <v>38058.435623576217</v>
      </c>
      <c r="F58" s="597">
        <v>405964.47590133036</v>
      </c>
      <c r="G58" s="598">
        <v>0</v>
      </c>
      <c r="H58" s="596">
        <v>39230.955618657739</v>
      </c>
      <c r="I58" s="597">
        <v>418918.60907784826</v>
      </c>
      <c r="J58" s="598">
        <v>0</v>
      </c>
    </row>
    <row r="59" spans="1:11" ht="12.95" customHeight="1" x14ac:dyDescent="0.25">
      <c r="A59" s="364" t="s">
        <v>190</v>
      </c>
      <c r="B59" s="427">
        <v>42168.665427456632</v>
      </c>
      <c r="C59" s="426">
        <v>450012.54539182788</v>
      </c>
      <c r="D59" s="387">
        <v>-12</v>
      </c>
      <c r="E59" s="426">
        <v>55162.814073766749</v>
      </c>
      <c r="F59" s="426">
        <v>588414.69802365324</v>
      </c>
      <c r="G59" s="387">
        <v>-12</v>
      </c>
      <c r="H59" s="427">
        <v>54510.621253993944</v>
      </c>
      <c r="I59" s="426">
        <v>582078.95463123161</v>
      </c>
      <c r="J59" s="387">
        <v>-12</v>
      </c>
      <c r="K59" s="91"/>
    </row>
    <row r="60" spans="1:11" ht="7.5" customHeight="1" x14ac:dyDescent="0.2">
      <c r="B60" s="144"/>
      <c r="C60" s="136"/>
      <c r="D60" s="145"/>
      <c r="H60" s="144"/>
      <c r="I60" s="136"/>
      <c r="J60" s="145"/>
    </row>
  </sheetData>
  <mergeCells count="16">
    <mergeCell ref="A2:K2"/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B7:C7"/>
    <mergeCell ref="B5:D5"/>
    <mergeCell ref="A5:A7"/>
    <mergeCell ref="B6:C6"/>
    <mergeCell ref="E6:F6"/>
    <mergeCell ref="H6:I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33</vt:i4>
      </vt:variant>
    </vt:vector>
  </HeadingPairs>
  <TitlesOfParts>
    <vt:vector size="66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2018-07-31T09:59:27Z</cp:lastPrinted>
  <dcterms:created xsi:type="dcterms:W3CDTF">2010-02-15T08:19:53Z</dcterms:created>
  <dcterms:modified xsi:type="dcterms:W3CDTF">2019-02-05T07:16:51Z</dcterms:modified>
</cp:coreProperties>
</file>