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760" activeTab="3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34" r:id="rId11"/>
    <sheet name="11" sheetId="135" r:id="rId12"/>
    <sheet name="12" sheetId="136" r:id="rId13"/>
    <sheet name="13" sheetId="155" r:id="rId14"/>
    <sheet name="14" sheetId="126" r:id="rId15"/>
    <sheet name="15" sheetId="152" r:id="rId16"/>
    <sheet name="16" sheetId="151" r:id="rId17"/>
    <sheet name="17" sheetId="150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02" r:id="rId33"/>
    <sheet name="33" sheetId="153" r:id="rId34"/>
  </sheets>
  <definedNames>
    <definedName name="_xlnm.Print_Area" localSheetId="1">'1'!$A$1:$C$41</definedName>
    <definedName name="_xlnm.Print_Area" localSheetId="10">'10'!$A$1:$L$57</definedName>
    <definedName name="_xlnm.Print_Area" localSheetId="11">'11'!$A$1:$L$57</definedName>
    <definedName name="_xlnm.Print_Area" localSheetId="12">'12'!$A$1:$L$57</definedName>
    <definedName name="_xlnm.Print_Area" localSheetId="13">'13'!$A$1:$L$57</definedName>
    <definedName name="_xlnm.Print_Area" localSheetId="14">'14'!$A$1:$M$53</definedName>
    <definedName name="_xlnm.Print_Area" localSheetId="15">'15'!$A$1:$M$53</definedName>
    <definedName name="_xlnm.Print_Area" localSheetId="16">'16'!$A$1:$M$53</definedName>
    <definedName name="_xlnm.Print_Area" localSheetId="17">'17'!$A$1:$M$53</definedName>
    <definedName name="_xlnm.Print_Area" localSheetId="18">'18'!$A$1:$L$48</definedName>
    <definedName name="_xlnm.Print_Area" localSheetId="19">'19'!$A$1:$L$65</definedName>
    <definedName name="_xlnm.Print_Area" localSheetId="2">'2'!$A$1:$D$44</definedName>
    <definedName name="_xlnm.Print_Area" localSheetId="20">'20'!$A$1:$L$65</definedName>
    <definedName name="_xlnm.Print_Area" localSheetId="21">'21'!$A$1:$L$65</definedName>
    <definedName name="_xlnm.Print_Area" localSheetId="22">'22'!$A$1:$L$65</definedName>
    <definedName name="_xlnm.Print_Area" localSheetId="23">'23'!$A$1:$L$65</definedName>
    <definedName name="_xlnm.Print_Area" localSheetId="24">'24'!$A$1:$L$65</definedName>
    <definedName name="_xlnm.Print_Area" localSheetId="25">'25'!$A$1:$L$65</definedName>
    <definedName name="_xlnm.Print_Area" localSheetId="26">'26'!$A$1:$M$53</definedName>
    <definedName name="_xlnm.Print_Area" localSheetId="27">'27'!$A$1:$M$53</definedName>
    <definedName name="_xlnm.Print_Area" localSheetId="28">'28'!$A$1:$M$53</definedName>
    <definedName name="_xlnm.Print_Area" localSheetId="29">'29'!$A$1:$M$53</definedName>
    <definedName name="_xlnm.Print_Area" localSheetId="3">'3'!$A$1:$D$32</definedName>
    <definedName name="_xlnm.Print_Area" localSheetId="30">'30'!$A$1:$S$27</definedName>
    <definedName name="_xlnm.Print_Area" localSheetId="31">'31'!$A$1:$S$27</definedName>
    <definedName name="_xlnm.Print_Area" localSheetId="32">'32'!$A$1:$K$33</definedName>
    <definedName name="_xlnm.Print_Area" localSheetId="33">'33'!$A$1:$I$41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'8'!$A$1:$K$61</definedName>
    <definedName name="_xlnm.Print_Area" localSheetId="9">'9'!$A$1:$L$57</definedName>
    <definedName name="_xlnm.Print_Area" localSheetId="0">T!$A$1:$J$31</definedName>
  </definedNames>
  <calcPr calcId="145621"/>
</workbook>
</file>

<file path=xl/calcChain.xml><?xml version="1.0" encoding="utf-8"?>
<calcChain xmlns="http://schemas.openxmlformats.org/spreadsheetml/2006/main">
  <c r="S23" i="122" l="1"/>
  <c r="G29" i="134" l="1"/>
  <c r="G28" i="134"/>
  <c r="G27" i="134"/>
  <c r="G26" i="134"/>
  <c r="G30" i="134" s="1"/>
  <c r="G25" i="134"/>
  <c r="G24" i="134"/>
  <c r="G22" i="134"/>
  <c r="G21" i="134"/>
  <c r="G20" i="134"/>
  <c r="G19" i="134"/>
  <c r="G18" i="134"/>
  <c r="G23" i="134" s="1"/>
  <c r="G17" i="134"/>
  <c r="G15" i="134"/>
  <c r="G14" i="134"/>
  <c r="G13" i="134"/>
  <c r="G12" i="134"/>
  <c r="G11" i="134"/>
  <c r="G10" i="134"/>
  <c r="G16" i="134" s="1"/>
  <c r="C21" i="122" l="1"/>
  <c r="B20" i="122"/>
  <c r="G16" i="155" l="1"/>
  <c r="G51" i="107"/>
  <c r="G26" i="107"/>
  <c r="K10" i="107" l="1"/>
  <c r="K11" i="107"/>
  <c r="K12" i="107"/>
  <c r="K13" i="107"/>
  <c r="K16" i="107"/>
  <c r="K21" i="107" s="1"/>
  <c r="K17" i="107"/>
  <c r="K18" i="107"/>
  <c r="K19" i="107"/>
  <c r="K22" i="107"/>
  <c r="K23" i="107"/>
  <c r="K24" i="107"/>
  <c r="K25" i="107"/>
  <c r="K28" i="107"/>
  <c r="K29" i="107"/>
  <c r="K30" i="107"/>
  <c r="K31" i="107"/>
  <c r="K33" i="107" l="1"/>
  <c r="K27" i="107"/>
  <c r="K15" i="107"/>
  <c r="H15" i="116"/>
  <c r="T29" i="147"/>
  <c r="S29" i="147"/>
  <c r="M29" i="147"/>
  <c r="L29" i="147"/>
  <c r="K29" i="147"/>
  <c r="F29" i="147"/>
  <c r="E32" i="107" l="1"/>
  <c r="E35" i="155" l="1"/>
  <c r="F35" i="155"/>
  <c r="D35" i="155"/>
  <c r="E35" i="136"/>
  <c r="F35" i="136"/>
  <c r="D35" i="136"/>
  <c r="E35" i="135"/>
  <c r="F35" i="135"/>
  <c r="D35" i="135"/>
  <c r="E35" i="134"/>
  <c r="F35" i="134"/>
  <c r="D35" i="134"/>
  <c r="E35" i="116"/>
  <c r="F35" i="116"/>
  <c r="E34" i="116"/>
  <c r="D35" i="116"/>
  <c r="F41" i="145" l="1"/>
  <c r="E41" i="145"/>
  <c r="G41" i="145" s="1"/>
  <c r="Q20" i="146" l="1"/>
  <c r="Q21" i="146"/>
  <c r="Q22" i="146"/>
  <c r="H20" i="146"/>
  <c r="H21" i="146"/>
  <c r="H22" i="146"/>
  <c r="G13" i="155" l="1"/>
  <c r="K13" i="155"/>
  <c r="G14" i="155"/>
  <c r="E13" i="126"/>
  <c r="D13" i="126"/>
  <c r="C13" i="126"/>
  <c r="E25" i="140" l="1"/>
  <c r="D25" i="140"/>
  <c r="E25" i="139"/>
  <c r="D25" i="139"/>
  <c r="E25" i="120"/>
  <c r="D25" i="120"/>
  <c r="F63" i="113"/>
  <c r="E63" i="113"/>
  <c r="D63" i="113"/>
  <c r="K62" i="113"/>
  <c r="F62" i="113"/>
  <c r="E62" i="113"/>
  <c r="H62" i="113" s="1"/>
  <c r="D62" i="113"/>
  <c r="K61" i="113"/>
  <c r="F61" i="113"/>
  <c r="E61" i="113"/>
  <c r="H61" i="113" s="1"/>
  <c r="D61" i="113"/>
  <c r="K60" i="113"/>
  <c r="F60" i="113"/>
  <c r="E60" i="113"/>
  <c r="H60" i="113" s="1"/>
  <c r="D60" i="113"/>
  <c r="K59" i="113"/>
  <c r="F59" i="113"/>
  <c r="E59" i="113"/>
  <c r="D59" i="113"/>
  <c r="H58" i="113"/>
  <c r="G57" i="113"/>
  <c r="K56" i="113"/>
  <c r="H56" i="113"/>
  <c r="G56" i="113"/>
  <c r="K55" i="113"/>
  <c r="H55" i="113"/>
  <c r="G55" i="113"/>
  <c r="K54" i="113"/>
  <c r="H54" i="113"/>
  <c r="G54" i="113"/>
  <c r="K53" i="113"/>
  <c r="H53" i="113"/>
  <c r="G53" i="113"/>
  <c r="H52" i="113"/>
  <c r="G51" i="113"/>
  <c r="K50" i="113"/>
  <c r="H50" i="113"/>
  <c r="G50" i="113"/>
  <c r="K49" i="113"/>
  <c r="H49" i="113"/>
  <c r="G49" i="113"/>
  <c r="K48" i="113"/>
  <c r="H48" i="113"/>
  <c r="G48" i="113"/>
  <c r="K47" i="113"/>
  <c r="H47" i="113"/>
  <c r="G47" i="113"/>
  <c r="H46" i="113"/>
  <c r="G45" i="113"/>
  <c r="K44" i="113"/>
  <c r="H44" i="113"/>
  <c r="G44" i="113"/>
  <c r="K43" i="113"/>
  <c r="H43" i="113"/>
  <c r="G43" i="113"/>
  <c r="K42" i="113"/>
  <c r="H42" i="113"/>
  <c r="G42" i="113"/>
  <c r="K41" i="113"/>
  <c r="H41" i="113"/>
  <c r="G41" i="113"/>
  <c r="F63" i="112"/>
  <c r="E63" i="112"/>
  <c r="D63" i="112"/>
  <c r="K62" i="112"/>
  <c r="F62" i="112"/>
  <c r="E62" i="112"/>
  <c r="H62" i="112" s="1"/>
  <c r="D62" i="112"/>
  <c r="K61" i="112"/>
  <c r="F61" i="112"/>
  <c r="E61" i="112"/>
  <c r="H61" i="112" s="1"/>
  <c r="D61" i="112"/>
  <c r="K60" i="112"/>
  <c r="F60" i="112"/>
  <c r="E60" i="112"/>
  <c r="H60" i="112" s="1"/>
  <c r="D60" i="112"/>
  <c r="K59" i="112"/>
  <c r="F59" i="112"/>
  <c r="E59" i="112"/>
  <c r="D59" i="112"/>
  <c r="H58" i="112"/>
  <c r="G57" i="112"/>
  <c r="K56" i="112"/>
  <c r="H56" i="112"/>
  <c r="G56" i="112"/>
  <c r="K55" i="112"/>
  <c r="H55" i="112"/>
  <c r="G55" i="112"/>
  <c r="K54" i="112"/>
  <c r="H54" i="112"/>
  <c r="G54" i="112"/>
  <c r="K53" i="112"/>
  <c r="H53" i="112"/>
  <c r="G53" i="112"/>
  <c r="G58" i="112" s="1"/>
  <c r="H52" i="112"/>
  <c r="G51" i="112"/>
  <c r="K50" i="112"/>
  <c r="H50" i="112"/>
  <c r="G50" i="112"/>
  <c r="K49" i="112"/>
  <c r="H49" i="112"/>
  <c r="G49" i="112"/>
  <c r="K48" i="112"/>
  <c r="H48" i="112"/>
  <c r="G48" i="112"/>
  <c r="K47" i="112"/>
  <c r="H47" i="112"/>
  <c r="G47" i="112"/>
  <c r="H46" i="112"/>
  <c r="G45" i="112"/>
  <c r="K44" i="112"/>
  <c r="H44" i="112"/>
  <c r="G44" i="112"/>
  <c r="K43" i="112"/>
  <c r="H43" i="112"/>
  <c r="G43" i="112"/>
  <c r="K42" i="112"/>
  <c r="H42" i="112"/>
  <c r="G42" i="112"/>
  <c r="K41" i="112"/>
  <c r="H41" i="112"/>
  <c r="G41" i="112"/>
  <c r="G46" i="112" s="1"/>
  <c r="F63" i="111"/>
  <c r="E63" i="111"/>
  <c r="D63" i="111"/>
  <c r="K62" i="111"/>
  <c r="F62" i="111"/>
  <c r="E62" i="111"/>
  <c r="H62" i="111" s="1"/>
  <c r="D62" i="111"/>
  <c r="K61" i="111"/>
  <c r="F61" i="111"/>
  <c r="E61" i="111"/>
  <c r="H61" i="111" s="1"/>
  <c r="D61" i="111"/>
  <c r="K60" i="111"/>
  <c r="F60" i="111"/>
  <c r="E60" i="111"/>
  <c r="H60" i="111" s="1"/>
  <c r="D60" i="111"/>
  <c r="K59" i="111"/>
  <c r="F59" i="111"/>
  <c r="E59" i="111"/>
  <c r="D59" i="111"/>
  <c r="H58" i="111"/>
  <c r="G57" i="111"/>
  <c r="K56" i="111"/>
  <c r="H56" i="111"/>
  <c r="G56" i="111"/>
  <c r="K55" i="111"/>
  <c r="H55" i="111"/>
  <c r="G55" i="111"/>
  <c r="K54" i="111"/>
  <c r="H54" i="111"/>
  <c r="G54" i="111"/>
  <c r="K53" i="111"/>
  <c r="H53" i="111"/>
  <c r="G53" i="111"/>
  <c r="H52" i="111"/>
  <c r="G51" i="111"/>
  <c r="K50" i="111"/>
  <c r="H50" i="111"/>
  <c r="G50" i="111"/>
  <c r="K49" i="111"/>
  <c r="H49" i="111"/>
  <c r="G49" i="111"/>
  <c r="K48" i="111"/>
  <c r="H48" i="111"/>
  <c r="G48" i="111"/>
  <c r="K47" i="111"/>
  <c r="H47" i="111"/>
  <c r="G47" i="111"/>
  <c r="G52" i="111" s="1"/>
  <c r="H46" i="111"/>
  <c r="G45" i="111"/>
  <c r="K44" i="111"/>
  <c r="H44" i="111"/>
  <c r="G44" i="111"/>
  <c r="K43" i="111"/>
  <c r="H43" i="111"/>
  <c r="G43" i="111"/>
  <c r="K42" i="111"/>
  <c r="H42" i="111"/>
  <c r="G42" i="111"/>
  <c r="K41" i="111"/>
  <c r="H41" i="111"/>
  <c r="G41" i="111"/>
  <c r="F63" i="110"/>
  <c r="E63" i="110"/>
  <c r="D63" i="110"/>
  <c r="K62" i="110"/>
  <c r="F62" i="110"/>
  <c r="E62" i="110"/>
  <c r="H62" i="110" s="1"/>
  <c r="D62" i="110"/>
  <c r="K61" i="110"/>
  <c r="F61" i="110"/>
  <c r="E61" i="110"/>
  <c r="H61" i="110" s="1"/>
  <c r="D61" i="110"/>
  <c r="K60" i="110"/>
  <c r="F60" i="110"/>
  <c r="E60" i="110"/>
  <c r="H60" i="110" s="1"/>
  <c r="D60" i="110"/>
  <c r="K59" i="110"/>
  <c r="K64" i="110" s="1"/>
  <c r="F59" i="110"/>
  <c r="E59" i="110"/>
  <c r="D59" i="110"/>
  <c r="H58" i="110"/>
  <c r="G57" i="110"/>
  <c r="K56" i="110"/>
  <c r="H56" i="110"/>
  <c r="G56" i="110"/>
  <c r="K55" i="110"/>
  <c r="H55" i="110"/>
  <c r="G55" i="110"/>
  <c r="K54" i="110"/>
  <c r="H54" i="110"/>
  <c r="G54" i="110"/>
  <c r="K53" i="110"/>
  <c r="H53" i="110"/>
  <c r="G53" i="110"/>
  <c r="H52" i="110"/>
  <c r="G51" i="110"/>
  <c r="K50" i="110"/>
  <c r="H50" i="110"/>
  <c r="G50" i="110"/>
  <c r="K49" i="110"/>
  <c r="H49" i="110"/>
  <c r="G49" i="110"/>
  <c r="K48" i="110"/>
  <c r="H48" i="110"/>
  <c r="G48" i="110"/>
  <c r="K47" i="110"/>
  <c r="H47" i="110"/>
  <c r="G47" i="110"/>
  <c r="H46" i="110"/>
  <c r="G45" i="110"/>
  <c r="K44" i="110"/>
  <c r="H44" i="110"/>
  <c r="G44" i="110"/>
  <c r="K43" i="110"/>
  <c r="H43" i="110"/>
  <c r="G43" i="110"/>
  <c r="K42" i="110"/>
  <c r="H42" i="110"/>
  <c r="G42" i="110"/>
  <c r="K41" i="110"/>
  <c r="H41" i="110"/>
  <c r="G41" i="110"/>
  <c r="F63" i="109"/>
  <c r="E63" i="109"/>
  <c r="D63" i="109"/>
  <c r="K62" i="109"/>
  <c r="F62" i="109"/>
  <c r="E62" i="109"/>
  <c r="H62" i="109" s="1"/>
  <c r="D62" i="109"/>
  <c r="K61" i="109"/>
  <c r="F61" i="109"/>
  <c r="E61" i="109"/>
  <c r="H61" i="109" s="1"/>
  <c r="D61" i="109"/>
  <c r="K60" i="109"/>
  <c r="F60" i="109"/>
  <c r="E60" i="109"/>
  <c r="H60" i="109" s="1"/>
  <c r="D60" i="109"/>
  <c r="K59" i="109"/>
  <c r="K64" i="109" s="1"/>
  <c r="F59" i="109"/>
  <c r="F64" i="109" s="1"/>
  <c r="E59" i="109"/>
  <c r="D59" i="109"/>
  <c r="H58" i="109"/>
  <c r="G57" i="109"/>
  <c r="K56" i="109"/>
  <c r="H56" i="109"/>
  <c r="G56" i="109"/>
  <c r="K55" i="109"/>
  <c r="H55" i="109"/>
  <c r="G55" i="109"/>
  <c r="K54" i="109"/>
  <c r="H54" i="109"/>
  <c r="G54" i="109"/>
  <c r="K53" i="109"/>
  <c r="H53" i="109"/>
  <c r="G53" i="109"/>
  <c r="G58" i="109" s="1"/>
  <c r="H52" i="109"/>
  <c r="G51" i="109"/>
  <c r="K50" i="109"/>
  <c r="H50" i="109"/>
  <c r="G50" i="109"/>
  <c r="K49" i="109"/>
  <c r="H49" i="109"/>
  <c r="G49" i="109"/>
  <c r="K48" i="109"/>
  <c r="H48" i="109"/>
  <c r="G48" i="109"/>
  <c r="K47" i="109"/>
  <c r="H47" i="109"/>
  <c r="G47" i="109"/>
  <c r="H46" i="109"/>
  <c r="G45" i="109"/>
  <c r="K44" i="109"/>
  <c r="H44" i="109"/>
  <c r="G44" i="109"/>
  <c r="K43" i="109"/>
  <c r="H43" i="109"/>
  <c r="G43" i="109"/>
  <c r="K42" i="109"/>
  <c r="H42" i="109"/>
  <c r="G42" i="109"/>
  <c r="K41" i="109"/>
  <c r="H41" i="109"/>
  <c r="G41" i="109"/>
  <c r="G46" i="109" s="1"/>
  <c r="G43" i="108"/>
  <c r="F63" i="108"/>
  <c r="E63" i="108"/>
  <c r="D63" i="108"/>
  <c r="K62" i="108"/>
  <c r="F62" i="108"/>
  <c r="E62" i="108"/>
  <c r="H62" i="108" s="1"/>
  <c r="D62" i="108"/>
  <c r="K61" i="108"/>
  <c r="F61" i="108"/>
  <c r="E61" i="108"/>
  <c r="H61" i="108" s="1"/>
  <c r="D61" i="108"/>
  <c r="K60" i="108"/>
  <c r="F60" i="108"/>
  <c r="E60" i="108"/>
  <c r="H60" i="108" s="1"/>
  <c r="D60" i="108"/>
  <c r="K59" i="108"/>
  <c r="F59" i="108"/>
  <c r="E59" i="108"/>
  <c r="H59" i="108" s="1"/>
  <c r="D59" i="108"/>
  <c r="H58" i="108"/>
  <c r="G57" i="108"/>
  <c r="K56" i="108"/>
  <c r="H56" i="108"/>
  <c r="G56" i="108"/>
  <c r="K55" i="108"/>
  <c r="H55" i="108"/>
  <c r="G55" i="108"/>
  <c r="K54" i="108"/>
  <c r="H54" i="108"/>
  <c r="G54" i="108"/>
  <c r="K53" i="108"/>
  <c r="H53" i="108"/>
  <c r="G53" i="108"/>
  <c r="G58" i="108" s="1"/>
  <c r="H52" i="108"/>
  <c r="G51" i="108"/>
  <c r="K50" i="108"/>
  <c r="H50" i="108"/>
  <c r="G50" i="108"/>
  <c r="K49" i="108"/>
  <c r="H49" i="108"/>
  <c r="G49" i="108"/>
  <c r="K48" i="108"/>
  <c r="H48" i="108"/>
  <c r="G48" i="108"/>
  <c r="K47" i="108"/>
  <c r="H47" i="108"/>
  <c r="G47" i="108"/>
  <c r="H46" i="108"/>
  <c r="G45" i="108"/>
  <c r="K44" i="108"/>
  <c r="H44" i="108"/>
  <c r="G44" i="108"/>
  <c r="K43" i="108"/>
  <c r="H43" i="108"/>
  <c r="K42" i="108"/>
  <c r="H42" i="108"/>
  <c r="G42" i="108"/>
  <c r="K41" i="108"/>
  <c r="H41" i="108"/>
  <c r="G41" i="108"/>
  <c r="F32" i="113"/>
  <c r="E32" i="113"/>
  <c r="D32" i="113"/>
  <c r="K31" i="113"/>
  <c r="F31" i="113"/>
  <c r="E31" i="113"/>
  <c r="H31" i="113" s="1"/>
  <c r="D31" i="113"/>
  <c r="K30" i="113"/>
  <c r="F30" i="113"/>
  <c r="E30" i="113"/>
  <c r="H30" i="113" s="1"/>
  <c r="D30" i="113"/>
  <c r="K29" i="113"/>
  <c r="F29" i="113"/>
  <c r="E29" i="113"/>
  <c r="H29" i="113" s="1"/>
  <c r="D29" i="113"/>
  <c r="K28" i="113"/>
  <c r="F28" i="113"/>
  <c r="E28" i="113"/>
  <c r="D28" i="113"/>
  <c r="H27" i="113"/>
  <c r="G26" i="113"/>
  <c r="K25" i="113"/>
  <c r="H25" i="113"/>
  <c r="G25" i="113"/>
  <c r="K24" i="113"/>
  <c r="H24" i="113"/>
  <c r="G24" i="113"/>
  <c r="K23" i="113"/>
  <c r="H23" i="113"/>
  <c r="G23" i="113"/>
  <c r="K22" i="113"/>
  <c r="H22" i="113"/>
  <c r="G22" i="113"/>
  <c r="H21" i="113"/>
  <c r="G20" i="113"/>
  <c r="K19" i="113"/>
  <c r="H19" i="113"/>
  <c r="G19" i="113"/>
  <c r="K18" i="113"/>
  <c r="H18" i="113"/>
  <c r="G18" i="113"/>
  <c r="K17" i="113"/>
  <c r="H17" i="113"/>
  <c r="G17" i="113"/>
  <c r="K16" i="113"/>
  <c r="H16" i="113"/>
  <c r="G16" i="113"/>
  <c r="H15" i="113"/>
  <c r="G14" i="113"/>
  <c r="K13" i="113"/>
  <c r="H13" i="113"/>
  <c r="G13" i="113"/>
  <c r="K12" i="113"/>
  <c r="H12" i="113"/>
  <c r="G12" i="113"/>
  <c r="K11" i="113"/>
  <c r="H11" i="113"/>
  <c r="G11" i="113"/>
  <c r="K10" i="113"/>
  <c r="H10" i="113"/>
  <c r="G10" i="113"/>
  <c r="F32" i="112"/>
  <c r="E32" i="112"/>
  <c r="D32" i="112"/>
  <c r="K31" i="112"/>
  <c r="F31" i="112"/>
  <c r="E31" i="112"/>
  <c r="H31" i="112" s="1"/>
  <c r="D31" i="112"/>
  <c r="K30" i="112"/>
  <c r="F30" i="112"/>
  <c r="E30" i="112"/>
  <c r="H30" i="112" s="1"/>
  <c r="D30" i="112"/>
  <c r="K29" i="112"/>
  <c r="F29" i="112"/>
  <c r="E29" i="112"/>
  <c r="H29" i="112" s="1"/>
  <c r="D29" i="112"/>
  <c r="K28" i="112"/>
  <c r="F28" i="112"/>
  <c r="E28" i="112"/>
  <c r="D28" i="112"/>
  <c r="H27" i="112"/>
  <c r="G26" i="112"/>
  <c r="K25" i="112"/>
  <c r="H25" i="112"/>
  <c r="G25" i="112"/>
  <c r="K24" i="112"/>
  <c r="H24" i="112"/>
  <c r="G24" i="112"/>
  <c r="K23" i="112"/>
  <c r="H23" i="112"/>
  <c r="G23" i="112"/>
  <c r="K22" i="112"/>
  <c r="H22" i="112"/>
  <c r="G22" i="112"/>
  <c r="H21" i="112"/>
  <c r="G20" i="112"/>
  <c r="K19" i="112"/>
  <c r="H19" i="112"/>
  <c r="G19" i="112"/>
  <c r="K18" i="112"/>
  <c r="H18" i="112"/>
  <c r="G18" i="112"/>
  <c r="K17" i="112"/>
  <c r="H17" i="112"/>
  <c r="G17" i="112"/>
  <c r="K16" i="112"/>
  <c r="H16" i="112"/>
  <c r="G16" i="112"/>
  <c r="H15" i="112"/>
  <c r="G14" i="112"/>
  <c r="K13" i="112"/>
  <c r="H13" i="112"/>
  <c r="G13" i="112"/>
  <c r="K12" i="112"/>
  <c r="H12" i="112"/>
  <c r="G12" i="112"/>
  <c r="K11" i="112"/>
  <c r="H11" i="112"/>
  <c r="G11" i="112"/>
  <c r="K10" i="112"/>
  <c r="H10" i="112"/>
  <c r="G10" i="112"/>
  <c r="F32" i="111"/>
  <c r="E32" i="111"/>
  <c r="D32" i="111"/>
  <c r="K31" i="111"/>
  <c r="F31" i="111"/>
  <c r="E31" i="111"/>
  <c r="H31" i="111" s="1"/>
  <c r="D31" i="111"/>
  <c r="K30" i="111"/>
  <c r="F30" i="111"/>
  <c r="E30" i="111"/>
  <c r="H30" i="111" s="1"/>
  <c r="D30" i="111"/>
  <c r="K29" i="111"/>
  <c r="F29" i="111"/>
  <c r="E29" i="111"/>
  <c r="H29" i="111" s="1"/>
  <c r="D29" i="111"/>
  <c r="K28" i="111"/>
  <c r="F28" i="111"/>
  <c r="E28" i="111"/>
  <c r="D28" i="111"/>
  <c r="H27" i="111"/>
  <c r="G26" i="111"/>
  <c r="K25" i="111"/>
  <c r="H25" i="111"/>
  <c r="G25" i="111"/>
  <c r="K24" i="111"/>
  <c r="H24" i="111"/>
  <c r="G24" i="111"/>
  <c r="K23" i="111"/>
  <c r="H23" i="111"/>
  <c r="G23" i="111"/>
  <c r="K22" i="111"/>
  <c r="H22" i="111"/>
  <c r="G22" i="111"/>
  <c r="H21" i="111"/>
  <c r="G20" i="111"/>
  <c r="K19" i="111"/>
  <c r="H19" i="111"/>
  <c r="G19" i="111"/>
  <c r="K18" i="111"/>
  <c r="H18" i="111"/>
  <c r="G18" i="111"/>
  <c r="K17" i="111"/>
  <c r="H17" i="111"/>
  <c r="G17" i="111"/>
  <c r="K16" i="111"/>
  <c r="H16" i="111"/>
  <c r="G16" i="111"/>
  <c r="H15" i="111"/>
  <c r="G14" i="111"/>
  <c r="K13" i="111"/>
  <c r="H13" i="111"/>
  <c r="G13" i="111"/>
  <c r="K12" i="111"/>
  <c r="H12" i="111"/>
  <c r="G12" i="111"/>
  <c r="K11" i="111"/>
  <c r="H11" i="111"/>
  <c r="G11" i="111"/>
  <c r="K10" i="111"/>
  <c r="H10" i="111"/>
  <c r="G10" i="111"/>
  <c r="F32" i="110"/>
  <c r="E32" i="110"/>
  <c r="D32" i="110"/>
  <c r="K31" i="110"/>
  <c r="F31" i="110"/>
  <c r="E31" i="110"/>
  <c r="H31" i="110" s="1"/>
  <c r="D31" i="110"/>
  <c r="K30" i="110"/>
  <c r="F30" i="110"/>
  <c r="E30" i="110"/>
  <c r="H30" i="110" s="1"/>
  <c r="D30" i="110"/>
  <c r="K29" i="110"/>
  <c r="F29" i="110"/>
  <c r="E29" i="110"/>
  <c r="H29" i="110" s="1"/>
  <c r="D29" i="110"/>
  <c r="K28" i="110"/>
  <c r="F28" i="110"/>
  <c r="E28" i="110"/>
  <c r="D28" i="110"/>
  <c r="H27" i="110"/>
  <c r="G26" i="110"/>
  <c r="K25" i="110"/>
  <c r="H25" i="110"/>
  <c r="G25" i="110"/>
  <c r="K24" i="110"/>
  <c r="H24" i="110"/>
  <c r="G24" i="110"/>
  <c r="K23" i="110"/>
  <c r="H23" i="110"/>
  <c r="G23" i="110"/>
  <c r="K22" i="110"/>
  <c r="H22" i="110"/>
  <c r="G22" i="110"/>
  <c r="H21" i="110"/>
  <c r="G20" i="110"/>
  <c r="K19" i="110"/>
  <c r="H19" i="110"/>
  <c r="G19" i="110"/>
  <c r="K18" i="110"/>
  <c r="H18" i="110"/>
  <c r="G18" i="110"/>
  <c r="K17" i="110"/>
  <c r="H17" i="110"/>
  <c r="G17" i="110"/>
  <c r="K16" i="110"/>
  <c r="H16" i="110"/>
  <c r="G16" i="110"/>
  <c r="H15" i="110"/>
  <c r="G14" i="110"/>
  <c r="K13" i="110"/>
  <c r="H13" i="110"/>
  <c r="G13" i="110"/>
  <c r="K12" i="110"/>
  <c r="H12" i="110"/>
  <c r="G12" i="110"/>
  <c r="K11" i="110"/>
  <c r="H11" i="110"/>
  <c r="G11" i="110"/>
  <c r="K10" i="110"/>
  <c r="H10" i="110"/>
  <c r="G10" i="110"/>
  <c r="F32" i="109"/>
  <c r="E32" i="109"/>
  <c r="D32" i="109"/>
  <c r="K31" i="109"/>
  <c r="F31" i="109"/>
  <c r="E31" i="109"/>
  <c r="H31" i="109" s="1"/>
  <c r="D31" i="109"/>
  <c r="K30" i="109"/>
  <c r="F30" i="109"/>
  <c r="E30" i="109"/>
  <c r="H30" i="109" s="1"/>
  <c r="D30" i="109"/>
  <c r="K29" i="109"/>
  <c r="F29" i="109"/>
  <c r="E29" i="109"/>
  <c r="H29" i="109" s="1"/>
  <c r="D29" i="109"/>
  <c r="K28" i="109"/>
  <c r="F28" i="109"/>
  <c r="E28" i="109"/>
  <c r="D28" i="109"/>
  <c r="H27" i="109"/>
  <c r="G26" i="109"/>
  <c r="K25" i="109"/>
  <c r="H25" i="109"/>
  <c r="G25" i="109"/>
  <c r="K24" i="109"/>
  <c r="H24" i="109"/>
  <c r="G24" i="109"/>
  <c r="K23" i="109"/>
  <c r="H23" i="109"/>
  <c r="G23" i="109"/>
  <c r="K22" i="109"/>
  <c r="H22" i="109"/>
  <c r="G22" i="109"/>
  <c r="G27" i="109" s="1"/>
  <c r="H21" i="109"/>
  <c r="G20" i="109"/>
  <c r="K19" i="109"/>
  <c r="H19" i="109"/>
  <c r="G19" i="109"/>
  <c r="K18" i="109"/>
  <c r="H18" i="109"/>
  <c r="G18" i="109"/>
  <c r="K17" i="109"/>
  <c r="H17" i="109"/>
  <c r="G17" i="109"/>
  <c r="K16" i="109"/>
  <c r="H16" i="109"/>
  <c r="G16" i="109"/>
  <c r="H15" i="109"/>
  <c r="G14" i="109"/>
  <c r="K13" i="109"/>
  <c r="H13" i="109"/>
  <c r="G13" i="109"/>
  <c r="K12" i="109"/>
  <c r="H12" i="109"/>
  <c r="G12" i="109"/>
  <c r="K11" i="109"/>
  <c r="H11" i="109"/>
  <c r="G11" i="109"/>
  <c r="K10" i="109"/>
  <c r="H10" i="109"/>
  <c r="G10" i="109"/>
  <c r="G15" i="109" s="1"/>
  <c r="K12" i="108"/>
  <c r="G26" i="108"/>
  <c r="G20" i="108"/>
  <c r="G14" i="108"/>
  <c r="G13" i="108"/>
  <c r="G57" i="107"/>
  <c r="G45" i="107"/>
  <c r="G20" i="107"/>
  <c r="G14" i="107"/>
  <c r="G44" i="107"/>
  <c r="E63" i="107"/>
  <c r="E59" i="107"/>
  <c r="A53" i="107"/>
  <c r="A47" i="107"/>
  <c r="G54" i="107"/>
  <c r="G55" i="107"/>
  <c r="G56" i="107"/>
  <c r="G53" i="107"/>
  <c r="G48" i="107"/>
  <c r="G49" i="107"/>
  <c r="G50" i="107"/>
  <c r="G47" i="107"/>
  <c r="G42" i="107"/>
  <c r="G43" i="107"/>
  <c r="G41" i="107"/>
  <c r="K60" i="107"/>
  <c r="K61" i="107"/>
  <c r="K62" i="107"/>
  <c r="K59" i="107"/>
  <c r="K54" i="107"/>
  <c r="K55" i="107"/>
  <c r="K56" i="107"/>
  <c r="K53" i="107"/>
  <c r="K48" i="107"/>
  <c r="K49" i="107"/>
  <c r="K50" i="107"/>
  <c r="K47" i="107"/>
  <c r="K42" i="107"/>
  <c r="K43" i="107"/>
  <c r="K44" i="107"/>
  <c r="K41" i="107"/>
  <c r="H10" i="107"/>
  <c r="H41" i="107"/>
  <c r="G16" i="107"/>
  <c r="G10" i="107"/>
  <c r="E13" i="151"/>
  <c r="D13" i="151"/>
  <c r="C13" i="151"/>
  <c r="E13" i="152"/>
  <c r="D13" i="152"/>
  <c r="C13" i="152"/>
  <c r="H16" i="155"/>
  <c r="G13" i="126" s="1"/>
  <c r="G21" i="113" l="1"/>
  <c r="G21" i="111"/>
  <c r="G46" i="107"/>
  <c r="G46" i="113"/>
  <c r="G58" i="113"/>
  <c r="G52" i="113"/>
  <c r="G15" i="113"/>
  <c r="G27" i="113"/>
  <c r="G52" i="112"/>
  <c r="G27" i="112"/>
  <c r="G15" i="112"/>
  <c r="G21" i="112"/>
  <c r="G46" i="111"/>
  <c r="G58" i="111"/>
  <c r="G15" i="111"/>
  <c r="G27" i="111"/>
  <c r="G46" i="110"/>
  <c r="G58" i="110"/>
  <c r="G52" i="110"/>
  <c r="G15" i="110"/>
  <c r="G27" i="110"/>
  <c r="G21" i="110"/>
  <c r="G52" i="109"/>
  <c r="G21" i="109"/>
  <c r="G46" i="108"/>
  <c r="G52" i="108"/>
  <c r="G52" i="107"/>
  <c r="G58" i="107"/>
  <c r="E64" i="113"/>
  <c r="G59" i="113" s="1"/>
  <c r="E33" i="113"/>
  <c r="H33" i="113" s="1"/>
  <c r="K46" i="113"/>
  <c r="K21" i="113"/>
  <c r="K64" i="111"/>
  <c r="K21" i="110"/>
  <c r="K21" i="109"/>
  <c r="D64" i="113"/>
  <c r="E64" i="112"/>
  <c r="G62" i="112" s="1"/>
  <c r="E33" i="112"/>
  <c r="G29" i="112" s="1"/>
  <c r="D64" i="111"/>
  <c r="F64" i="111"/>
  <c r="D33" i="111"/>
  <c r="F64" i="110"/>
  <c r="D64" i="110"/>
  <c r="D33" i="110"/>
  <c r="F33" i="110"/>
  <c r="F33" i="109"/>
  <c r="D33" i="109"/>
  <c r="F64" i="108"/>
  <c r="F64" i="113"/>
  <c r="F33" i="113"/>
  <c r="D33" i="113"/>
  <c r="H59" i="112"/>
  <c r="D64" i="112"/>
  <c r="F64" i="112"/>
  <c r="D33" i="112"/>
  <c r="F33" i="112"/>
  <c r="H28" i="112"/>
  <c r="E64" i="111"/>
  <c r="H64" i="111" s="1"/>
  <c r="F33" i="111"/>
  <c r="E33" i="111"/>
  <c r="G31" i="111" s="1"/>
  <c r="E64" i="110"/>
  <c r="H64" i="110" s="1"/>
  <c r="E33" i="110"/>
  <c r="G31" i="110" s="1"/>
  <c r="D64" i="109"/>
  <c r="E64" i="109"/>
  <c r="G61" i="109" s="1"/>
  <c r="E33" i="109"/>
  <c r="H33" i="109" s="1"/>
  <c r="D64" i="108"/>
  <c r="E64" i="108"/>
  <c r="H64" i="108" s="1"/>
  <c r="K58" i="113"/>
  <c r="K64" i="113"/>
  <c r="K52" i="113"/>
  <c r="K15" i="113"/>
  <c r="K27" i="113"/>
  <c r="K33" i="113"/>
  <c r="K52" i="112"/>
  <c r="K46" i="112"/>
  <c r="K58" i="112"/>
  <c r="K64" i="112"/>
  <c r="K21" i="112"/>
  <c r="K15" i="112"/>
  <c r="K27" i="112"/>
  <c r="K33" i="112"/>
  <c r="K52" i="111"/>
  <c r="K46" i="111"/>
  <c r="K58" i="111"/>
  <c r="K21" i="111"/>
  <c r="K15" i="111"/>
  <c r="K27" i="111"/>
  <c r="K33" i="111"/>
  <c r="K58" i="110"/>
  <c r="K52" i="110"/>
  <c r="K46" i="110"/>
  <c r="K27" i="110"/>
  <c r="K33" i="110"/>
  <c r="K15" i="110"/>
  <c r="K46" i="109"/>
  <c r="K58" i="109"/>
  <c r="K52" i="109"/>
  <c r="K15" i="109"/>
  <c r="K27" i="109"/>
  <c r="K33" i="109"/>
  <c r="K58" i="108"/>
  <c r="K64" i="108"/>
  <c r="G62" i="113"/>
  <c r="H59" i="113"/>
  <c r="G60" i="112"/>
  <c r="H64" i="112"/>
  <c r="G63" i="112"/>
  <c r="G61" i="112"/>
  <c r="G59" i="112"/>
  <c r="H59" i="111"/>
  <c r="H59" i="110"/>
  <c r="H59" i="109"/>
  <c r="K52" i="108"/>
  <c r="K46" i="108"/>
  <c r="H28" i="113"/>
  <c r="H28" i="111"/>
  <c r="H28" i="110"/>
  <c r="H28" i="109"/>
  <c r="K17" i="155"/>
  <c r="K11" i="155"/>
  <c r="K12" i="155"/>
  <c r="K15" i="155"/>
  <c r="K16" i="155"/>
  <c r="G10" i="155"/>
  <c r="K10" i="155"/>
  <c r="G61" i="113" l="1"/>
  <c r="G63" i="113"/>
  <c r="G60" i="108"/>
  <c r="G61" i="111"/>
  <c r="G28" i="113"/>
  <c r="G31" i="113"/>
  <c r="G31" i="112"/>
  <c r="G59" i="110"/>
  <c r="G32" i="113"/>
  <c r="G60" i="109"/>
  <c r="G63" i="109"/>
  <c r="G30" i="109"/>
  <c r="G29" i="109"/>
  <c r="G31" i="109"/>
  <c r="G32" i="109"/>
  <c r="G59" i="108"/>
  <c r="G61" i="108"/>
  <c r="G62" i="108"/>
  <c r="G63" i="108"/>
  <c r="G60" i="113"/>
  <c r="H64" i="113"/>
  <c r="G30" i="113"/>
  <c r="G29" i="113"/>
  <c r="G64" i="112"/>
  <c r="G30" i="112"/>
  <c r="G32" i="112"/>
  <c r="G62" i="109"/>
  <c r="G59" i="109"/>
  <c r="H64" i="109"/>
  <c r="G28" i="109"/>
  <c r="H33" i="112"/>
  <c r="G28" i="112"/>
  <c r="G59" i="111"/>
  <c r="G32" i="111"/>
  <c r="H33" i="111"/>
  <c r="G61" i="110"/>
  <c r="G32" i="110"/>
  <c r="H33" i="110"/>
  <c r="G62" i="111"/>
  <c r="G63" i="111"/>
  <c r="G60" i="111"/>
  <c r="G30" i="111"/>
  <c r="G29" i="111"/>
  <c r="G28" i="111"/>
  <c r="G62" i="110"/>
  <c r="G63" i="110"/>
  <c r="G60" i="110"/>
  <c r="G30" i="110"/>
  <c r="G29" i="110"/>
  <c r="G28" i="110"/>
  <c r="A16" i="43"/>
  <c r="J48" i="155"/>
  <c r="J47" i="155"/>
  <c r="J46" i="155"/>
  <c r="D48" i="155"/>
  <c r="D47" i="155"/>
  <c r="D46" i="155"/>
  <c r="C48" i="155"/>
  <c r="C47" i="155"/>
  <c r="C46" i="155"/>
  <c r="J45" i="155"/>
  <c r="I45" i="155"/>
  <c r="D45" i="155"/>
  <c r="C45" i="155"/>
  <c r="J49" i="155" l="1"/>
  <c r="G64" i="113"/>
  <c r="G64" i="109"/>
  <c r="G64" i="108"/>
  <c r="C49" i="155"/>
  <c r="G33" i="113"/>
  <c r="G64" i="110"/>
  <c r="G33" i="110"/>
  <c r="G33" i="109"/>
  <c r="D49" i="155"/>
  <c r="G33" i="112"/>
  <c r="G64" i="111"/>
  <c r="G33" i="111"/>
  <c r="G11" i="155"/>
  <c r="G12" i="155"/>
  <c r="G15" i="155"/>
  <c r="H10" i="155"/>
  <c r="K37" i="155"/>
  <c r="K36" i="155"/>
  <c r="F36" i="155"/>
  <c r="E36" i="155"/>
  <c r="H36" i="155" s="1"/>
  <c r="K34" i="155"/>
  <c r="F34" i="155"/>
  <c r="E34" i="155"/>
  <c r="D34" i="155"/>
  <c r="K33" i="155"/>
  <c r="F33" i="155"/>
  <c r="E33" i="155"/>
  <c r="H33" i="155" s="1"/>
  <c r="D33" i="155"/>
  <c r="K32" i="155"/>
  <c r="F32" i="155"/>
  <c r="E32" i="155"/>
  <c r="H32" i="155" s="1"/>
  <c r="D32" i="155"/>
  <c r="K31" i="155"/>
  <c r="F31" i="155"/>
  <c r="E31" i="155"/>
  <c r="D31" i="155"/>
  <c r="A31" i="155"/>
  <c r="K30" i="155"/>
  <c r="H30" i="155"/>
  <c r="G13" i="151" s="1"/>
  <c r="G30" i="155"/>
  <c r="K29" i="155"/>
  <c r="H29" i="155"/>
  <c r="G29" i="155"/>
  <c r="G28" i="155"/>
  <c r="K27" i="155"/>
  <c r="G27" i="155"/>
  <c r="K26" i="155"/>
  <c r="H26" i="155"/>
  <c r="G26" i="155"/>
  <c r="K25" i="155"/>
  <c r="H25" i="155"/>
  <c r="G25" i="155"/>
  <c r="K24" i="155"/>
  <c r="H24" i="155"/>
  <c r="G24" i="155"/>
  <c r="A24" i="155"/>
  <c r="K23" i="155"/>
  <c r="H23" i="155"/>
  <c r="G13" i="152" s="1"/>
  <c r="G23" i="155"/>
  <c r="K22" i="155"/>
  <c r="H22" i="155"/>
  <c r="G22" i="155"/>
  <c r="G21" i="155"/>
  <c r="K20" i="155"/>
  <c r="G20" i="155"/>
  <c r="K19" i="155"/>
  <c r="H19" i="155"/>
  <c r="G19" i="155"/>
  <c r="K18" i="155"/>
  <c r="H18" i="155"/>
  <c r="G18" i="155"/>
  <c r="H17" i="155"/>
  <c r="G17" i="155"/>
  <c r="A17" i="155"/>
  <c r="H15" i="155"/>
  <c r="H12" i="155"/>
  <c r="H11" i="155"/>
  <c r="A10" i="155"/>
  <c r="E6" i="155"/>
  <c r="E37" i="155" l="1"/>
  <c r="G37" i="155" s="1"/>
  <c r="D37" i="155"/>
  <c r="C13" i="150" s="1"/>
  <c r="B48" i="155"/>
  <c r="H48" i="155"/>
  <c r="H47" i="155"/>
  <c r="B47" i="155"/>
  <c r="B46" i="155"/>
  <c r="H46" i="155"/>
  <c r="G41" i="155"/>
  <c r="A41" i="155"/>
  <c r="F37" i="155"/>
  <c r="E13" i="150" s="1"/>
  <c r="H31" i="155"/>
  <c r="I6" i="155"/>
  <c r="G33" i="155" l="1"/>
  <c r="D13" i="150"/>
  <c r="I47" i="155"/>
  <c r="I46" i="155"/>
  <c r="I48" i="155"/>
  <c r="G36" i="155"/>
  <c r="G31" i="155"/>
  <c r="H37" i="155"/>
  <c r="G13" i="150" s="1"/>
  <c r="G34" i="155"/>
  <c r="G32" i="155"/>
  <c r="G35" i="155"/>
  <c r="I49" i="155" l="1"/>
  <c r="N20" i="147"/>
  <c r="G23" i="147"/>
  <c r="G20" i="147"/>
  <c r="S20" i="147"/>
  <c r="T30" i="147" s="1"/>
  <c r="S21" i="147"/>
  <c r="T31" i="147" s="1"/>
  <c r="S22" i="147"/>
  <c r="T32" i="147" s="1"/>
  <c r="S23" i="147"/>
  <c r="T33" i="147" s="1"/>
  <c r="S24" i="147"/>
  <c r="S25" i="147"/>
  <c r="S26" i="147"/>
  <c r="L20" i="147"/>
  <c r="M30" i="147" s="1"/>
  <c r="L21" i="147"/>
  <c r="M31" i="147" s="1"/>
  <c r="L22" i="147"/>
  <c r="M32" i="147" s="1"/>
  <c r="L23" i="147"/>
  <c r="M33" i="147" s="1"/>
  <c r="L24" i="147"/>
  <c r="L25" i="147"/>
  <c r="L26" i="147"/>
  <c r="F20" i="147"/>
  <c r="F30" i="147" s="1"/>
  <c r="F21" i="147"/>
  <c r="F22" i="147"/>
  <c r="F23" i="147"/>
  <c r="F24" i="147"/>
  <c r="F25" i="147"/>
  <c r="F26" i="147"/>
  <c r="F32" i="108"/>
  <c r="E32" i="108"/>
  <c r="D32" i="108"/>
  <c r="K31" i="108"/>
  <c r="F31" i="108"/>
  <c r="E31" i="108"/>
  <c r="H31" i="108" s="1"/>
  <c r="D31" i="108"/>
  <c r="K30" i="108"/>
  <c r="F30" i="108"/>
  <c r="E30" i="108"/>
  <c r="H30" i="108" s="1"/>
  <c r="D30" i="108"/>
  <c r="K29" i="108"/>
  <c r="F29" i="108"/>
  <c r="E29" i="108"/>
  <c r="D29" i="108"/>
  <c r="K28" i="108"/>
  <c r="F28" i="108"/>
  <c r="F33" i="108" s="1"/>
  <c r="E28" i="108"/>
  <c r="H28" i="108" s="1"/>
  <c r="D28" i="108"/>
  <c r="H27" i="108"/>
  <c r="K25" i="108"/>
  <c r="H25" i="108"/>
  <c r="G25" i="108"/>
  <c r="K24" i="108"/>
  <c r="H24" i="108"/>
  <c r="G24" i="108"/>
  <c r="K23" i="108"/>
  <c r="H23" i="108"/>
  <c r="G23" i="108"/>
  <c r="K22" i="108"/>
  <c r="H22" i="108"/>
  <c r="G22" i="108"/>
  <c r="H21" i="108"/>
  <c r="K19" i="108"/>
  <c r="H19" i="108"/>
  <c r="G19" i="108"/>
  <c r="K18" i="108"/>
  <c r="H18" i="108"/>
  <c r="G18" i="108"/>
  <c r="K17" i="108"/>
  <c r="H17" i="108"/>
  <c r="G17" i="108"/>
  <c r="K16" i="108"/>
  <c r="H16" i="108"/>
  <c r="G16" i="108"/>
  <c r="H15" i="108"/>
  <c r="K13" i="108"/>
  <c r="H13" i="108"/>
  <c r="H12" i="108"/>
  <c r="G12" i="108"/>
  <c r="K11" i="108"/>
  <c r="H11" i="108"/>
  <c r="G11" i="108"/>
  <c r="K10" i="108"/>
  <c r="H10" i="108"/>
  <c r="G10" i="108"/>
  <c r="A59" i="107"/>
  <c r="A41" i="107"/>
  <c r="E61" i="107"/>
  <c r="H61" i="107" s="1"/>
  <c r="F63" i="107"/>
  <c r="D63" i="107"/>
  <c r="F62" i="107"/>
  <c r="E62" i="107"/>
  <c r="H62" i="107" s="1"/>
  <c r="D62" i="107"/>
  <c r="F61" i="107"/>
  <c r="D61" i="107"/>
  <c r="F60" i="107"/>
  <c r="E60" i="107"/>
  <c r="H60" i="107" s="1"/>
  <c r="D60" i="107"/>
  <c r="H59" i="107"/>
  <c r="F59" i="107"/>
  <c r="D59" i="107"/>
  <c r="H58" i="107"/>
  <c r="H56" i="107"/>
  <c r="H55" i="107"/>
  <c r="H54" i="107"/>
  <c r="H53" i="107"/>
  <c r="H52" i="107"/>
  <c r="H50" i="107"/>
  <c r="H49" i="107"/>
  <c r="H48" i="107"/>
  <c r="H47" i="107"/>
  <c r="H46" i="107"/>
  <c r="H44" i="107"/>
  <c r="H43" i="107"/>
  <c r="K46" i="107"/>
  <c r="H42" i="107"/>
  <c r="D32" i="107"/>
  <c r="F32" i="107"/>
  <c r="D31" i="107"/>
  <c r="D28" i="107"/>
  <c r="H15" i="107"/>
  <c r="G15" i="116"/>
  <c r="G14" i="116"/>
  <c r="G13" i="116"/>
  <c r="G12" i="116"/>
  <c r="G11" i="116"/>
  <c r="G10" i="116"/>
  <c r="G16" i="116" s="1"/>
  <c r="K16" i="116"/>
  <c r="G21" i="108" l="1"/>
  <c r="G15" i="108"/>
  <c r="K33" i="108"/>
  <c r="E33" i="108"/>
  <c r="H33" i="108" s="1"/>
  <c r="D64" i="107"/>
  <c r="F64" i="107"/>
  <c r="H29" i="108"/>
  <c r="D33" i="108"/>
  <c r="G27" i="108"/>
  <c r="K21" i="108"/>
  <c r="K15" i="108"/>
  <c r="K27" i="108"/>
  <c r="K52" i="107"/>
  <c r="K58" i="107"/>
  <c r="K64" i="107"/>
  <c r="E64" i="107"/>
  <c r="G61" i="107" s="1"/>
  <c r="G19" i="105"/>
  <c r="G30" i="108" l="1"/>
  <c r="G32" i="108"/>
  <c r="G29" i="108"/>
  <c r="G28" i="108"/>
  <c r="G31" i="108"/>
  <c r="G62" i="107"/>
  <c r="G33" i="108"/>
  <c r="H64" i="107"/>
  <c r="G59" i="107"/>
  <c r="G63" i="107"/>
  <c r="G60" i="107"/>
  <c r="K10" i="116"/>
  <c r="K11" i="116"/>
  <c r="K12" i="116"/>
  <c r="K13" i="116"/>
  <c r="K15" i="116"/>
  <c r="K17" i="116"/>
  <c r="K18" i="116"/>
  <c r="K19" i="116"/>
  <c r="K20" i="116"/>
  <c r="K22" i="116"/>
  <c r="K23" i="116"/>
  <c r="K24" i="116"/>
  <c r="K25" i="116"/>
  <c r="K26" i="116"/>
  <c r="K27" i="116"/>
  <c r="K29" i="116"/>
  <c r="K30" i="116"/>
  <c r="G64" i="107" l="1"/>
  <c r="H42" i="145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H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H25" i="146"/>
  <c r="F25" i="146"/>
  <c r="E25" i="146"/>
  <c r="C25" i="146"/>
  <c r="B25" i="146"/>
  <c r="D25" i="146" s="1"/>
  <c r="T24" i="146"/>
  <c r="S24" i="146"/>
  <c r="Q24" i="146"/>
  <c r="P24" i="146"/>
  <c r="O24" i="146"/>
  <c r="N24" i="146"/>
  <c r="M24" i="146"/>
  <c r="L24" i="146"/>
  <c r="K24" i="146"/>
  <c r="J24" i="146"/>
  <c r="I24" i="146"/>
  <c r="H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H23" i="146"/>
  <c r="F23" i="146"/>
  <c r="E23" i="146"/>
  <c r="C23" i="146"/>
  <c r="B23" i="146"/>
  <c r="D23" i="146" s="1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S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2" i="146" l="1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A23" i="43"/>
  <c r="E30" i="153"/>
  <c r="F30" i="153"/>
  <c r="G30" i="153"/>
  <c r="E31" i="153"/>
  <c r="F31" i="153"/>
  <c r="G31" i="153"/>
  <c r="E32" i="153"/>
  <c r="F32" i="153"/>
  <c r="G32" i="153"/>
  <c r="E33" i="153"/>
  <c r="F33" i="153"/>
  <c r="G33" i="153"/>
  <c r="E34" i="153"/>
  <c r="F34" i="153"/>
  <c r="G34" i="153"/>
  <c r="E35" i="153"/>
  <c r="F35" i="153"/>
  <c r="G35" i="153"/>
  <c r="E36" i="153"/>
  <c r="F36" i="153"/>
  <c r="G36" i="153"/>
  <c r="E37" i="153"/>
  <c r="F37" i="153"/>
  <c r="G37" i="153"/>
  <c r="E38" i="153"/>
  <c r="F38" i="153"/>
  <c r="G38" i="153"/>
  <c r="E39" i="153"/>
  <c r="F39" i="153"/>
  <c r="G39" i="153"/>
  <c r="E40" i="153"/>
  <c r="F40" i="153"/>
  <c r="G40" i="153"/>
  <c r="G29" i="153"/>
  <c r="F29" i="153"/>
  <c r="E29" i="153"/>
  <c r="D35" i="147" l="1"/>
  <c r="C29" i="147"/>
  <c r="D29" i="147"/>
  <c r="E29" i="147"/>
  <c r="B29" i="147"/>
  <c r="A21" i="43"/>
  <c r="A20" i="43" l="1"/>
  <c r="A19" i="43"/>
  <c r="A18" i="43"/>
  <c r="A17" i="43"/>
  <c r="A15" i="43"/>
  <c r="A14" i="43"/>
  <c r="A13" i="43"/>
  <c r="A12" i="43"/>
  <c r="A11" i="43"/>
  <c r="A10" i="43"/>
  <c r="A9" i="43"/>
  <c r="K14" i="150" l="1"/>
  <c r="K13" i="150"/>
  <c r="K12" i="150"/>
  <c r="K11" i="150"/>
  <c r="K10" i="150"/>
  <c r="I11" i="150"/>
  <c r="J11" i="150"/>
  <c r="I12" i="150"/>
  <c r="J12" i="150"/>
  <c r="I13" i="150"/>
  <c r="J13" i="150"/>
  <c r="I14" i="150"/>
  <c r="J14" i="150"/>
  <c r="J10" i="150"/>
  <c r="I10" i="150"/>
  <c r="H11" i="150"/>
  <c r="L11" i="150" s="1"/>
  <c r="H12" i="150"/>
  <c r="H13" i="150"/>
  <c r="H14" i="150"/>
  <c r="H10" i="150"/>
  <c r="L13" i="150" l="1"/>
  <c r="L12" i="150"/>
  <c r="L14" i="150"/>
  <c r="L10" i="150"/>
  <c r="D10" i="151"/>
  <c r="E10" i="151"/>
  <c r="D11" i="151"/>
  <c r="E11" i="151"/>
  <c r="D12" i="151"/>
  <c r="E12" i="151"/>
  <c r="C12" i="151"/>
  <c r="C11" i="151"/>
  <c r="C10" i="151"/>
  <c r="D10" i="152"/>
  <c r="E10" i="152"/>
  <c r="D11" i="152"/>
  <c r="E11" i="152"/>
  <c r="D12" i="152"/>
  <c r="E12" i="152"/>
  <c r="C12" i="152"/>
  <c r="C11" i="152"/>
  <c r="C10" i="152"/>
  <c r="C10" i="126"/>
  <c r="C11" i="126"/>
  <c r="C12" i="126"/>
  <c r="D10" i="126"/>
  <c r="E10" i="126"/>
  <c r="D11" i="126"/>
  <c r="E11" i="126"/>
  <c r="D12" i="126"/>
  <c r="E12" i="126"/>
  <c r="G5" i="150"/>
  <c r="I39" i="150" s="1"/>
  <c r="G5" i="151"/>
  <c r="I21" i="151" s="1"/>
  <c r="G5" i="152"/>
  <c r="I39" i="152" s="1"/>
  <c r="H5" i="152"/>
  <c r="J39" i="152" s="1"/>
  <c r="H5" i="151"/>
  <c r="D38" i="151" s="1"/>
  <c r="D38" i="150"/>
  <c r="H5" i="150"/>
  <c r="J39" i="150" s="1"/>
  <c r="C14" i="152" l="1"/>
  <c r="D21" i="150"/>
  <c r="C38" i="151"/>
  <c r="C14" i="151"/>
  <c r="I39" i="151"/>
  <c r="C14" i="126"/>
  <c r="D14" i="152"/>
  <c r="D14" i="151"/>
  <c r="E14" i="126"/>
  <c r="F12" i="126" s="1"/>
  <c r="D14" i="126"/>
  <c r="E14" i="152"/>
  <c r="F13" i="152" s="1"/>
  <c r="E14" i="151"/>
  <c r="F10" i="151" s="1"/>
  <c r="C21" i="152"/>
  <c r="C38" i="152"/>
  <c r="D21" i="152"/>
  <c r="D38" i="152"/>
  <c r="I21" i="152"/>
  <c r="J21" i="152"/>
  <c r="J21" i="151"/>
  <c r="J39" i="151"/>
  <c r="C21" i="151"/>
  <c r="D21" i="151"/>
  <c r="C21" i="150"/>
  <c r="C38" i="150"/>
  <c r="I21" i="150"/>
  <c r="J21" i="150"/>
  <c r="F10" i="126" l="1"/>
  <c r="F13" i="151"/>
  <c r="F12" i="151"/>
  <c r="F11" i="126"/>
  <c r="F11" i="151"/>
  <c r="F13" i="126"/>
  <c r="F12" i="152"/>
  <c r="F11" i="152"/>
  <c r="F10" i="152"/>
  <c r="F14" i="152" l="1"/>
  <c r="F14" i="151"/>
  <c r="B20" i="129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L33" i="147" s="1"/>
  <c r="M23" i="147"/>
  <c r="N23" i="147"/>
  <c r="O23" i="147"/>
  <c r="P33" i="147" s="1"/>
  <c r="P23" i="147"/>
  <c r="Q33" i="147" s="1"/>
  <c r="Q23" i="147"/>
  <c r="R33" i="147" s="1"/>
  <c r="R23" i="147"/>
  <c r="S33" i="147" s="1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3" i="140" l="1"/>
  <c r="G23" i="139"/>
  <c r="G23" i="120"/>
  <c r="G21" i="140"/>
  <c r="G21" i="139"/>
  <c r="G21" i="120"/>
  <c r="G19" i="140"/>
  <c r="G19" i="139"/>
  <c r="G19" i="120"/>
  <c r="G17" i="140"/>
  <c r="G17" i="139"/>
  <c r="G17" i="120"/>
  <c r="G15" i="140"/>
  <c r="G15" i="139"/>
  <c r="G15" i="120"/>
  <c r="G13" i="140"/>
  <c r="G13" i="120"/>
  <c r="G12" i="107"/>
  <c r="G21" i="141" l="1"/>
  <c r="G13" i="141"/>
  <c r="G13" i="139"/>
  <c r="G19" i="141" l="1"/>
  <c r="G23" i="141"/>
  <c r="G15" i="141"/>
  <c r="G17" i="141"/>
  <c r="K34" i="136" l="1"/>
  <c r="F36" i="136"/>
  <c r="E36" i="136"/>
  <c r="H36" i="136" s="1"/>
  <c r="F34" i="136"/>
  <c r="E34" i="136"/>
  <c r="H34" i="136" s="1"/>
  <c r="D34" i="136"/>
  <c r="F33" i="136"/>
  <c r="E33" i="136"/>
  <c r="H33" i="136" s="1"/>
  <c r="D33" i="136"/>
  <c r="F32" i="136"/>
  <c r="E32" i="136"/>
  <c r="H32" i="136" s="1"/>
  <c r="D32" i="136"/>
  <c r="F31" i="136"/>
  <c r="E31" i="136"/>
  <c r="D31" i="136"/>
  <c r="K30" i="136"/>
  <c r="H30" i="136"/>
  <c r="G12" i="151" s="1"/>
  <c r="K29" i="136"/>
  <c r="H29" i="136"/>
  <c r="G29" i="136"/>
  <c r="K27" i="136"/>
  <c r="H27" i="136"/>
  <c r="K26" i="136"/>
  <c r="H26" i="136"/>
  <c r="G26" i="136"/>
  <c r="K25" i="136"/>
  <c r="H25" i="136"/>
  <c r="K24" i="136"/>
  <c r="H24" i="136"/>
  <c r="K23" i="136"/>
  <c r="K22" i="136"/>
  <c r="H22" i="136"/>
  <c r="K20" i="136"/>
  <c r="H20" i="136"/>
  <c r="K19" i="136"/>
  <c r="H19" i="136"/>
  <c r="K18" i="136"/>
  <c r="H18" i="136"/>
  <c r="K17" i="136"/>
  <c r="H17" i="136"/>
  <c r="K16" i="136"/>
  <c r="K15" i="136"/>
  <c r="H15" i="136"/>
  <c r="K13" i="136"/>
  <c r="H13" i="136"/>
  <c r="K12" i="136"/>
  <c r="H12" i="136"/>
  <c r="K11" i="136"/>
  <c r="H11" i="136"/>
  <c r="K10" i="136"/>
  <c r="H10" i="136"/>
  <c r="F36" i="135"/>
  <c r="E36" i="135"/>
  <c r="H36" i="135" s="1"/>
  <c r="F34" i="135"/>
  <c r="E34" i="135"/>
  <c r="H34" i="135" s="1"/>
  <c r="D34" i="135"/>
  <c r="F33" i="135"/>
  <c r="E33" i="135"/>
  <c r="H33" i="135" s="1"/>
  <c r="D33" i="135"/>
  <c r="F32" i="135"/>
  <c r="E32" i="135"/>
  <c r="H32" i="135" s="1"/>
  <c r="D32" i="135"/>
  <c r="F31" i="135"/>
  <c r="E31" i="135"/>
  <c r="D31" i="135"/>
  <c r="K30" i="135"/>
  <c r="H30" i="135"/>
  <c r="G11" i="151" s="1"/>
  <c r="K29" i="135"/>
  <c r="H29" i="135"/>
  <c r="G29" i="135"/>
  <c r="K27" i="135"/>
  <c r="H27" i="135"/>
  <c r="K26" i="135"/>
  <c r="H26" i="135"/>
  <c r="G26" i="135"/>
  <c r="K25" i="135"/>
  <c r="H25" i="135"/>
  <c r="K24" i="135"/>
  <c r="H24" i="135"/>
  <c r="K23" i="135"/>
  <c r="K22" i="135"/>
  <c r="H22" i="135"/>
  <c r="K20" i="135"/>
  <c r="H20" i="135"/>
  <c r="K19" i="135"/>
  <c r="H19" i="135"/>
  <c r="K18" i="135"/>
  <c r="H18" i="135"/>
  <c r="K17" i="135"/>
  <c r="H17" i="135"/>
  <c r="K16" i="135"/>
  <c r="K15" i="135"/>
  <c r="H15" i="135"/>
  <c r="K13" i="135"/>
  <c r="H13" i="135"/>
  <c r="K12" i="135"/>
  <c r="H12" i="135"/>
  <c r="K11" i="135"/>
  <c r="H11" i="135"/>
  <c r="K10" i="135"/>
  <c r="H10" i="135"/>
  <c r="F36" i="134"/>
  <c r="E36" i="134"/>
  <c r="F34" i="134"/>
  <c r="E34" i="134"/>
  <c r="H34" i="134" s="1"/>
  <c r="D34" i="134"/>
  <c r="F33" i="134"/>
  <c r="E33" i="134"/>
  <c r="H33" i="134" s="1"/>
  <c r="D33" i="134"/>
  <c r="F32" i="134"/>
  <c r="E32" i="134"/>
  <c r="H32" i="134" s="1"/>
  <c r="D32" i="134"/>
  <c r="F31" i="134"/>
  <c r="E31" i="134"/>
  <c r="D31" i="134"/>
  <c r="K30" i="134"/>
  <c r="H30" i="134"/>
  <c r="G10" i="151" s="1"/>
  <c r="K29" i="134"/>
  <c r="H29" i="134"/>
  <c r="K27" i="134"/>
  <c r="H27" i="134"/>
  <c r="K26" i="134"/>
  <c r="H26" i="134"/>
  <c r="K25" i="134"/>
  <c r="H25" i="134"/>
  <c r="K24" i="134"/>
  <c r="H24" i="134"/>
  <c r="K23" i="134"/>
  <c r="K22" i="134"/>
  <c r="H22" i="134"/>
  <c r="K20" i="134"/>
  <c r="H20" i="134"/>
  <c r="K19" i="134"/>
  <c r="H19" i="134"/>
  <c r="K18" i="134"/>
  <c r="H18" i="134"/>
  <c r="K17" i="134"/>
  <c r="H17" i="134"/>
  <c r="K16" i="134"/>
  <c r="K15" i="134"/>
  <c r="H15" i="134"/>
  <c r="K13" i="134"/>
  <c r="H13" i="134"/>
  <c r="K12" i="134"/>
  <c r="H12" i="134"/>
  <c r="K11" i="134"/>
  <c r="H11" i="134"/>
  <c r="K10" i="134"/>
  <c r="H10" i="134"/>
  <c r="G18" i="116"/>
  <c r="G19" i="116"/>
  <c r="G20" i="116"/>
  <c r="G21" i="116"/>
  <c r="G22" i="116"/>
  <c r="G17" i="116"/>
  <c r="G23" i="116" l="1"/>
  <c r="E25" i="141"/>
  <c r="E37" i="134"/>
  <c r="E37" i="136"/>
  <c r="D12" i="150" s="1"/>
  <c r="E37" i="135"/>
  <c r="D37" i="134"/>
  <c r="C10" i="150" s="1"/>
  <c r="F37" i="134"/>
  <c r="E10" i="150" s="1"/>
  <c r="D37" i="136"/>
  <c r="C12" i="150" s="1"/>
  <c r="F37" i="136"/>
  <c r="E12" i="150" s="1"/>
  <c r="F37" i="135"/>
  <c r="D37" i="135"/>
  <c r="C11" i="150" s="1"/>
  <c r="H36" i="134"/>
  <c r="D25" i="141"/>
  <c r="E11" i="150"/>
  <c r="H31" i="136"/>
  <c r="H31" i="135"/>
  <c r="H31" i="134"/>
  <c r="G25" i="136"/>
  <c r="G21" i="136"/>
  <c r="G24" i="136"/>
  <c r="G28" i="136"/>
  <c r="G27" i="136"/>
  <c r="G25" i="135"/>
  <c r="G28" i="135"/>
  <c r="G21" i="135"/>
  <c r="G24" i="135"/>
  <c r="G27" i="135"/>
  <c r="K36" i="134"/>
  <c r="G30" i="136" l="1"/>
  <c r="G30" i="135"/>
  <c r="G36" i="135"/>
  <c r="D11" i="150"/>
  <c r="G35" i="135"/>
  <c r="G32" i="134"/>
  <c r="G35" i="136"/>
  <c r="G33" i="136"/>
  <c r="G36" i="136"/>
  <c r="G17" i="136"/>
  <c r="G19" i="136"/>
  <c r="G18" i="136"/>
  <c r="G22" i="136"/>
  <c r="H23" i="136"/>
  <c r="G12" i="152" s="1"/>
  <c r="G20" i="136"/>
  <c r="G11" i="136"/>
  <c r="H16" i="136"/>
  <c r="G12" i="126" s="1"/>
  <c r="G13" i="136"/>
  <c r="G15" i="136"/>
  <c r="G12" i="136"/>
  <c r="G10" i="136"/>
  <c r="K37" i="136"/>
  <c r="K33" i="136"/>
  <c r="K32" i="136"/>
  <c r="K31" i="136"/>
  <c r="H37" i="136"/>
  <c r="G12" i="150" s="1"/>
  <c r="G34" i="136"/>
  <c r="G32" i="136"/>
  <c r="G31" i="136"/>
  <c r="K36" i="136"/>
  <c r="G14" i="136"/>
  <c r="G11" i="135"/>
  <c r="G13" i="135"/>
  <c r="G15" i="135"/>
  <c r="G12" i="135"/>
  <c r="H16" i="135"/>
  <c r="G11" i="126" s="1"/>
  <c r="G10" i="135"/>
  <c r="H37" i="135"/>
  <c r="G11" i="150" s="1"/>
  <c r="G34" i="135"/>
  <c r="G33" i="135"/>
  <c r="G32" i="135"/>
  <c r="G31" i="135"/>
  <c r="K37" i="135"/>
  <c r="K34" i="135"/>
  <c r="K33" i="135"/>
  <c r="K32" i="135"/>
  <c r="K31" i="135"/>
  <c r="G17" i="135"/>
  <c r="G22" i="135"/>
  <c r="G18" i="135"/>
  <c r="G19" i="135"/>
  <c r="H23" i="135"/>
  <c r="G11" i="152" s="1"/>
  <c r="G20" i="135"/>
  <c r="K36" i="135"/>
  <c r="G14" i="135"/>
  <c r="K37" i="134"/>
  <c r="K34" i="134"/>
  <c r="K33" i="134"/>
  <c r="K32" i="134"/>
  <c r="K31" i="134"/>
  <c r="H23" i="134"/>
  <c r="G10" i="152" s="1"/>
  <c r="H16" i="134"/>
  <c r="G10" i="126" s="1"/>
  <c r="K19" i="105"/>
  <c r="K26" i="105"/>
  <c r="K22" i="105"/>
  <c r="K18" i="105"/>
  <c r="G26" i="105"/>
  <c r="G22" i="105"/>
  <c r="G18" i="105"/>
  <c r="G17" i="105"/>
  <c r="G37" i="136" l="1"/>
  <c r="G16" i="136"/>
  <c r="G23" i="136"/>
  <c r="G23" i="135"/>
  <c r="G37" i="135"/>
  <c r="G16" i="135"/>
  <c r="G33" i="134"/>
  <c r="G35" i="134"/>
  <c r="G34" i="134"/>
  <c r="G31" i="134"/>
  <c r="H37" i="134"/>
  <c r="G10" i="150" s="1"/>
  <c r="G36" i="134"/>
  <c r="D10" i="150"/>
  <c r="C20" i="147"/>
  <c r="C30" i="147" s="1"/>
  <c r="D20" i="147"/>
  <c r="D30" i="147" s="1"/>
  <c r="E20" i="147"/>
  <c r="E30" i="147" s="1"/>
  <c r="B20" i="147"/>
  <c r="B30" i="147" s="1"/>
  <c r="G37" i="134" l="1"/>
  <c r="H11" i="14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26" i="141"/>
  <c r="I26" i="141"/>
  <c r="J26" i="141"/>
  <c r="K26" i="141"/>
  <c r="H10" i="141"/>
  <c r="K10" i="141"/>
  <c r="J10" i="141"/>
  <c r="I10" i="141"/>
  <c r="L21" i="141" l="1"/>
  <c r="L19" i="141"/>
  <c r="L11" i="141"/>
  <c r="L16" i="141"/>
  <c r="L14" i="141"/>
  <c r="L26" i="141"/>
  <c r="L24" i="141"/>
  <c r="L22" i="141"/>
  <c r="L20" i="141"/>
  <c r="L17" i="141"/>
  <c r="L25" i="141"/>
  <c r="L18" i="141"/>
  <c r="L15" i="141"/>
  <c r="L13" i="141"/>
  <c r="L12" i="141"/>
  <c r="L23" i="141"/>
  <c r="L10" i="141"/>
  <c r="G7" i="105" l="1"/>
  <c r="D13" i="141" l="1"/>
  <c r="E13" i="141"/>
  <c r="D15" i="141"/>
  <c r="E15" i="141"/>
  <c r="D17" i="141"/>
  <c r="E17" i="141"/>
  <c r="D19" i="141"/>
  <c r="E19" i="141"/>
  <c r="D21" i="141"/>
  <c r="E21" i="141"/>
  <c r="D23" i="141"/>
  <c r="E23" i="141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D23" i="140"/>
  <c r="E23" i="140"/>
  <c r="C23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D23" i="139"/>
  <c r="E23" i="139"/>
  <c r="C23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D23" i="120"/>
  <c r="E23" i="120"/>
  <c r="C23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24" i="120" l="1"/>
  <c r="E24" i="120"/>
  <c r="D24" i="120"/>
  <c r="G45" i="105"/>
  <c r="K45" i="105"/>
  <c r="B39" i="43" l="1"/>
  <c r="B38" i="43"/>
  <c r="B37" i="43"/>
  <c r="B36" i="43"/>
  <c r="A39" i="43"/>
  <c r="A38" i="43"/>
  <c r="A37" i="43"/>
  <c r="A36" i="43"/>
  <c r="A22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S30" i="147" s="1"/>
  <c r="Q20" i="147"/>
  <c r="R30" i="147" s="1"/>
  <c r="P20" i="147"/>
  <c r="Q30" i="147" s="1"/>
  <c r="O20" i="147"/>
  <c r="P30" i="147" s="1"/>
  <c r="K20" i="147"/>
  <c r="L30" i="147" s="1"/>
  <c r="J20" i="147"/>
  <c r="K30" i="147" s="1"/>
  <c r="I20" i="147"/>
  <c r="J30" i="147" s="1"/>
  <c r="H20" i="147"/>
  <c r="I30" i="147" s="1"/>
  <c r="U20" i="147" l="1"/>
  <c r="B4" i="147" l="1"/>
  <c r="B7" i="146" l="1"/>
  <c r="K7" i="146" s="1"/>
  <c r="B4" i="146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I49" i="145" s="1"/>
  <c r="G43" i="145"/>
  <c r="F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B4" i="145"/>
  <c r="H5" i="145"/>
  <c r="H45" i="145" s="1"/>
  <c r="E5" i="145"/>
  <c r="E45" i="145" s="1"/>
  <c r="B5" i="145"/>
  <c r="B45" i="145" s="1"/>
  <c r="D42" i="145" l="1"/>
  <c r="J42" i="145"/>
  <c r="D41" i="145"/>
  <c r="L7" i="146"/>
  <c r="F7" i="146"/>
  <c r="J7" i="146"/>
  <c r="J41" i="145"/>
  <c r="F50" i="145"/>
  <c r="A59" i="113"/>
  <c r="A53" i="113"/>
  <c r="A47" i="113"/>
  <c r="A41" i="113"/>
  <c r="A28" i="113"/>
  <c r="A22" i="113"/>
  <c r="A16" i="113"/>
  <c r="A10" i="113"/>
  <c r="E37" i="113"/>
  <c r="I37" i="113" s="1"/>
  <c r="E6" i="113"/>
  <c r="I6" i="113" s="1"/>
  <c r="A59" i="112"/>
  <c r="A53" i="112"/>
  <c r="A47" i="112"/>
  <c r="A41" i="112"/>
  <c r="A28" i="112"/>
  <c r="A22" i="112"/>
  <c r="A16" i="112"/>
  <c r="A10" i="112"/>
  <c r="E37" i="112"/>
  <c r="I37" i="112" s="1"/>
  <c r="I6" i="112"/>
  <c r="E6" i="112"/>
  <c r="A59" i="111"/>
  <c r="A53" i="111"/>
  <c r="A47" i="111"/>
  <c r="A41" i="111"/>
  <c r="A28" i="111"/>
  <c r="A22" i="111"/>
  <c r="A16" i="111"/>
  <c r="A10" i="111"/>
  <c r="E37" i="111"/>
  <c r="I37" i="111" s="1"/>
  <c r="E6" i="111"/>
  <c r="I6" i="111" s="1"/>
  <c r="A59" i="110"/>
  <c r="A53" i="110"/>
  <c r="A47" i="110"/>
  <c r="A41" i="110"/>
  <c r="A28" i="110"/>
  <c r="A22" i="110"/>
  <c r="A16" i="110"/>
  <c r="A10" i="110"/>
  <c r="E37" i="110"/>
  <c r="I37" i="110" s="1"/>
  <c r="E6" i="110"/>
  <c r="I6" i="110" s="1"/>
  <c r="A59" i="109"/>
  <c r="A53" i="109"/>
  <c r="A47" i="109"/>
  <c r="A41" i="109"/>
  <c r="A28" i="109"/>
  <c r="A22" i="109"/>
  <c r="A16" i="109"/>
  <c r="A10" i="109"/>
  <c r="E37" i="109"/>
  <c r="I37" i="109" s="1"/>
  <c r="E6" i="109"/>
  <c r="I6" i="109" s="1"/>
  <c r="A59" i="108"/>
  <c r="A53" i="108"/>
  <c r="A47" i="108"/>
  <c r="A41" i="108"/>
  <c r="A28" i="108"/>
  <c r="A22" i="108"/>
  <c r="A16" i="108"/>
  <c r="A10" i="108"/>
  <c r="E37" i="108"/>
  <c r="I37" i="108" s="1"/>
  <c r="I6" i="108"/>
  <c r="E6" i="108"/>
  <c r="A28" i="107"/>
  <c r="A22" i="107"/>
  <c r="A16" i="107"/>
  <c r="A10" i="107"/>
  <c r="E37" i="107"/>
  <c r="I37" i="107" s="1"/>
  <c r="E6" i="107"/>
  <c r="I6" i="107" s="1"/>
  <c r="B4" i="122"/>
  <c r="G6" i="105"/>
  <c r="K6" i="105" s="1"/>
  <c r="F6" i="105"/>
  <c r="J6" i="105" s="1"/>
  <c r="E6" i="105"/>
  <c r="I6" i="105" s="1"/>
  <c r="D6" i="105"/>
  <c r="H6" i="105" s="1"/>
  <c r="D4" i="105"/>
  <c r="H5" i="126"/>
  <c r="J21" i="126" s="1"/>
  <c r="G5" i="126"/>
  <c r="C38" i="126" s="1"/>
  <c r="A31" i="136"/>
  <c r="A24" i="136"/>
  <c r="A17" i="136"/>
  <c r="A10" i="136"/>
  <c r="I6" i="136"/>
  <c r="E6" i="136"/>
  <c r="A31" i="135"/>
  <c r="A24" i="135"/>
  <c r="A17" i="135"/>
  <c r="A10" i="135"/>
  <c r="I6" i="135"/>
  <c r="E6" i="135"/>
  <c r="A31" i="134"/>
  <c r="A24" i="134"/>
  <c r="A17" i="134"/>
  <c r="A10" i="134"/>
  <c r="B46" i="134" s="1"/>
  <c r="I6" i="134"/>
  <c r="E6" i="134"/>
  <c r="A31" i="116"/>
  <c r="A41" i="116" s="1"/>
  <c r="A24" i="116"/>
  <c r="A17" i="116"/>
  <c r="A10" i="116"/>
  <c r="I6" i="116"/>
  <c r="E6" i="116"/>
  <c r="B4" i="133"/>
  <c r="H5" i="120"/>
  <c r="J33" i="120" s="1"/>
  <c r="G5" i="120"/>
  <c r="I33" i="120" s="1"/>
  <c r="H5" i="139"/>
  <c r="J33" i="139" s="1"/>
  <c r="G5" i="139"/>
  <c r="I33" i="139" s="1"/>
  <c r="H5" i="140"/>
  <c r="G5" i="140"/>
  <c r="C33" i="140" s="1"/>
  <c r="H5" i="141"/>
  <c r="D33" i="141" s="1"/>
  <c r="G5" i="141"/>
  <c r="C33" i="141" s="1"/>
  <c r="J33" i="140"/>
  <c r="D33" i="140"/>
  <c r="E24" i="140"/>
  <c r="E26" i="140" s="1"/>
  <c r="D24" i="140"/>
  <c r="D26" i="140" s="1"/>
  <c r="C24" i="140"/>
  <c r="C26" i="140" s="1"/>
  <c r="D33" i="139"/>
  <c r="E24" i="139"/>
  <c r="E26" i="139" s="1"/>
  <c r="D24" i="139"/>
  <c r="D26" i="139" s="1"/>
  <c r="C24" i="139"/>
  <c r="C26" i="139" s="1"/>
  <c r="D33" i="120"/>
  <c r="I33" i="140" l="1"/>
  <c r="J33" i="141"/>
  <c r="I33" i="141"/>
  <c r="C33" i="139"/>
  <c r="F10" i="140"/>
  <c r="F12" i="140"/>
  <c r="F17" i="140"/>
  <c r="F22" i="140"/>
  <c r="F13" i="140"/>
  <c r="F18" i="140"/>
  <c r="F16" i="140"/>
  <c r="F21" i="140"/>
  <c r="F14" i="140"/>
  <c r="F20" i="140"/>
  <c r="F13" i="139"/>
  <c r="F14" i="139"/>
  <c r="F22" i="139"/>
  <c r="F12" i="139"/>
  <c r="F16" i="139"/>
  <c r="F20" i="139"/>
  <c r="F17" i="139"/>
  <c r="F21" i="139"/>
  <c r="F10" i="139"/>
  <c r="F18" i="139"/>
  <c r="F11" i="139"/>
  <c r="F15" i="139"/>
  <c r="F19" i="139"/>
  <c r="F11" i="140"/>
  <c r="F15" i="140"/>
  <c r="F19" i="140"/>
  <c r="F23" i="140"/>
  <c r="F23" i="139"/>
  <c r="C33" i="120"/>
  <c r="I21" i="126"/>
  <c r="I39" i="126"/>
  <c r="C21" i="126"/>
  <c r="D38" i="126"/>
  <c r="D21" i="126"/>
  <c r="J39" i="126"/>
  <c r="C14" i="150"/>
  <c r="H48" i="136"/>
  <c r="B48" i="136"/>
  <c r="H47" i="136"/>
  <c r="B47" i="136"/>
  <c r="H46" i="136"/>
  <c r="B46" i="136"/>
  <c r="J45" i="136"/>
  <c r="I45" i="136"/>
  <c r="D45" i="136"/>
  <c r="C45" i="136"/>
  <c r="G41" i="136"/>
  <c r="A41" i="136"/>
  <c r="C48" i="136"/>
  <c r="H48" i="135"/>
  <c r="B48" i="135"/>
  <c r="H47" i="135"/>
  <c r="B47" i="135"/>
  <c r="H46" i="135"/>
  <c r="B46" i="135"/>
  <c r="J45" i="135"/>
  <c r="I45" i="135"/>
  <c r="D45" i="135"/>
  <c r="C45" i="135"/>
  <c r="G41" i="135"/>
  <c r="A41" i="135"/>
  <c r="H48" i="134"/>
  <c r="B48" i="134"/>
  <c r="H47" i="134"/>
  <c r="B47" i="134"/>
  <c r="H46" i="134"/>
  <c r="J45" i="134"/>
  <c r="I45" i="134"/>
  <c r="D45" i="134"/>
  <c r="C45" i="134"/>
  <c r="G41" i="134"/>
  <c r="A41" i="134"/>
  <c r="G41" i="116"/>
  <c r="J45" i="116"/>
  <c r="I45" i="116"/>
  <c r="H48" i="116"/>
  <c r="H47" i="116"/>
  <c r="H46" i="116"/>
  <c r="D45" i="116"/>
  <c r="C45" i="116"/>
  <c r="B48" i="116"/>
  <c r="B47" i="116"/>
  <c r="B46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4" i="139"/>
  <c r="F24" i="140"/>
  <c r="K25" i="133"/>
  <c r="C46" i="134"/>
  <c r="D46" i="136"/>
  <c r="C46" i="136"/>
  <c r="P19" i="129"/>
  <c r="C47" i="136"/>
  <c r="D47" i="136"/>
  <c r="J47" i="136"/>
  <c r="J48" i="136"/>
  <c r="J46" i="136"/>
  <c r="D48" i="136"/>
  <c r="C48" i="135"/>
  <c r="D47" i="135"/>
  <c r="D48" i="135"/>
  <c r="J46" i="135"/>
  <c r="C47" i="135"/>
  <c r="I48" i="135"/>
  <c r="D46" i="135"/>
  <c r="C48" i="134"/>
  <c r="D47" i="134"/>
  <c r="D48" i="134"/>
  <c r="J46" i="134"/>
  <c r="C47" i="134"/>
  <c r="D46" i="134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E14" i="150" l="1"/>
  <c r="F13" i="150" s="1"/>
  <c r="C49" i="134"/>
  <c r="C49" i="136"/>
  <c r="D49" i="135"/>
  <c r="I48" i="136"/>
  <c r="I46" i="136"/>
  <c r="C46" i="135"/>
  <c r="C49" i="135" s="1"/>
  <c r="I47" i="135"/>
  <c r="I46" i="135"/>
  <c r="D49" i="134"/>
  <c r="D14" i="150"/>
  <c r="J49" i="136"/>
  <c r="D49" i="136"/>
  <c r="I47" i="136"/>
  <c r="J47" i="135"/>
  <c r="J48" i="135"/>
  <c r="I46" i="134"/>
  <c r="I48" i="134"/>
  <c r="I47" i="134"/>
  <c r="J47" i="134"/>
  <c r="J48" i="134"/>
  <c r="I49" i="135" l="1"/>
  <c r="F10" i="150"/>
  <c r="F11" i="150"/>
  <c r="F12" i="150"/>
  <c r="I49" i="136"/>
  <c r="J49" i="135"/>
  <c r="J49" i="134"/>
  <c r="I49" i="134"/>
  <c r="C26" i="122"/>
  <c r="C25" i="122"/>
  <c r="C24" i="122"/>
  <c r="C23" i="122"/>
  <c r="C22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G23" i="122"/>
  <c r="G22" i="122"/>
  <c r="G21" i="122"/>
  <c r="G26" i="122"/>
  <c r="F14" i="150" l="1"/>
  <c r="F14" i="126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6" i="120" l="1"/>
  <c r="D26" i="120"/>
  <c r="F13" i="120" l="1"/>
  <c r="F10" i="120"/>
  <c r="F16" i="120"/>
  <c r="F23" i="120"/>
  <c r="F22" i="120"/>
  <c r="F15" i="120"/>
  <c r="F20" i="120"/>
  <c r="F12" i="120"/>
  <c r="E26" i="120"/>
  <c r="F18" i="120"/>
  <c r="F11" i="120"/>
  <c r="F19" i="120"/>
  <c r="F14" i="120"/>
  <c r="F21" i="120"/>
  <c r="F17" i="120"/>
  <c r="F24" i="120" l="1"/>
  <c r="K52" i="105"/>
  <c r="E32" i="116"/>
  <c r="F36" i="116" l="1"/>
  <c r="E36" i="116"/>
  <c r="F32" i="116"/>
  <c r="E33" i="116"/>
  <c r="F33" i="116"/>
  <c r="F34" i="116"/>
  <c r="F31" i="116"/>
  <c r="D32" i="116"/>
  <c r="D33" i="116"/>
  <c r="D34" i="116"/>
  <c r="D31" i="116"/>
  <c r="E31" i="116"/>
  <c r="H29" i="116"/>
  <c r="G25" i="140" s="1"/>
  <c r="D48" i="116"/>
  <c r="H27" i="116"/>
  <c r="H26" i="116"/>
  <c r="H25" i="116"/>
  <c r="H24" i="116"/>
  <c r="H22" i="116"/>
  <c r="G25" i="139" s="1"/>
  <c r="D47" i="116"/>
  <c r="H20" i="116"/>
  <c r="H19" i="116"/>
  <c r="H18" i="116"/>
  <c r="H17" i="116"/>
  <c r="H11" i="116"/>
  <c r="H12" i="116"/>
  <c r="H13" i="116"/>
  <c r="G25" i="120"/>
  <c r="H10" i="116"/>
  <c r="E37" i="116" l="1"/>
  <c r="D37" i="116"/>
  <c r="F37" i="116"/>
  <c r="H36" i="116"/>
  <c r="G25" i="141" s="1"/>
  <c r="H32" i="116"/>
  <c r="H34" i="116"/>
  <c r="H23" i="116"/>
  <c r="C47" i="116"/>
  <c r="H33" i="116"/>
  <c r="H31" i="116"/>
  <c r="G26" i="139" l="1"/>
  <c r="G14" i="152"/>
  <c r="G25" i="116"/>
  <c r="G29" i="116"/>
  <c r="G26" i="116"/>
  <c r="G24" i="116"/>
  <c r="G27" i="116"/>
  <c r="G28" i="116"/>
  <c r="D46" i="116"/>
  <c r="D49" i="116" s="1"/>
  <c r="J46" i="116"/>
  <c r="J47" i="116"/>
  <c r="J48" i="116"/>
  <c r="H30" i="116"/>
  <c r="C48" i="116"/>
  <c r="C46" i="116"/>
  <c r="H16" i="116"/>
  <c r="G14" i="126" s="1"/>
  <c r="G30" i="116" l="1"/>
  <c r="G26" i="120"/>
  <c r="G26" i="140"/>
  <c r="G14" i="151"/>
  <c r="C49" i="116"/>
  <c r="I46" i="116"/>
  <c r="G32" i="116"/>
  <c r="G34" i="116"/>
  <c r="G36" i="116"/>
  <c r="G31" i="116"/>
  <c r="G33" i="116"/>
  <c r="G35" i="116"/>
  <c r="K37" i="116"/>
  <c r="K36" i="116"/>
  <c r="K34" i="116"/>
  <c r="K31" i="116"/>
  <c r="K32" i="116"/>
  <c r="K33" i="116"/>
  <c r="J49" i="116"/>
  <c r="H37" i="116"/>
  <c r="I48" i="116"/>
  <c r="I47" i="116"/>
  <c r="G37" i="116" l="1"/>
  <c r="G26" i="141"/>
  <c r="G14" i="150"/>
  <c r="I49" i="116"/>
  <c r="G18" i="140"/>
  <c r="G18" i="139"/>
  <c r="G18" i="120"/>
  <c r="G16" i="140"/>
  <c r="G16" i="139"/>
  <c r="G16" i="120"/>
  <c r="E29" i="107"/>
  <c r="F29" i="107"/>
  <c r="E30" i="107"/>
  <c r="F30" i="107"/>
  <c r="E31" i="107"/>
  <c r="F31" i="107"/>
  <c r="F28" i="107"/>
  <c r="E28" i="107"/>
  <c r="D29" i="107"/>
  <c r="D30" i="107"/>
  <c r="K28" i="105"/>
  <c r="G28" i="105"/>
  <c r="F33" i="107" l="1"/>
  <c r="D33" i="107"/>
  <c r="C10" i="141" s="1"/>
  <c r="E33" i="107"/>
  <c r="C18" i="141"/>
  <c r="E18" i="141"/>
  <c r="D12" i="141"/>
  <c r="C11" i="141"/>
  <c r="C20" i="141"/>
  <c r="C16" i="141"/>
  <c r="E16" i="141"/>
  <c r="E22" i="141"/>
  <c r="C21" i="141"/>
  <c r="E20" i="141"/>
  <c r="C19" i="141"/>
  <c r="C17" i="141"/>
  <c r="C15" i="141"/>
  <c r="E14" i="141"/>
  <c r="C14" i="141"/>
  <c r="G14" i="141"/>
  <c r="D14" i="141"/>
  <c r="C13" i="141"/>
  <c r="E12" i="141"/>
  <c r="C12" i="141"/>
  <c r="E11" i="141"/>
  <c r="G11" i="140"/>
  <c r="C22" i="141"/>
  <c r="C23" i="141"/>
  <c r="G22" i="120"/>
  <c r="G22" i="139"/>
  <c r="G22" i="140"/>
  <c r="D22" i="141"/>
  <c r="G20" i="120"/>
  <c r="G20" i="139"/>
  <c r="G20" i="140"/>
  <c r="G14" i="120"/>
  <c r="G14" i="139"/>
  <c r="G14" i="140"/>
  <c r="G12" i="120"/>
  <c r="G12" i="139"/>
  <c r="G12" i="140"/>
  <c r="E10" i="141"/>
  <c r="G11" i="139"/>
  <c r="G11" i="120"/>
  <c r="H19" i="107"/>
  <c r="G17" i="107"/>
  <c r="H13" i="107"/>
  <c r="H25" i="107"/>
  <c r="G23" i="107"/>
  <c r="G11" i="107"/>
  <c r="G22" i="107"/>
  <c r="H28" i="107"/>
  <c r="H12" i="107"/>
  <c r="H18" i="107"/>
  <c r="H24" i="107"/>
  <c r="H27" i="107"/>
  <c r="G10" i="140" s="1"/>
  <c r="H29" i="107"/>
  <c r="H11" i="107"/>
  <c r="G13" i="107"/>
  <c r="G10" i="120"/>
  <c r="H17" i="107"/>
  <c r="G19" i="107"/>
  <c r="H21" i="107"/>
  <c r="G10" i="139" s="1"/>
  <c r="H23" i="107"/>
  <c r="G25" i="107"/>
  <c r="H30" i="107"/>
  <c r="H16" i="107"/>
  <c r="G18" i="107"/>
  <c r="H22" i="107"/>
  <c r="G24" i="107"/>
  <c r="H31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7" i="107" l="1"/>
  <c r="G15" i="107"/>
  <c r="G21" i="107"/>
  <c r="H33" i="107"/>
  <c r="G10" i="141" s="1"/>
  <c r="G32" i="107"/>
  <c r="D10" i="141"/>
  <c r="G12" i="141"/>
  <c r="G11" i="141"/>
  <c r="G20" i="141"/>
  <c r="D20" i="141"/>
  <c r="G18" i="141"/>
  <c r="D18" i="141"/>
  <c r="C24" i="141"/>
  <c r="C26" i="141" s="1"/>
  <c r="G16" i="141"/>
  <c r="D16" i="141"/>
  <c r="E24" i="141"/>
  <c r="F11" i="141" s="1"/>
  <c r="D11" i="141"/>
  <c r="K48" i="105"/>
  <c r="K40" i="105"/>
  <c r="K12" i="105"/>
  <c r="K15" i="105"/>
  <c r="G23" i="105"/>
  <c r="G27" i="105"/>
  <c r="G31" i="105"/>
  <c r="G40" i="105"/>
  <c r="G43" i="105"/>
  <c r="G34" i="105"/>
  <c r="G22" i="141"/>
  <c r="G29" i="107"/>
  <c r="G31" i="107"/>
  <c r="G30" i="107"/>
  <c r="G28" i="107"/>
  <c r="G33" i="107" s="1"/>
  <c r="K9" i="105"/>
  <c r="K27" i="105"/>
  <c r="K34" i="105"/>
  <c r="G15" i="105"/>
  <c r="K23" i="105"/>
  <c r="K43" i="105"/>
  <c r="G12" i="105"/>
  <c r="K31" i="105"/>
  <c r="G37" i="105"/>
  <c r="K37" i="105"/>
  <c r="G9" i="105"/>
  <c r="D24" i="141" l="1"/>
  <c r="D26" i="141" s="1"/>
  <c r="F20" i="141"/>
  <c r="F10" i="141"/>
  <c r="F21" i="141"/>
  <c r="F16" i="141"/>
  <c r="F17" i="141"/>
  <c r="F15" i="141"/>
  <c r="F18" i="141"/>
  <c r="F14" i="141"/>
  <c r="F13" i="141"/>
  <c r="F19" i="141"/>
  <c r="F12" i="141"/>
  <c r="F22" i="141"/>
  <c r="F23" i="141"/>
  <c r="E26" i="141"/>
  <c r="F24" i="141" l="1"/>
</calcChain>
</file>

<file path=xl/sharedStrings.xml><?xml version="1.0" encoding="utf-8"?>
<sst xmlns="http://schemas.openxmlformats.org/spreadsheetml/2006/main" count="1976" uniqueCount="356">
  <si>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</si>
  <si>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</si>
  <si>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</si>
  <si>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</si>
  <si>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</si>
  <si>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</si>
  <si>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</si>
  <si>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</si>
  <si>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</si>
  <si>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</si>
  <si>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</si>
  <si>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</si>
  <si>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</si>
  <si>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</si>
  <si>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</si>
  <si>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</si>
  <si>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</si>
  <si>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</si>
  <si>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</si>
  <si>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</si>
  <si>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</si>
  <si>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</si>
  <si>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</si>
  <si>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</si>
  <si>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</si>
  <si>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</si>
  <si>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</si>
  <si>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</si>
  <si>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</si>
  <si>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</si>
  <si>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</si>
  <si>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</si>
  <si>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</si>
  <si>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</si>
  <si>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</si>
  <si>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</si>
  <si>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</si>
  <si>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</si>
  <si>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</si>
  <si>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</si>
  <si>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</si>
  <si>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</si>
  <si>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</si>
  <si>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</si>
  <si>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</si>
  <si>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</si>
  <si>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</si>
  <si>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</si>
  <si>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</si>
  <si>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</si>
  <si>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</si>
  <si>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</si>
  <si>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</si>
  <si>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</si>
  <si>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</si>
  <si>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</si>
  <si>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</si>
  <si>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</si>
  <si>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</si>
  <si>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</si>
  <si>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</si>
  <si>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</si>
  <si>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</si>
  <si>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</si>
  <si>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</si>
  <si>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</si>
  <si>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</si>
  <si>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</si>
  <si>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</si>
  <si>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</si>
  <si>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</si>
  <si>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</si>
  <si>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</si>
  <si>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</si>
  <si>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</si>
  <si>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</si>
  <si>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</si>
  <si>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</si>
  <si>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</si>
  <si>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</si>
  <si>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</si>
  <si>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</si>
  <si>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</si>
  <si>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</si>
  <si>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</si>
  <si>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</si>
  <si>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</si>
  <si>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</si>
  <si>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</si>
  <si>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</si>
  <si>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</si>
  <si>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</si>
  <si>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</si>
  <si>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</si>
  <si>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</si>
  <si>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</si>
  <si>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</si>
  <si>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</si>
  <si>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</si>
  <si>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</si>
  <si>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</si>
  <si>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</si>
  <si>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</si>
  <si>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</si>
  <si>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</si>
  <si>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</si>
  <si>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</si>
  <si>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</si>
  <si>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</si>
  <si>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</si>
  <si>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</si>
  <si>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</si>
  <si>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</si>
  <si>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</si>
  <si>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</si>
  <si>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</si>
  <si>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</si>
  <si>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</si>
  <si>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</si>
  <si>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</si>
  <si>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</si>
  <si>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</si>
  <si>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</si>
  <si>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Hraniční předávací stanice
(HPS)</t>
  </si>
  <si>
    <t>Tok plynu ze 
zásobníku plynu, které náleží do plynárenské soustavy ČR</t>
  </si>
  <si>
    <t xml:space="preserve">    ze ZP</t>
  </si>
  <si>
    <t>Tok plynu v 
přepravní soustavě
(PS)</t>
  </si>
  <si>
    <t>Tok plynu do 
zásobníku plynu, které náleží do plynárenské soustavy ČR</t>
  </si>
  <si>
    <t>Ostatní plyn
(vlastní spotřeba, ztráty, změna akumulace v RDS)</t>
  </si>
  <si>
    <t xml:space="preserve">   do ČR</t>
  </si>
  <si>
    <t>Předávací
  stanice</t>
  </si>
  <si>
    <t>Tok plynu v 
regionální distribuční soustavě
(RDS)</t>
  </si>
  <si>
    <t>Tok plynu v 
lokální distribuční 
soustavě 
(LDS)</t>
  </si>
  <si>
    <t>Výroba plynu v ČR
(VP)</t>
  </si>
  <si>
    <t>Schéma toků plynu v plynárenské soustavě ČR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</si>
  <si>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</si>
  <si>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</si>
  <si>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</si>
  <si>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
k PS</t>
  </si>
  <si>
    <t>www.eru.cz</t>
  </si>
  <si>
    <t>I.</t>
  </si>
  <si>
    <t>II.</t>
  </si>
  <si>
    <t>III.</t>
  </si>
  <si>
    <t>IV.</t>
  </si>
  <si>
    <t>I. čtvrtletí</t>
  </si>
  <si>
    <t>Tok plynu do/z plynárenské soustavy ČR</t>
  </si>
  <si>
    <t>Čtvrtletní bilance plynárenské soustavy ČR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</si>
  <si>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</si>
  <si>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</si>
  <si>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</si>
  <si>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</si>
  <si>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</si>
  <si>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</si>
  <si>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</si>
  <si>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</si>
  <si>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</si>
  <si>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</si>
  <si>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</si>
  <si>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</si>
  <si>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</si>
  <si>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</si>
  <si>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</si>
  <si>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</si>
  <si>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</si>
  <si>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</si>
  <si>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</si>
  <si>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</si>
  <si>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</si>
  <si>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</si>
  <si>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</si>
  <si>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</si>
  <si>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</si>
  <si>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</si>
  <si>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</si>
  <si>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</si>
  <si>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</si>
  <si>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</si>
  <si>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</si>
  <si>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</si>
  <si>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</si>
  <si>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</si>
  <si>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</si>
  <si>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Kompresní 
stanice (KS)</t>
  </si>
  <si>
    <t>Tok plynu z 
plynárenské soustavy 
ČR přes HPS</t>
  </si>
  <si>
    <t>Tok plynu do 
plynárenské soustavy 
ČR přes HPS</t>
  </si>
  <si>
    <t>Tok plynu do 
plynárenské soustavy 
ČR přes PPL</t>
  </si>
  <si>
    <t>Tok plynu z 
plynárenské soustavy 
ČR přes PPL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</si>
  <si>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</si>
  <si>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</si>
  <si>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</si>
  <si>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>mil. m</t>
    </r>
    <r>
      <rPr>
        <vertAlign val="superscript"/>
        <sz val="8"/>
        <rFont val="Arial Narrow"/>
        <family val="2"/>
        <charset val="238"/>
      </rPr>
      <t>3</t>
    </r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</si>
  <si>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</si>
  <si>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 xml:space="preserve"> </t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</si>
  <si>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</si>
  <si>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</si>
  <si>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</si>
  <si>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</si>
  <si>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</si>
  <si>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</si>
  <si>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</si>
  <si>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</si>
  <si>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</si>
  <si>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</si>
  <si>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</si>
  <si>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</si>
  <si>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</si>
  <si>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</si>
  <si>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</si>
  <si>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</si>
  <si>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±1,0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</si>
  <si>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</si>
  <si>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</si>
  <si>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</si>
  <si>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</si>
  <si>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</si>
  <si>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</si>
  <si>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</si>
  <si>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</si>
  <si>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</si>
  <si>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str. 33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</si>
  <si>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</si>
  <si>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</si>
  <si>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</si>
  <si>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</si>
  <si>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</si>
  <si>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</si>
  <si>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</si>
  <si>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</si>
  <si>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</si>
  <si>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</si>
  <si>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</si>
  <si>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</si>
  <si>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</si>
  <si>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</si>
  <si>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</si>
  <si>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</si>
  <si>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</si>
  <si>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</si>
  <si>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</si>
  <si>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</si>
  <si>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</si>
  <si>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Čtvrtletní zpráva o provozu 
plynárenské soustavy ČR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</si>
  <si>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</si>
  <si>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</si>
  <si>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</si>
  <si>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</si>
  <si>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</si>
  <si>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</si>
  <si>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</si>
  <si>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</si>
  <si>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</si>
  <si>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</si>
  <si>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</si>
  <si>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</si>
  <si>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</si>
  <si>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</si>
  <si>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</si>
  <si>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</si>
  <si>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</si>
  <si>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</si>
  <si>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3.8</t>
  </si>
  <si>
    <t>Tabulka č. 3.9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</si>
  <si>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</si>
  <si>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</si>
  <si>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</si>
  <si>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</si>
  <si>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</si>
  <si>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</si>
  <si>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</si>
  <si>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</si>
  <si>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</si>
  <si>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</si>
  <si>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</si>
  <si>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</si>
  <si>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</si>
  <si>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</si>
  <si>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</si>
  <si>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</si>
  <si>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</si>
  <si>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</si>
  <si>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</si>
  <si>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</si>
  <si>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</si>
  <si>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</si>
  <si>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</si>
  <si>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</si>
  <si>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</si>
  <si>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</si>
  <si>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</si>
  <si>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</si>
  <si>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</si>
  <si>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</si>
  <si>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</si>
  <si>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</si>
  <si>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</si>
  <si>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</si>
  <si>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</si>
  <si>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</si>
  <si>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</si>
  <si>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</si>
  <si>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</si>
  <si>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</si>
  <si>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</si>
  <si>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</si>
  <si>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</si>
  <si>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</si>
  <si>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</si>
  <si>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</si>
  <si>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</si>
  <si>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</si>
  <si>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</si>
  <si>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</si>
  <si>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r>
      <t>spotřeba plynu (tis.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)</t>
    </r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</si>
  <si>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</si>
  <si>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</si>
  <si>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</si>
  <si>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</si>
  <si>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</si>
  <si>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</si>
  <si>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</si>
  <si>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</si>
  <si>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</si>
  <si>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</si>
  <si>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</si>
  <si>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</si>
  <si>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</si>
  <si>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</si>
  <si>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</si>
  <si>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</si>
  <si>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 xml:space="preserve">           z ČR</t>
  </si>
  <si>
    <t xml:space="preserve">     z ČR</t>
  </si>
  <si>
    <t>Hlavní město Praha</t>
  </si>
  <si>
    <t xml:space="preserve"> Královéhradecký</t>
  </si>
  <si>
    <t>Královéhradecký</t>
  </si>
  <si>
    <t xml:space="preserve">      do ZP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</si>
  <si>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</si>
  <si>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</si>
  <si>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</si>
  <si>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</si>
  <si>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</si>
  <si>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</si>
  <si>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</si>
  <si>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</si>
  <si>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</si>
  <si>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* Prognóza spotřeby plynu na rok 2017 byla zpracována v prosinci 2016.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</si>
  <si>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</si>
  <si>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</si>
  <si>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</si>
  <si>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</si>
  <si>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</si>
  <si>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</si>
  <si>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</si>
  <si>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* Ostatní společnosti zahrnují dodávky zákazníkům připojených přímo na přepravní soustavu a plyn pro pohon kompresních stanic (PKS) společnosti NET4GAS, s.r.o., dodávky v lokální distribuční soustavě Green Gas DPB, a.s., (není zahrnuta v RDS), všechny lokální distribuční soustavy, které jsou napojeny na RDS (uveden pouze počet zákazníků a stanice CNG, spotřeba plynu již zahrnuta v RDS) a vlastní spotřebu (VS) výrobců plynu. LDS, CNG a PKS nově sledováno od 1. 1. 2017.</t>
  </si>
  <si>
    <t>NET4GAS, s.r.o., všechny LDS, výrobci plynu</t>
  </si>
  <si>
    <t>N/A</t>
  </si>
  <si>
    <t>stav zásob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</si>
</sst>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00"/>
    <numFmt numFmtId="167" formatCode="0.0"/>
  </numFmts>
  <fonts count="7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2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b/>
      <i/>
      <sz val="8"/>
      <color theme="0" tint="-0.499984740745262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b/>
      <sz val="8"/>
      <color theme="8" tint="-0.499984740745262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sz val="8"/>
      <color theme="8" tint="-0.499984740745262"/>
      <name val="Arial Narrow"/>
      <family val="2"/>
      <charset val="238"/>
    </font>
    <font>
      <sz val="8"/>
      <color theme="5" tint="-0.249977111117893"/>
      <name val="Arial Narrow"/>
      <family val="2"/>
      <charset val="238"/>
    </font>
    <font>
      <sz val="7"/>
      <color theme="8" tint="-0.249977111117893"/>
      <name val="Arial Narrow"/>
      <family val="2"/>
      <charset val="238"/>
    </font>
    <font>
      <sz val="7"/>
      <color theme="8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Wingdings 3"/>
      <family val="1"/>
      <charset val="2"/>
    </font>
    <font>
      <sz val="8"/>
      <color rgb="FF79C1D5"/>
      <name val="Arial Narrow"/>
      <family val="2"/>
      <charset val="238"/>
    </font>
    <font>
      <b/>
      <sz val="12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26"/>
      <color rgb="FF002060"/>
      <name val="Arial Narrow"/>
      <family val="2"/>
      <charset val="238"/>
    </font>
    <font>
      <b/>
      <sz val="28"/>
      <color rgb="FF002060"/>
      <name val="Arial Narrow"/>
      <family val="2"/>
      <charset val="238"/>
    </font>
    <font>
      <sz val="22"/>
      <color theme="8" tint="-0.249977111117893"/>
      <name val="Arial Narrow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A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8" tint="0.59996337778862885"/>
      </top>
      <bottom/>
      <diagonal/>
    </border>
  </borders>
  <cellStyleXfs count="58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4" fontId="43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1" fillId="19" borderId="18" applyNumberFormat="0" applyProtection="0">
      <alignment horizontal="right" vertical="center"/>
    </xf>
    <xf numFmtId="4" fontId="11" fillId="20" borderId="18" applyNumberFormat="0" applyProtection="0">
      <alignment horizontal="right" vertical="center"/>
    </xf>
    <xf numFmtId="4" fontId="11" fillId="21" borderId="18" applyNumberFormat="0" applyProtection="0">
      <alignment horizontal="right" vertical="center"/>
    </xf>
    <xf numFmtId="4" fontId="11" fillId="22" borderId="18" applyNumberFormat="0" applyProtection="0">
      <alignment horizontal="right" vertical="center"/>
    </xf>
    <xf numFmtId="4" fontId="11" fillId="23" borderId="18" applyNumberFormat="0" applyProtection="0">
      <alignment horizontal="right" vertical="center"/>
    </xf>
    <xf numFmtId="4" fontId="11" fillId="24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4" fillId="25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5" fillId="7" borderId="0" applyNumberFormat="0" applyProtection="0">
      <alignment horizontal="left" vertical="center" indent="1"/>
    </xf>
    <xf numFmtId="4" fontId="45" fillId="6" borderId="0" applyNumberFormat="0" applyProtection="0">
      <alignment horizontal="left" vertical="center" indent="1"/>
    </xf>
    <xf numFmtId="0" fontId="4" fillId="25" borderId="18" applyNumberFormat="0" applyProtection="0">
      <alignment horizontal="left" vertical="center" indent="1"/>
    </xf>
    <xf numFmtId="0" fontId="4" fillId="25" borderId="18" applyNumberFormat="0" applyProtection="0">
      <alignment horizontal="left" vertical="top" indent="1"/>
    </xf>
    <xf numFmtId="0" fontId="4" fillId="6" borderId="18" applyNumberFormat="0" applyProtection="0">
      <alignment horizontal="left" vertical="center" indent="1"/>
    </xf>
    <xf numFmtId="0" fontId="4" fillId="6" borderId="18" applyNumberFormat="0" applyProtection="0">
      <alignment horizontal="left" vertical="top" indent="1"/>
    </xf>
    <xf numFmtId="0" fontId="4" fillId="26" borderId="18" applyNumberFormat="0" applyProtection="0">
      <alignment horizontal="left" vertical="center" indent="1"/>
    </xf>
    <xf numFmtId="0" fontId="4" fillId="26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11" fillId="28" borderId="18" applyNumberFormat="0" applyProtection="0">
      <alignment vertical="center"/>
    </xf>
    <xf numFmtId="4" fontId="46" fillId="28" borderId="18" applyNumberFormat="0" applyProtection="0">
      <alignment vertical="center"/>
    </xf>
    <xf numFmtId="4" fontId="11" fillId="28" borderId="18" applyNumberFormat="0" applyProtection="0">
      <alignment horizontal="left" vertical="center" indent="1"/>
    </xf>
    <xf numFmtId="0" fontId="11" fillId="28" borderId="18" applyNumberFormat="0" applyProtection="0">
      <alignment horizontal="left" vertical="top" indent="1"/>
    </xf>
    <xf numFmtId="4" fontId="46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7" fillId="0" borderId="0" applyNumberFormat="0" applyProtection="0">
      <alignment horizontal="left" vertical="center" indent="1"/>
    </xf>
    <xf numFmtId="4" fontId="48" fillId="7" borderId="18" applyNumberFormat="0" applyProtection="0">
      <alignment horizontal="right" vertical="center"/>
    </xf>
    <xf numFmtId="0" fontId="4" fillId="0" borderId="0"/>
  </cellStyleXfs>
  <cellXfs count="1081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 vertical="top"/>
    </xf>
    <xf numFmtId="0" fontId="4" fillId="2" borderId="0" xfId="2" applyFill="1"/>
    <xf numFmtId="0" fontId="4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3" fontId="4" fillId="2" borderId="0" xfId="2" applyNumberFormat="1" applyFill="1"/>
    <xf numFmtId="0" fontId="9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6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4" fillId="11" borderId="0" xfId="2" applyFill="1"/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" fontId="27" fillId="3" borderId="0" xfId="2" applyNumberFormat="1" applyFont="1" applyFill="1" applyBorder="1" applyAlignment="1">
      <alignment horizontal="center" vertical="center" wrapText="1"/>
    </xf>
    <xf numFmtId="0" fontId="22" fillId="2" borderId="0" xfId="2" applyFont="1" applyFill="1" applyBorder="1"/>
    <xf numFmtId="1" fontId="19" fillId="3" borderId="39" xfId="2" applyNumberFormat="1" applyFont="1" applyFill="1" applyBorder="1" applyAlignment="1">
      <alignment horizontal="center" vertical="center" wrapText="1"/>
    </xf>
    <xf numFmtId="1" fontId="19" fillId="3" borderId="39" xfId="2" applyNumberFormat="1" applyFont="1" applyFill="1" applyBorder="1" applyAlignment="1">
      <alignment vertical="center" wrapText="1"/>
    </xf>
    <xf numFmtId="0" fontId="4" fillId="2" borderId="39" xfId="2" applyFill="1" applyBorder="1" applyAlignment="1">
      <alignment horizontal="center"/>
    </xf>
    <xf numFmtId="0" fontId="22" fillId="3" borderId="39" xfId="2" applyFont="1" applyFill="1" applyBorder="1"/>
    <xf numFmtId="0" fontId="4" fillId="2" borderId="39" xfId="2" applyFill="1" applyBorder="1"/>
    <xf numFmtId="0" fontId="22" fillId="2" borderId="39" xfId="2" applyFont="1" applyFill="1" applyBorder="1"/>
    <xf numFmtId="1" fontId="22" fillId="3" borderId="39" xfId="2" applyNumberFormat="1" applyFont="1" applyFill="1" applyBorder="1" applyAlignment="1">
      <alignment vertical="center" wrapText="1"/>
    </xf>
    <xf numFmtId="1" fontId="26" fillId="3" borderId="39" xfId="2" applyNumberFormat="1" applyFont="1" applyFill="1" applyBorder="1" applyAlignment="1">
      <alignment vertical="center" wrapText="1"/>
    </xf>
    <xf numFmtId="1" fontId="21" fillId="3" borderId="39" xfId="2" applyNumberFormat="1" applyFont="1" applyFill="1" applyBorder="1" applyAlignment="1">
      <alignment vertical="center" wrapText="1"/>
    </xf>
    <xf numFmtId="0" fontId="4" fillId="3" borderId="39" xfId="2" applyFill="1" applyBorder="1"/>
    <xf numFmtId="1" fontId="19" fillId="3" borderId="41" xfId="2" applyNumberFormat="1" applyFont="1" applyFill="1" applyBorder="1" applyAlignment="1">
      <alignment horizontal="center" vertical="center" wrapText="1"/>
    </xf>
    <xf numFmtId="1" fontId="19" fillId="3" borderId="41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vertical="center" wrapText="1"/>
    </xf>
    <xf numFmtId="1" fontId="19" fillId="3" borderId="43" xfId="2" applyNumberFormat="1" applyFont="1" applyFill="1" applyBorder="1" applyAlignment="1">
      <alignment vertical="center" wrapText="1"/>
    </xf>
    <xf numFmtId="0" fontId="4" fillId="2" borderId="44" xfId="2" applyFill="1" applyBorder="1"/>
    <xf numFmtId="0" fontId="4" fillId="2" borderId="46" xfId="2" applyFill="1" applyBorder="1"/>
    <xf numFmtId="0" fontId="4" fillId="2" borderId="47" xfId="2" applyFill="1" applyBorder="1"/>
    <xf numFmtId="1" fontId="19" fillId="3" borderId="46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horizontal="center" vertical="center" wrapText="1"/>
    </xf>
    <xf numFmtId="1" fontId="19" fillId="3" borderId="44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vertical="center" wrapText="1"/>
    </xf>
    <xf numFmtId="1" fontId="19" fillId="3" borderId="46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horizontal="center" vertical="center" wrapText="1"/>
    </xf>
    <xf numFmtId="1" fontId="19" fillId="3" borderId="40" xfId="2" applyNumberFormat="1" applyFont="1" applyFill="1" applyBorder="1" applyAlignment="1">
      <alignment horizontal="center" vertical="center" wrapText="1"/>
    </xf>
    <xf numFmtId="0" fontId="4" fillId="2" borderId="41" xfId="2" applyFill="1" applyBorder="1"/>
    <xf numFmtId="0" fontId="22" fillId="2" borderId="41" xfId="2" applyFont="1" applyFill="1" applyBorder="1"/>
    <xf numFmtId="1" fontId="19" fillId="3" borderId="40" xfId="2" applyNumberFormat="1" applyFont="1" applyFill="1" applyBorder="1" applyAlignment="1">
      <alignment vertical="center" wrapText="1"/>
    </xf>
    <xf numFmtId="0" fontId="4" fillId="2" borderId="40" xfId="2" applyFill="1" applyBorder="1"/>
    <xf numFmtId="0" fontId="22" fillId="2" borderId="40" xfId="2" applyFont="1" applyFill="1" applyBorder="1"/>
    <xf numFmtId="0" fontId="22" fillId="2" borderId="43" xfId="2" applyFont="1" applyFill="1" applyBorder="1"/>
    <xf numFmtId="0" fontId="4" fillId="3" borderId="46" xfId="2" applyFill="1" applyBorder="1"/>
    <xf numFmtId="0" fontId="4" fillId="3" borderId="47" xfId="2" applyFill="1" applyBorder="1"/>
    <xf numFmtId="1" fontId="19" fillId="3" borderId="45" xfId="2" applyNumberFormat="1" applyFont="1" applyFill="1" applyBorder="1" applyAlignment="1">
      <alignment vertical="center" wrapText="1"/>
    </xf>
    <xf numFmtId="0" fontId="22" fillId="2" borderId="48" xfId="2" applyFont="1" applyFill="1" applyBorder="1"/>
    <xf numFmtId="1" fontId="19" fillId="3" borderId="49" xfId="2" applyNumberFormat="1" applyFont="1" applyFill="1" applyBorder="1" applyAlignment="1">
      <alignment vertical="center" wrapText="1"/>
    </xf>
    <xf numFmtId="1" fontId="28" fillId="3" borderId="43" xfId="2" applyNumberFormat="1" applyFont="1" applyFill="1" applyBorder="1" applyAlignment="1">
      <alignment horizontal="center" vertical="center" wrapText="1"/>
    </xf>
    <xf numFmtId="1" fontId="19" fillId="3" borderId="43" xfId="2" applyNumberFormat="1" applyFont="1" applyFill="1" applyBorder="1" applyAlignment="1">
      <alignment horizontal="center" vertical="center" wrapText="1"/>
    </xf>
    <xf numFmtId="14" fontId="4" fillId="2" borderId="0" xfId="2" applyNumberFormat="1" applyFill="1"/>
    <xf numFmtId="1" fontId="30" fillId="3" borderId="0" xfId="2" applyNumberFormat="1" applyFont="1" applyFill="1" applyBorder="1" applyAlignment="1">
      <alignment vertical="center" wrapText="1"/>
    </xf>
    <xf numFmtId="1" fontId="30" fillId="3" borderId="0" xfId="2" applyNumberFormat="1" applyFont="1" applyFill="1" applyBorder="1" applyAlignment="1">
      <alignment horizontal="right" vertical="center" wrapText="1"/>
    </xf>
    <xf numFmtId="1" fontId="30" fillId="3" borderId="0" xfId="2" applyNumberFormat="1" applyFont="1" applyFill="1" applyBorder="1" applyAlignment="1">
      <alignment horizontal="left" vertical="center" wrapText="1"/>
    </xf>
    <xf numFmtId="1" fontId="19" fillId="12" borderId="39" xfId="2" applyNumberFormat="1" applyFont="1" applyFill="1" applyBorder="1" applyAlignment="1">
      <alignment horizontal="center" vertical="center" wrapText="1"/>
    </xf>
    <xf numFmtId="0" fontId="4" fillId="12" borderId="39" xfId="2" applyFill="1" applyBorder="1"/>
    <xf numFmtId="0" fontId="4" fillId="12" borderId="39" xfId="2" applyFill="1" applyBorder="1" applyAlignment="1">
      <alignment vertical="center"/>
    </xf>
    <xf numFmtId="1" fontId="21" fillId="3" borderId="48" xfId="2" applyNumberFormat="1" applyFont="1" applyFill="1" applyBorder="1" applyAlignment="1">
      <alignment vertical="center" wrapText="1"/>
    </xf>
    <xf numFmtId="0" fontId="4" fillId="3" borderId="50" xfId="2" applyFill="1" applyBorder="1"/>
    <xf numFmtId="0" fontId="25" fillId="2" borderId="0" xfId="2" applyFont="1" applyFill="1" applyBorder="1"/>
    <xf numFmtId="0" fontId="4" fillId="2" borderId="51" xfId="2" applyFill="1" applyBorder="1"/>
    <xf numFmtId="0" fontId="31" fillId="3" borderId="0" xfId="0" applyFont="1" applyFill="1"/>
    <xf numFmtId="3" fontId="31" fillId="3" borderId="5" xfId="0" applyNumberFormat="1" applyFont="1" applyFill="1" applyBorder="1"/>
    <xf numFmtId="3" fontId="31" fillId="3" borderId="0" xfId="0" applyNumberFormat="1" applyFont="1" applyFill="1" applyBorder="1"/>
    <xf numFmtId="3" fontId="31" fillId="3" borderId="9" xfId="0" applyNumberFormat="1" applyFont="1" applyFill="1" applyBorder="1"/>
    <xf numFmtId="3" fontId="31" fillId="3" borderId="10" xfId="0" applyNumberFormat="1" applyFont="1" applyFill="1" applyBorder="1"/>
    <xf numFmtId="3" fontId="31" fillId="3" borderId="11" xfId="0" applyNumberFormat="1" applyFont="1" applyFill="1" applyBorder="1"/>
    <xf numFmtId="0" fontId="31" fillId="3" borderId="7" xfId="0" applyFont="1" applyFill="1" applyBorder="1" applyAlignment="1">
      <alignment horizontal="right"/>
    </xf>
    <xf numFmtId="0" fontId="31" fillId="3" borderId="4" xfId="0" applyFont="1" applyFill="1" applyBorder="1" applyAlignment="1">
      <alignment horizontal="right"/>
    </xf>
    <xf numFmtId="0" fontId="31" fillId="3" borderId="10" xfId="0" applyFont="1" applyFill="1" applyBorder="1" applyAlignment="1">
      <alignment horizontal="right"/>
    </xf>
    <xf numFmtId="3" fontId="31" fillId="12" borderId="9" xfId="0" applyNumberFormat="1" applyFont="1" applyFill="1" applyBorder="1"/>
    <xf numFmtId="3" fontId="31" fillId="12" borderId="12" xfId="0" applyNumberFormat="1" applyFont="1" applyFill="1" applyBorder="1"/>
    <xf numFmtId="0" fontId="31" fillId="3" borderId="0" xfId="0" applyFont="1" applyFill="1" applyBorder="1"/>
    <xf numFmtId="0" fontId="31" fillId="3" borderId="7" xfId="0" applyFont="1" applyFill="1" applyBorder="1"/>
    <xf numFmtId="0" fontId="33" fillId="3" borderId="0" xfId="0" applyFont="1" applyFill="1" applyAlignment="1">
      <alignment horizontal="center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right" vertical="center" wrapText="1"/>
    </xf>
    <xf numFmtId="0" fontId="31" fillId="3" borderId="11" xfId="0" applyFont="1" applyFill="1" applyBorder="1" applyAlignment="1">
      <alignment horizontal="right"/>
    </xf>
    <xf numFmtId="0" fontId="31" fillId="3" borderId="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right" vertical="center" wrapText="1"/>
    </xf>
    <xf numFmtId="0" fontId="31" fillId="3" borderId="0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center"/>
    </xf>
    <xf numFmtId="0" fontId="31" fillId="3" borderId="53" xfId="0" applyFont="1" applyFill="1" applyBorder="1" applyAlignment="1">
      <alignment horizontal="right"/>
    </xf>
    <xf numFmtId="3" fontId="31" fillId="3" borderId="29" xfId="0" applyNumberFormat="1" applyFont="1" applyFill="1" applyBorder="1"/>
    <xf numFmtId="3" fontId="31" fillId="12" borderId="52" xfId="0" applyNumberFormat="1" applyFont="1" applyFill="1" applyBorder="1"/>
    <xf numFmtId="0" fontId="31" fillId="3" borderId="20" xfId="0" applyFont="1" applyFill="1" applyBorder="1" applyAlignment="1">
      <alignment horizontal="right"/>
    </xf>
    <xf numFmtId="3" fontId="31" fillId="3" borderId="26" xfId="0" applyNumberFormat="1" applyFont="1" applyFill="1" applyBorder="1"/>
    <xf numFmtId="3" fontId="31" fillId="12" borderId="21" xfId="0" applyNumberFormat="1" applyFont="1" applyFill="1" applyBorder="1"/>
    <xf numFmtId="0" fontId="31" fillId="3" borderId="16" xfId="0" applyFont="1" applyFill="1" applyBorder="1"/>
    <xf numFmtId="0" fontId="31" fillId="3" borderId="17" xfId="0" applyFont="1" applyFill="1" applyBorder="1" applyAlignment="1">
      <alignment horizontal="center"/>
    </xf>
    <xf numFmtId="3" fontId="31" fillId="3" borderId="54" xfId="0" applyNumberFormat="1" applyFont="1" applyFill="1" applyBorder="1"/>
    <xf numFmtId="3" fontId="31" fillId="3" borderId="24" xfId="0" applyNumberFormat="1" applyFont="1" applyFill="1" applyBorder="1"/>
    <xf numFmtId="3" fontId="31" fillId="3" borderId="16" xfId="0" applyNumberFormat="1" applyFont="1" applyFill="1" applyBorder="1"/>
    <xf numFmtId="3" fontId="31" fillId="3" borderId="17" xfId="0" applyNumberFormat="1" applyFont="1" applyFill="1" applyBorder="1"/>
    <xf numFmtId="3" fontId="31" fillId="3" borderId="28" xfId="0" applyNumberFormat="1" applyFont="1" applyFill="1" applyBorder="1"/>
    <xf numFmtId="0" fontId="31" fillId="3" borderId="55" xfId="0" applyFont="1" applyFill="1" applyBorder="1"/>
    <xf numFmtId="0" fontId="31" fillId="3" borderId="17" xfId="0" applyFont="1" applyFill="1" applyBorder="1"/>
    <xf numFmtId="0" fontId="31" fillId="3" borderId="26" xfId="0" applyFont="1" applyFill="1" applyBorder="1"/>
    <xf numFmtId="0" fontId="31" fillId="3" borderId="24" xfId="0" applyFont="1" applyFill="1" applyBorder="1"/>
    <xf numFmtId="0" fontId="31" fillId="3" borderId="54" xfId="0" applyFont="1" applyFill="1" applyBorder="1"/>
    <xf numFmtId="0" fontId="31" fillId="3" borderId="28" xfId="0" applyFont="1" applyFill="1" applyBorder="1"/>
    <xf numFmtId="3" fontId="31" fillId="12" borderId="15" xfId="0" applyNumberFormat="1" applyFont="1" applyFill="1" applyBorder="1"/>
    <xf numFmtId="3" fontId="31" fillId="12" borderId="8" xfId="0" applyNumberFormat="1" applyFont="1" applyFill="1" applyBorder="1"/>
    <xf numFmtId="0" fontId="34" fillId="2" borderId="0" xfId="0" applyFont="1" applyFill="1"/>
    <xf numFmtId="0" fontId="33" fillId="2" borderId="0" xfId="0" applyFont="1" applyFill="1" applyAlignment="1">
      <alignment vertical="center" wrapText="1"/>
    </xf>
    <xf numFmtId="1" fontId="33" fillId="2" borderId="0" xfId="0" applyNumberFormat="1" applyFont="1" applyFill="1" applyAlignment="1">
      <alignment horizontal="right" vertical="center" wrapText="1"/>
    </xf>
    <xf numFmtId="1" fontId="33" fillId="2" borderId="0" xfId="0" applyNumberFormat="1" applyFont="1" applyFill="1" applyAlignment="1">
      <alignment horizontal="left"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3" fillId="2" borderId="0" xfId="0" applyFont="1" applyFill="1" applyAlignment="1">
      <alignment horizontal="right" wrapText="1"/>
    </xf>
    <xf numFmtId="0" fontId="34" fillId="2" borderId="0" xfId="0" applyFont="1" applyFill="1" applyAlignment="1"/>
    <xf numFmtId="1" fontId="33" fillId="2" borderId="0" xfId="0" applyNumberFormat="1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horizontal="right" wrapText="1"/>
    </xf>
    <xf numFmtId="0" fontId="33" fillId="2" borderId="0" xfId="0" applyFont="1" applyFill="1" applyBorder="1" applyAlignment="1">
      <alignment horizontal="left" wrapText="1"/>
    </xf>
    <xf numFmtId="3" fontId="31" fillId="2" borderId="9" xfId="0" applyNumberFormat="1" applyFont="1" applyFill="1" applyBorder="1" applyAlignment="1">
      <alignment horizontal="right" vertical="center"/>
    </xf>
    <xf numFmtId="3" fontId="31" fillId="2" borderId="0" xfId="0" applyNumberFormat="1" applyFont="1" applyFill="1" applyBorder="1" applyAlignment="1">
      <alignment horizontal="right" vertical="center"/>
    </xf>
    <xf numFmtId="3" fontId="34" fillId="2" borderId="0" xfId="0" applyNumberFormat="1" applyFont="1" applyFill="1"/>
    <xf numFmtId="0" fontId="34" fillId="2" borderId="0" xfId="0" applyFont="1" applyFill="1" applyBorder="1" applyAlignment="1">
      <alignment vertical="center"/>
    </xf>
    <xf numFmtId="1" fontId="34" fillId="2" borderId="0" xfId="0" applyNumberFormat="1" applyFont="1" applyFill="1" applyBorder="1" applyAlignment="1">
      <alignment vertical="center" wrapText="1"/>
    </xf>
    <xf numFmtId="1" fontId="34" fillId="2" borderId="0" xfId="0" applyNumberFormat="1" applyFont="1" applyFill="1"/>
    <xf numFmtId="0" fontId="31" fillId="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right" vertical="center"/>
    </xf>
    <xf numFmtId="3" fontId="31" fillId="3" borderId="9" xfId="0" applyNumberFormat="1" applyFont="1" applyFill="1" applyBorder="1" applyAlignment="1">
      <alignment horizontal="right" vertical="center"/>
    </xf>
    <xf numFmtId="3" fontId="31" fillId="3" borderId="0" xfId="0" applyNumberFormat="1" applyFont="1" applyFill="1" applyBorder="1" applyAlignment="1">
      <alignment horizontal="right" vertical="center"/>
    </xf>
    <xf numFmtId="3" fontId="31" fillId="12" borderId="9" xfId="0" applyNumberFormat="1" applyFont="1" applyFill="1" applyBorder="1" applyAlignment="1">
      <alignment horizontal="right" vertical="center"/>
    </xf>
    <xf numFmtId="3" fontId="31" fillId="12" borderId="4" xfId="0" applyNumberFormat="1" applyFont="1" applyFill="1" applyBorder="1" applyAlignment="1">
      <alignment horizontal="right" vertical="center"/>
    </xf>
    <xf numFmtId="3" fontId="31" fillId="12" borderId="0" xfId="0" applyNumberFormat="1" applyFont="1" applyFill="1" applyBorder="1" applyAlignment="1">
      <alignment horizontal="right" vertical="center"/>
    </xf>
    <xf numFmtId="3" fontId="31" fillId="12" borderId="12" xfId="0" applyNumberFormat="1" applyFont="1" applyFill="1" applyBorder="1" applyAlignment="1">
      <alignment horizontal="right" vertical="center"/>
    </xf>
    <xf numFmtId="3" fontId="31" fillId="12" borderId="10" xfId="0" applyNumberFormat="1" applyFont="1" applyFill="1" applyBorder="1" applyAlignment="1">
      <alignment horizontal="right" vertical="center"/>
    </xf>
    <xf numFmtId="3" fontId="31" fillId="12" borderId="11" xfId="0" applyNumberFormat="1" applyFont="1" applyFill="1" applyBorder="1" applyAlignment="1">
      <alignment horizontal="right" vertical="center"/>
    </xf>
    <xf numFmtId="0" fontId="34" fillId="2" borderId="4" xfId="0" applyFont="1" applyFill="1" applyBorder="1"/>
    <xf numFmtId="3" fontId="34" fillId="2" borderId="4" xfId="0" applyNumberFormat="1" applyFont="1" applyFill="1" applyBorder="1"/>
    <xf numFmtId="1" fontId="34" fillId="2" borderId="4" xfId="0" applyNumberFormat="1" applyFont="1" applyFill="1" applyBorder="1"/>
    <xf numFmtId="3" fontId="31" fillId="2" borderId="4" xfId="0" applyNumberFormat="1" applyFont="1" applyFill="1" applyBorder="1" applyAlignment="1">
      <alignment horizontal="right" vertical="center"/>
    </xf>
    <xf numFmtId="0" fontId="34" fillId="2" borderId="10" xfId="0" applyFont="1" applyFill="1" applyBorder="1"/>
    <xf numFmtId="0" fontId="31" fillId="2" borderId="7" xfId="0" applyFont="1" applyFill="1" applyBorder="1" applyAlignment="1">
      <alignment horizontal="right" vertical="center"/>
    </xf>
    <xf numFmtId="0" fontId="31" fillId="2" borderId="4" xfId="0" applyFont="1" applyFill="1" applyBorder="1" applyAlignment="1">
      <alignment horizontal="right" vertical="center"/>
    </xf>
    <xf numFmtId="0" fontId="31" fillId="12" borderId="4" xfId="0" applyFont="1" applyFill="1" applyBorder="1" applyAlignment="1">
      <alignment horizontal="right" vertical="center"/>
    </xf>
    <xf numFmtId="0" fontId="31" fillId="12" borderId="10" xfId="0" applyFont="1" applyFill="1" applyBorder="1" applyAlignment="1">
      <alignment horizontal="right" vertical="center"/>
    </xf>
    <xf numFmtId="0" fontId="31" fillId="13" borderId="10" xfId="0" applyFont="1" applyFill="1" applyBorder="1" applyAlignment="1">
      <alignment horizontal="right" vertical="center"/>
    </xf>
    <xf numFmtId="3" fontId="31" fillId="13" borderId="12" xfId="0" applyNumberFormat="1" applyFont="1" applyFill="1" applyBorder="1" applyAlignment="1">
      <alignment horizontal="right" vertical="center"/>
    </xf>
    <xf numFmtId="3" fontId="31" fillId="13" borderId="10" xfId="0" applyNumberFormat="1" applyFont="1" applyFill="1" applyBorder="1" applyAlignment="1">
      <alignment horizontal="right" vertical="center"/>
    </xf>
    <xf numFmtId="3" fontId="31" fillId="13" borderId="11" xfId="0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wrapText="1"/>
    </xf>
    <xf numFmtId="1" fontId="33" fillId="2" borderId="0" xfId="0" applyNumberFormat="1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center" wrapText="1"/>
    </xf>
    <xf numFmtId="0" fontId="31" fillId="3" borderId="7" xfId="0" applyFont="1" applyFill="1" applyBorder="1" applyAlignment="1">
      <alignment horizontal="right" vertical="center"/>
    </xf>
    <xf numFmtId="164" fontId="31" fillId="3" borderId="0" xfId="1" applyNumberFormat="1" applyFont="1" applyFill="1" applyBorder="1" applyAlignment="1">
      <alignment horizontal="right" vertical="center"/>
    </xf>
    <xf numFmtId="3" fontId="34" fillId="2" borderId="10" xfId="0" applyNumberFormat="1" applyFont="1" applyFill="1" applyBorder="1"/>
    <xf numFmtId="0" fontId="34" fillId="2" borderId="9" xfId="0" applyFont="1" applyFill="1" applyBorder="1"/>
    <xf numFmtId="1" fontId="33" fillId="2" borderId="0" xfId="0" applyNumberFormat="1" applyFont="1" applyFill="1" applyAlignment="1">
      <alignment vertical="center" wrapText="1"/>
    </xf>
    <xf numFmtId="3" fontId="31" fillId="3" borderId="4" xfId="0" applyNumberFormat="1" applyFont="1" applyFill="1" applyBorder="1" applyAlignment="1">
      <alignment horizontal="right" vertical="center"/>
    </xf>
    <xf numFmtId="164" fontId="31" fillId="3" borderId="9" xfId="1" applyNumberFormat="1" applyFont="1" applyFill="1" applyBorder="1" applyAlignment="1">
      <alignment horizontal="right" vertical="center"/>
    </xf>
    <xf numFmtId="3" fontId="31" fillId="2" borderId="8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3" fontId="31" fillId="2" borderId="7" xfId="0" applyNumberFormat="1" applyFont="1" applyFill="1" applyBorder="1" applyAlignment="1">
      <alignment horizontal="right" vertical="center"/>
    </xf>
    <xf numFmtId="0" fontId="31" fillId="12" borderId="33" xfId="0" applyFont="1" applyFill="1" applyBorder="1" applyAlignment="1">
      <alignment horizontal="right" vertical="center"/>
    </xf>
    <xf numFmtId="3" fontId="31" fillId="12" borderId="32" xfId="0" applyNumberFormat="1" applyFont="1" applyFill="1" applyBorder="1" applyAlignment="1">
      <alignment horizontal="right" vertical="center"/>
    </xf>
    <xf numFmtId="3" fontId="31" fillId="12" borderId="33" xfId="0" applyNumberFormat="1" applyFont="1" applyFill="1" applyBorder="1" applyAlignment="1">
      <alignment horizontal="right" vertical="center"/>
    </xf>
    <xf numFmtId="3" fontId="31" fillId="12" borderId="34" xfId="0" applyNumberFormat="1" applyFont="1" applyFill="1" applyBorder="1" applyAlignment="1">
      <alignment horizontal="right" vertical="center"/>
    </xf>
    <xf numFmtId="0" fontId="34" fillId="2" borderId="33" xfId="0" applyFont="1" applyFill="1" applyBorder="1"/>
    <xf numFmtId="0" fontId="31" fillId="2" borderId="66" xfId="0" applyFont="1" applyFill="1" applyBorder="1" applyAlignment="1">
      <alignment horizontal="right" vertical="center"/>
    </xf>
    <xf numFmtId="3" fontId="31" fillId="2" borderId="67" xfId="0" applyNumberFormat="1" applyFont="1" applyFill="1" applyBorder="1" applyAlignment="1">
      <alignment horizontal="right" vertical="center"/>
    </xf>
    <xf numFmtId="3" fontId="31" fillId="2" borderId="65" xfId="0" applyNumberFormat="1" applyFont="1" applyFill="1" applyBorder="1" applyAlignment="1">
      <alignment horizontal="right" vertical="center"/>
    </xf>
    <xf numFmtId="1" fontId="37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/>
    <xf numFmtId="0" fontId="37" fillId="2" borderId="11" xfId="0" applyFont="1" applyFill="1" applyBorder="1" applyAlignment="1">
      <alignment horizontal="center" wrapText="1"/>
    </xf>
    <xf numFmtId="3" fontId="37" fillId="2" borderId="0" xfId="0" applyNumberFormat="1" applyFont="1" applyFill="1" applyBorder="1" applyAlignment="1">
      <alignment horizontal="right" vertical="center"/>
    </xf>
    <xf numFmtId="3" fontId="37" fillId="12" borderId="11" xfId="0" applyNumberFormat="1" applyFont="1" applyFill="1" applyBorder="1" applyAlignment="1">
      <alignment horizontal="right" vertical="center"/>
    </xf>
    <xf numFmtId="3" fontId="37" fillId="2" borderId="5" xfId="0" applyNumberFormat="1" applyFont="1" applyFill="1" applyBorder="1" applyAlignment="1">
      <alignment horizontal="right" vertical="center"/>
    </xf>
    <xf numFmtId="3" fontId="37" fillId="12" borderId="34" xfId="0" applyNumberFormat="1" applyFont="1" applyFill="1" applyBorder="1" applyAlignment="1">
      <alignment horizontal="right" vertical="center"/>
    </xf>
    <xf numFmtId="3" fontId="37" fillId="13" borderId="11" xfId="0" applyNumberFormat="1" applyFont="1" applyFill="1" applyBorder="1" applyAlignment="1">
      <alignment horizontal="right" vertical="center"/>
    </xf>
    <xf numFmtId="0" fontId="37" fillId="2" borderId="9" xfId="0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164" fontId="37" fillId="2" borderId="8" xfId="1" applyNumberFormat="1" applyFont="1" applyFill="1" applyBorder="1" applyAlignment="1">
      <alignment horizontal="right" vertical="center"/>
    </xf>
    <xf numFmtId="164" fontId="37" fillId="2" borderId="9" xfId="1" applyNumberFormat="1" applyFont="1" applyFill="1" applyBorder="1" applyAlignment="1">
      <alignment horizontal="right" vertical="center"/>
    </xf>
    <xf numFmtId="164" fontId="37" fillId="12" borderId="12" xfId="1" applyNumberFormat="1" applyFont="1" applyFill="1" applyBorder="1" applyAlignment="1">
      <alignment horizontal="right" vertical="center"/>
    </xf>
    <xf numFmtId="164" fontId="37" fillId="12" borderId="32" xfId="1" applyNumberFormat="1" applyFont="1" applyFill="1" applyBorder="1" applyAlignment="1">
      <alignment horizontal="right" vertical="center"/>
    </xf>
    <xf numFmtId="164" fontId="37" fillId="13" borderId="12" xfId="1" applyNumberFormat="1" applyFont="1" applyFill="1" applyBorder="1" applyAlignment="1">
      <alignment horizontal="right" vertical="center"/>
    </xf>
    <xf numFmtId="3" fontId="37" fillId="3" borderId="24" xfId="0" applyNumberFormat="1" applyFont="1" applyFill="1" applyBorder="1" applyAlignment="1">
      <alignment horizontal="right" vertical="center"/>
    </xf>
    <xf numFmtId="3" fontId="37" fillId="3" borderId="0" xfId="0" applyNumberFormat="1" applyFont="1" applyFill="1" applyBorder="1" applyAlignment="1">
      <alignment horizontal="right" vertical="center"/>
    </xf>
    <xf numFmtId="164" fontId="37" fillId="3" borderId="8" xfId="1" applyNumberFormat="1" applyFont="1" applyFill="1" applyBorder="1" applyAlignment="1">
      <alignment horizontal="right" vertical="center"/>
    </xf>
    <xf numFmtId="164" fontId="37" fillId="3" borderId="0" xfId="1" applyNumberFormat="1" applyFont="1" applyFill="1" applyBorder="1" applyAlignment="1">
      <alignment horizontal="right" vertical="center"/>
    </xf>
    <xf numFmtId="164" fontId="37" fillId="3" borderId="9" xfId="1" applyNumberFormat="1" applyFont="1" applyFill="1" applyBorder="1" applyAlignment="1">
      <alignment horizontal="right" vertical="center"/>
    </xf>
    <xf numFmtId="0" fontId="40" fillId="2" borderId="0" xfId="0" applyFont="1" applyFill="1" applyBorder="1" applyAlignment="1">
      <alignment vertical="center" wrapText="1"/>
    </xf>
    <xf numFmtId="0" fontId="36" fillId="2" borderId="0" xfId="0" applyFont="1" applyFill="1" applyBorder="1"/>
    <xf numFmtId="0" fontId="36" fillId="2" borderId="9" xfId="0" applyFont="1" applyFill="1" applyBorder="1"/>
    <xf numFmtId="3" fontId="37" fillId="12" borderId="0" xfId="0" applyNumberFormat="1" applyFont="1" applyFill="1" applyBorder="1" applyAlignment="1">
      <alignment horizontal="right" vertical="center"/>
    </xf>
    <xf numFmtId="164" fontId="37" fillId="12" borderId="9" xfId="1" applyNumberFormat="1" applyFont="1" applyFill="1" applyBorder="1" applyAlignment="1">
      <alignment horizontal="right" vertical="center"/>
    </xf>
    <xf numFmtId="3" fontId="37" fillId="2" borderId="65" xfId="0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center" wrapText="1"/>
    </xf>
    <xf numFmtId="3" fontId="31" fillId="15" borderId="29" xfId="0" applyNumberFormat="1" applyFont="1" applyFill="1" applyBorder="1"/>
    <xf numFmtId="3" fontId="31" fillId="15" borderId="30" xfId="0" applyNumberFormat="1" applyFont="1" applyFill="1" applyBorder="1"/>
    <xf numFmtId="3" fontId="31" fillId="15" borderId="11" xfId="0" applyNumberFormat="1" applyFont="1" applyFill="1" applyBorder="1"/>
    <xf numFmtId="3" fontId="31" fillId="15" borderId="0" xfId="0" applyNumberFormat="1" applyFont="1" applyFill="1" applyBorder="1"/>
    <xf numFmtId="3" fontId="31" fillId="15" borderId="56" xfId="0" applyNumberFormat="1" applyFont="1" applyFill="1" applyBorder="1"/>
    <xf numFmtId="3" fontId="31" fillId="15" borderId="59" xfId="0" applyNumberFormat="1" applyFont="1" applyFill="1" applyBorder="1"/>
    <xf numFmtId="3" fontId="31" fillId="15" borderId="58" xfId="0" applyNumberFormat="1" applyFont="1" applyFill="1" applyBorder="1"/>
    <xf numFmtId="3" fontId="31" fillId="15" borderId="26" xfId="0" applyNumberFormat="1" applyFont="1" applyFill="1" applyBorder="1"/>
    <xf numFmtId="3" fontId="31" fillId="15" borderId="57" xfId="0" applyNumberFormat="1" applyFont="1" applyFill="1" applyBorder="1"/>
    <xf numFmtId="0" fontId="31" fillId="3" borderId="0" xfId="0" applyFont="1" applyFill="1" applyAlignment="1"/>
    <xf numFmtId="0" fontId="31" fillId="3" borderId="0" xfId="0" applyFont="1" applyFill="1" applyBorder="1" applyAlignment="1"/>
    <xf numFmtId="0" fontId="31" fillId="3" borderId="24" xfId="0" applyFont="1" applyFill="1" applyBorder="1" applyAlignment="1"/>
    <xf numFmtId="0" fontId="31" fillId="3" borderId="9" xfId="0" applyFont="1" applyFill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34" fillId="2" borderId="11" xfId="0" applyFont="1" applyFill="1" applyBorder="1"/>
    <xf numFmtId="0" fontId="31" fillId="2" borderId="0" xfId="0" applyFont="1" applyFill="1" applyBorder="1" applyAlignment="1">
      <alignment horizontal="center" wrapText="1"/>
    </xf>
    <xf numFmtId="3" fontId="31" fillId="3" borderId="12" xfId="0" applyNumberFormat="1" applyFont="1" applyFill="1" applyBorder="1" applyAlignment="1">
      <alignment horizontal="right" vertical="center"/>
    </xf>
    <xf numFmtId="3" fontId="31" fillId="3" borderId="11" xfId="0" applyNumberFormat="1" applyFont="1" applyFill="1" applyBorder="1" applyAlignment="1">
      <alignment horizontal="right" vertical="center"/>
    </xf>
    <xf numFmtId="0" fontId="31" fillId="3" borderId="5" xfId="0" applyFont="1" applyFill="1" applyBorder="1" applyAlignment="1">
      <alignment horizontal="right" vertical="center"/>
    </xf>
    <xf numFmtId="0" fontId="34" fillId="2" borderId="5" xfId="0" applyFont="1" applyFill="1" applyBorder="1"/>
    <xf numFmtId="0" fontId="31" fillId="3" borderId="11" xfId="0" applyFont="1" applyFill="1" applyBorder="1" applyAlignment="1">
      <alignment vertical="center"/>
    </xf>
    <xf numFmtId="0" fontId="31" fillId="3" borderId="11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vertical="center"/>
    </xf>
    <xf numFmtId="164" fontId="31" fillId="2" borderId="0" xfId="1" applyNumberFormat="1" applyFont="1" applyFill="1" applyBorder="1" applyAlignment="1">
      <alignment horizontal="right" vertical="center"/>
    </xf>
    <xf numFmtId="3" fontId="34" fillId="2" borderId="0" xfId="0" applyNumberFormat="1" applyFont="1" applyFill="1" applyBorder="1"/>
    <xf numFmtId="3" fontId="34" fillId="2" borderId="11" xfId="0" applyNumberFormat="1" applyFont="1" applyFill="1" applyBorder="1"/>
    <xf numFmtId="0" fontId="34" fillId="2" borderId="10" xfId="0" applyFont="1" applyFill="1" applyBorder="1" applyAlignment="1"/>
    <xf numFmtId="0" fontId="34" fillId="2" borderId="11" xfId="0" applyFont="1" applyFill="1" applyBorder="1" applyAlignment="1"/>
    <xf numFmtId="0" fontId="34" fillId="2" borderId="12" xfId="0" applyFont="1" applyFill="1" applyBorder="1" applyAlignment="1"/>
    <xf numFmtId="0" fontId="34" fillId="2" borderId="7" xfId="0" applyFont="1" applyFill="1" applyBorder="1"/>
    <xf numFmtId="0" fontId="34" fillId="2" borderId="8" xfId="0" applyFont="1" applyFill="1" applyBorder="1"/>
    <xf numFmtId="0" fontId="41" fillId="2" borderId="4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41" fillId="2" borderId="9" xfId="0" applyFont="1" applyFill="1" applyBorder="1" applyAlignment="1">
      <alignment horizontal="center" wrapText="1"/>
    </xf>
    <xf numFmtId="0" fontId="41" fillId="2" borderId="10" xfId="0" applyFont="1" applyFill="1" applyBorder="1" applyAlignment="1">
      <alignment horizontal="center" wrapText="1"/>
    </xf>
    <xf numFmtId="0" fontId="41" fillId="2" borderId="11" xfId="0" applyFont="1" applyFill="1" applyBorder="1" applyAlignment="1">
      <alignment horizontal="center" wrapText="1"/>
    </xf>
    <xf numFmtId="0" fontId="41" fillId="2" borderId="12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center"/>
    </xf>
    <xf numFmtId="3" fontId="31" fillId="3" borderId="32" xfId="0" applyNumberFormat="1" applyFont="1" applyFill="1" applyBorder="1" applyAlignment="1">
      <alignment horizontal="right" vertical="center"/>
    </xf>
    <xf numFmtId="3" fontId="31" fillId="3" borderId="34" xfId="0" applyNumberFormat="1" applyFont="1" applyFill="1" applyBorder="1" applyAlignment="1">
      <alignment horizontal="right" vertical="center"/>
    </xf>
    <xf numFmtId="3" fontId="34" fillId="2" borderId="34" xfId="0" applyNumberFormat="1" applyFont="1" applyFill="1" applyBorder="1"/>
    <xf numFmtId="0" fontId="31" fillId="3" borderId="4" xfId="0" applyFont="1" applyFill="1" applyBorder="1" applyAlignment="1">
      <alignment vertical="center"/>
    </xf>
    <xf numFmtId="0" fontId="31" fillId="3" borderId="8" xfId="0" applyFont="1" applyFill="1" applyBorder="1" applyAlignment="1">
      <alignment vertical="center"/>
    </xf>
    <xf numFmtId="0" fontId="34" fillId="2" borderId="12" xfId="0" applyFont="1" applyFill="1" applyBorder="1"/>
    <xf numFmtId="165" fontId="41" fillId="2" borderId="7" xfId="1" applyNumberFormat="1" applyFont="1" applyFill="1" applyBorder="1" applyAlignment="1">
      <alignment horizontal="right" vertical="center"/>
    </xf>
    <xf numFmtId="165" fontId="41" fillId="2" borderId="5" xfId="0" applyNumberFormat="1" applyFont="1" applyFill="1" applyBorder="1" applyAlignment="1">
      <alignment horizontal="right" vertical="center"/>
    </xf>
    <xf numFmtId="165" fontId="41" fillId="2" borderId="8" xfId="1" applyNumberFormat="1" applyFont="1" applyFill="1" applyBorder="1" applyAlignment="1">
      <alignment horizontal="right" vertical="center"/>
    </xf>
    <xf numFmtId="165" fontId="41" fillId="2" borderId="10" xfId="1" applyNumberFormat="1" applyFont="1" applyFill="1" applyBorder="1" applyAlignment="1">
      <alignment horizontal="right" vertical="center"/>
    </xf>
    <xf numFmtId="165" fontId="41" fillId="2" borderId="11" xfId="0" applyNumberFormat="1" applyFont="1" applyFill="1" applyBorder="1" applyAlignment="1">
      <alignment horizontal="right" vertical="center"/>
    </xf>
    <xf numFmtId="165" fontId="41" fillId="2" borderId="12" xfId="1" applyNumberFormat="1" applyFont="1" applyFill="1" applyBorder="1" applyAlignment="1">
      <alignment horizontal="right" vertical="center"/>
    </xf>
    <xf numFmtId="165" fontId="41" fillId="2" borderId="4" xfId="1" applyNumberFormat="1" applyFont="1" applyFill="1" applyBorder="1" applyAlignment="1">
      <alignment horizontal="right" vertical="center"/>
    </xf>
    <xf numFmtId="165" fontId="41" fillId="2" borderId="0" xfId="0" applyNumberFormat="1" applyFont="1" applyFill="1" applyBorder="1" applyAlignment="1">
      <alignment horizontal="right" vertical="center"/>
    </xf>
    <xf numFmtId="165" fontId="41" fillId="2" borderId="9" xfId="1" applyNumberFormat="1" applyFont="1" applyFill="1" applyBorder="1" applyAlignment="1">
      <alignment horizontal="right" vertical="center"/>
    </xf>
    <xf numFmtId="165" fontId="41" fillId="3" borderId="4" xfId="1" applyNumberFormat="1" applyFont="1" applyFill="1" applyBorder="1" applyAlignment="1">
      <alignment horizontal="right" vertical="center"/>
    </xf>
    <xf numFmtId="165" fontId="41" fillId="3" borderId="0" xfId="0" applyNumberFormat="1" applyFont="1" applyFill="1" applyBorder="1" applyAlignment="1">
      <alignment horizontal="right" vertical="center"/>
    </xf>
    <xf numFmtId="165" fontId="41" fillId="3" borderId="10" xfId="1" applyNumberFormat="1" applyFont="1" applyFill="1" applyBorder="1" applyAlignment="1">
      <alignment horizontal="right" vertical="center"/>
    </xf>
    <xf numFmtId="165" fontId="41" fillId="3" borderId="11" xfId="0" applyNumberFormat="1" applyFont="1" applyFill="1" applyBorder="1" applyAlignment="1">
      <alignment horizontal="right" vertical="center"/>
    </xf>
    <xf numFmtId="165" fontId="41" fillId="3" borderId="33" xfId="1" applyNumberFormat="1" applyFont="1" applyFill="1" applyBorder="1" applyAlignment="1">
      <alignment horizontal="right" vertical="center"/>
    </xf>
    <xf numFmtId="165" fontId="41" fillId="3" borderId="34" xfId="0" applyNumberFormat="1" applyFont="1" applyFill="1" applyBorder="1" applyAlignment="1">
      <alignment horizontal="right" vertical="center"/>
    </xf>
    <xf numFmtId="165" fontId="41" fillId="3" borderId="32" xfId="1" applyNumberFormat="1" applyFont="1" applyFill="1" applyBorder="1" applyAlignment="1">
      <alignment horizontal="right" vertical="center"/>
    </xf>
    <xf numFmtId="165" fontId="31" fillId="3" borderId="4" xfId="0" applyNumberFormat="1" applyFont="1" applyFill="1" applyBorder="1" applyAlignment="1">
      <alignment vertical="center"/>
    </xf>
    <xf numFmtId="165" fontId="31" fillId="3" borderId="0" xfId="0" applyNumberFormat="1" applyFont="1" applyFill="1" applyBorder="1" applyAlignment="1">
      <alignment vertical="center"/>
    </xf>
    <xf numFmtId="165" fontId="31" fillId="3" borderId="9" xfId="0" applyNumberFormat="1" applyFont="1" applyFill="1" applyBorder="1" applyAlignment="1">
      <alignment vertical="center"/>
    </xf>
    <xf numFmtId="165" fontId="31" fillId="3" borderId="10" xfId="0" applyNumberFormat="1" applyFont="1" applyFill="1" applyBorder="1" applyAlignment="1">
      <alignment vertical="center"/>
    </xf>
    <xf numFmtId="165" fontId="31" fillId="3" borderId="11" xfId="0" applyNumberFormat="1" applyFont="1" applyFill="1" applyBorder="1" applyAlignment="1">
      <alignment vertical="center"/>
    </xf>
    <xf numFmtId="165" fontId="31" fillId="3" borderId="12" xfId="0" applyNumberFormat="1" applyFont="1" applyFill="1" applyBorder="1" applyAlignment="1">
      <alignment vertical="center"/>
    </xf>
    <xf numFmtId="165" fontId="31" fillId="12" borderId="10" xfId="0" applyNumberFormat="1" applyFont="1" applyFill="1" applyBorder="1" applyAlignment="1">
      <alignment vertical="center"/>
    </xf>
    <xf numFmtId="165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vertical="center"/>
    </xf>
    <xf numFmtId="164" fontId="31" fillId="3" borderId="0" xfId="0" applyNumberFormat="1" applyFont="1" applyFill="1" applyBorder="1" applyAlignment="1">
      <alignment vertical="center"/>
    </xf>
    <xf numFmtId="3" fontId="31" fillId="3" borderId="67" xfId="0" applyNumberFormat="1" applyFont="1" applyFill="1" applyBorder="1" applyAlignment="1">
      <alignment vertical="center"/>
    </xf>
    <xf numFmtId="3" fontId="31" fillId="12" borderId="12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horizontal="right"/>
    </xf>
    <xf numFmtId="0" fontId="31" fillId="3" borderId="34" xfId="0" applyFont="1" applyFill="1" applyBorder="1" applyAlignment="1">
      <alignment horizontal="right" vertical="center"/>
    </xf>
    <xf numFmtId="0" fontId="31" fillId="12" borderId="11" xfId="0" applyFont="1" applyFill="1" applyBorder="1" applyAlignment="1">
      <alignment horizontal="right" vertical="center"/>
    </xf>
    <xf numFmtId="3" fontId="31" fillId="12" borderId="6" xfId="0" applyNumberFormat="1" applyFont="1" applyFill="1" applyBorder="1" applyAlignment="1">
      <alignment horizontal="right" vertical="center"/>
    </xf>
    <xf numFmtId="0" fontId="34" fillId="12" borderId="11" xfId="0" applyFont="1" applyFill="1" applyBorder="1"/>
    <xf numFmtId="0" fontId="34" fillId="2" borderId="32" xfId="0" applyFont="1" applyFill="1" applyBorder="1"/>
    <xf numFmtId="0" fontId="34" fillId="12" borderId="12" xfId="0" applyFont="1" applyFill="1" applyBorder="1"/>
    <xf numFmtId="0" fontId="31" fillId="2" borderId="11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2" applyFont="1" applyFill="1" applyBorder="1"/>
    <xf numFmtId="0" fontId="31" fillId="3" borderId="0" xfId="2" applyFont="1" applyFill="1" applyBorder="1" applyAlignment="1">
      <alignment horizontal="center" vertical="center" wrapText="1"/>
    </xf>
    <xf numFmtId="0" fontId="31" fillId="3" borderId="11" xfId="2" applyFont="1" applyFill="1" applyBorder="1" applyAlignment="1">
      <alignment horizontal="right"/>
    </xf>
    <xf numFmtId="0" fontId="31" fillId="3" borderId="0" xfId="2" applyFont="1" applyFill="1" applyBorder="1" applyAlignment="1">
      <alignment horizontal="right" vertical="center"/>
    </xf>
    <xf numFmtId="165" fontId="31" fillId="3" borderId="24" xfId="2" applyNumberFormat="1" applyFont="1" applyFill="1" applyBorder="1" applyAlignment="1">
      <alignment horizontal="right" vertical="center"/>
    </xf>
    <xf numFmtId="165" fontId="31" fillId="3" borderId="0" xfId="2" applyNumberFormat="1" applyFont="1" applyFill="1" applyBorder="1" applyAlignment="1">
      <alignment vertical="center"/>
    </xf>
    <xf numFmtId="165" fontId="31" fillId="3" borderId="9" xfId="2" applyNumberFormat="1" applyFont="1" applyFill="1" applyBorder="1" applyAlignment="1">
      <alignment vertical="center"/>
    </xf>
    <xf numFmtId="165" fontId="31" fillId="3" borderId="4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/>
    </xf>
    <xf numFmtId="3" fontId="31" fillId="3" borderId="0" xfId="2" applyNumberFormat="1" applyFont="1" applyFill="1" applyBorder="1"/>
    <xf numFmtId="165" fontId="31" fillId="3" borderId="0" xfId="2" applyNumberFormat="1" applyFont="1" applyFill="1" applyBorder="1" applyAlignment="1">
      <alignment horizontal="right"/>
    </xf>
    <xf numFmtId="0" fontId="31" fillId="3" borderId="11" xfId="2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 vertical="center"/>
    </xf>
    <xf numFmtId="165" fontId="31" fillId="3" borderId="11" xfId="2" applyNumberFormat="1" applyFont="1" applyFill="1" applyBorder="1" applyAlignment="1">
      <alignment vertical="center"/>
    </xf>
    <xf numFmtId="165" fontId="31" fillId="3" borderId="12" xfId="2" applyNumberFormat="1" applyFont="1" applyFill="1" applyBorder="1" applyAlignment="1">
      <alignment vertical="center"/>
    </xf>
    <xf numFmtId="165" fontId="31" fillId="3" borderId="10" xfId="2" applyNumberFormat="1" applyFont="1" applyFill="1" applyBorder="1" applyAlignment="1">
      <alignment vertical="center"/>
    </xf>
    <xf numFmtId="166" fontId="31" fillId="3" borderId="0" xfId="2" applyNumberFormat="1" applyFont="1" applyFill="1" applyBorder="1" applyAlignment="1">
      <alignment horizontal="right"/>
    </xf>
    <xf numFmtId="165" fontId="31" fillId="3" borderId="17" xfId="2" applyNumberFormat="1" applyFont="1" applyFill="1" applyBorder="1" applyAlignment="1">
      <alignment horizontal="right" vertical="center"/>
    </xf>
    <xf numFmtId="165" fontId="31" fillId="3" borderId="5" xfId="2" applyNumberFormat="1" applyFont="1" applyFill="1" applyBorder="1" applyAlignment="1">
      <alignment vertical="center"/>
    </xf>
    <xf numFmtId="165" fontId="31" fillId="3" borderId="8" xfId="2" applyNumberFormat="1" applyFont="1" applyFill="1" applyBorder="1" applyAlignment="1">
      <alignment vertical="center"/>
    </xf>
    <xf numFmtId="165" fontId="31" fillId="3" borderId="7" xfId="2" applyNumberFormat="1" applyFont="1" applyFill="1" applyBorder="1" applyAlignment="1">
      <alignment vertical="center"/>
    </xf>
    <xf numFmtId="0" fontId="31" fillId="3" borderId="24" xfId="2" applyFont="1" applyFill="1" applyBorder="1"/>
    <xf numFmtId="0" fontId="31" fillId="2" borderId="0" xfId="2" applyFont="1" applyFill="1" applyBorder="1" applyAlignment="1">
      <alignment wrapText="1"/>
    </xf>
    <xf numFmtId="165" fontId="31" fillId="3" borderId="0" xfId="2" applyNumberFormat="1" applyFont="1" applyFill="1" applyBorder="1"/>
    <xf numFmtId="0" fontId="50" fillId="3" borderId="0" xfId="2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vertical="top" wrapText="1"/>
    </xf>
    <xf numFmtId="0" fontId="49" fillId="3" borderId="0" xfId="2" applyFont="1" applyFill="1" applyBorder="1" applyAlignment="1">
      <alignment horizontal="right" vertical="top" wrapText="1"/>
    </xf>
    <xf numFmtId="165" fontId="31" fillId="3" borderId="14" xfId="2" applyNumberFormat="1" applyFont="1" applyFill="1" applyBorder="1" applyAlignment="1">
      <alignment vertical="center"/>
    </xf>
    <xf numFmtId="165" fontId="31" fillId="3" borderId="13" xfId="2" applyNumberFormat="1" applyFont="1" applyFill="1" applyBorder="1" applyAlignment="1">
      <alignment vertical="center"/>
    </xf>
    <xf numFmtId="165" fontId="31" fillId="3" borderId="2" xfId="2" applyNumberFormat="1" applyFont="1" applyFill="1" applyBorder="1" applyAlignment="1">
      <alignment vertical="center"/>
    </xf>
    <xf numFmtId="165" fontId="31" fillId="3" borderId="5" xfId="2" applyNumberFormat="1" applyFont="1" applyFill="1" applyBorder="1" applyAlignment="1">
      <alignment horizontal="right" vertical="center"/>
    </xf>
    <xf numFmtId="165" fontId="31" fillId="3" borderId="68" xfId="2" applyNumberFormat="1" applyFont="1" applyFill="1" applyBorder="1" applyAlignment="1">
      <alignment vertical="center"/>
    </xf>
    <xf numFmtId="165" fontId="31" fillId="3" borderId="23" xfId="2" applyNumberFormat="1" applyFont="1" applyFill="1" applyBorder="1" applyAlignment="1">
      <alignment vertical="center"/>
    </xf>
    <xf numFmtId="165" fontId="31" fillId="3" borderId="31" xfId="2" applyNumberFormat="1" applyFont="1" applyFill="1" applyBorder="1" applyAlignment="1">
      <alignment vertical="center"/>
    </xf>
    <xf numFmtId="0" fontId="31" fillId="3" borderId="30" xfId="2" applyFont="1" applyFill="1" applyBorder="1"/>
    <xf numFmtId="0" fontId="31" fillId="3" borderId="5" xfId="2" applyFont="1" applyFill="1" applyBorder="1"/>
    <xf numFmtId="0" fontId="31" fillId="3" borderId="16" xfId="2" applyFont="1" applyFill="1" applyBorder="1"/>
    <xf numFmtId="0" fontId="31" fillId="3" borderId="55" xfId="2" applyFont="1" applyFill="1" applyBorder="1"/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15" xfId="2" applyFont="1" applyFill="1" applyBorder="1" applyAlignment="1">
      <alignment horizontal="center" wrapText="1"/>
    </xf>
    <xf numFmtId="0" fontId="31" fillId="3" borderId="3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right" vertical="center"/>
    </xf>
    <xf numFmtId="165" fontId="31" fillId="12" borderId="23" xfId="2" applyNumberFormat="1" applyFont="1" applyFill="1" applyBorder="1" applyAlignment="1">
      <alignment horizontal="right" vertical="center"/>
    </xf>
    <xf numFmtId="165" fontId="31" fillId="15" borderId="23" xfId="2" applyNumberFormat="1" applyFont="1" applyFill="1" applyBorder="1" applyAlignment="1">
      <alignment horizontal="right" vertical="center"/>
    </xf>
    <xf numFmtId="165" fontId="31" fillId="12" borderId="24" xfId="2" applyNumberFormat="1" applyFont="1" applyFill="1" applyBorder="1" applyAlignment="1">
      <alignment horizontal="right" vertical="center"/>
    </xf>
    <xf numFmtId="165" fontId="31" fillId="12" borderId="0" xfId="2" applyNumberFormat="1" applyFont="1" applyFill="1" applyBorder="1" applyAlignment="1">
      <alignment horizontal="right" vertical="center"/>
    </xf>
    <xf numFmtId="165" fontId="31" fillId="12" borderId="9" xfId="2" applyNumberFormat="1" applyFont="1" applyFill="1" applyBorder="1" applyAlignment="1">
      <alignment horizontal="right" vertical="center"/>
    </xf>
    <xf numFmtId="165" fontId="31" fillId="12" borderId="4" xfId="2" applyNumberFormat="1" applyFont="1" applyFill="1" applyBorder="1" applyAlignment="1">
      <alignment horizontal="right" vertical="center"/>
    </xf>
    <xf numFmtId="165" fontId="31" fillId="12" borderId="2" xfId="2" applyNumberFormat="1" applyFont="1" applyFill="1" applyBorder="1" applyAlignment="1">
      <alignment horizontal="right" vertical="center"/>
    </xf>
    <xf numFmtId="165" fontId="31" fillId="15" borderId="24" xfId="2" applyNumberFormat="1" applyFont="1" applyFill="1" applyBorder="1" applyAlignment="1">
      <alignment horizontal="right" vertical="center"/>
    </xf>
    <xf numFmtId="165" fontId="31" fillId="15" borderId="0" xfId="2" applyNumberFormat="1" applyFont="1" applyFill="1" applyBorder="1" applyAlignment="1">
      <alignment horizontal="right" vertical="center"/>
    </xf>
    <xf numFmtId="165" fontId="31" fillId="15" borderId="9" xfId="2" applyNumberFormat="1" applyFont="1" applyFill="1" applyBorder="1" applyAlignment="1">
      <alignment horizontal="right" vertical="center"/>
    </xf>
    <xf numFmtId="165" fontId="31" fillId="15" borderId="4" xfId="2" applyNumberFormat="1" applyFont="1" applyFill="1" applyBorder="1" applyAlignment="1">
      <alignment horizontal="right" vertical="center"/>
    </xf>
    <xf numFmtId="165" fontId="31" fillId="15" borderId="2" xfId="2" applyNumberFormat="1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/>
    </xf>
    <xf numFmtId="0" fontId="31" fillId="3" borderId="30" xfId="2" applyFont="1" applyFill="1" applyBorder="1" applyAlignment="1">
      <alignment horizontal="right" vertical="center"/>
    </xf>
    <xf numFmtId="0" fontId="31" fillId="3" borderId="58" xfId="2" applyFont="1" applyFill="1" applyBorder="1" applyAlignment="1">
      <alignment horizontal="right" vertical="center"/>
    </xf>
    <xf numFmtId="0" fontId="49" fillId="3" borderId="0" xfId="2" applyFont="1" applyFill="1" applyBorder="1" applyAlignment="1">
      <alignment horizontal="right" vertical="top" wrapText="1"/>
    </xf>
    <xf numFmtId="0" fontId="31" fillId="2" borderId="0" xfId="2" applyFont="1" applyFill="1" applyAlignment="1">
      <alignment horizontal="right"/>
    </xf>
    <xf numFmtId="0" fontId="31" fillId="2" borderId="11" xfId="0" applyFont="1" applyFill="1" applyBorder="1" applyAlignment="1">
      <alignment horizontal="right" wrapText="1"/>
    </xf>
    <xf numFmtId="0" fontId="34" fillId="2" borderId="15" xfId="0" applyFont="1" applyFill="1" applyBorder="1"/>
    <xf numFmtId="0" fontId="31" fillId="3" borderId="6" xfId="0" applyFont="1" applyFill="1" applyBorder="1" applyAlignment="1">
      <alignment horizontal="right" vertical="center"/>
    </xf>
    <xf numFmtId="0" fontId="34" fillId="2" borderId="3" xfId="0" applyFont="1" applyFill="1" applyBorder="1"/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center"/>
    </xf>
    <xf numFmtId="0" fontId="31" fillId="3" borderId="55" xfId="2" applyFont="1" applyFill="1" applyBorder="1" applyAlignment="1">
      <alignment horizontal="center" textRotation="90" wrapText="1"/>
    </xf>
    <xf numFmtId="0" fontId="31" fillId="3" borderId="6" xfId="2" applyFont="1" applyFill="1" applyBorder="1" applyAlignment="1">
      <alignment horizontal="center" textRotation="90" wrapText="1"/>
    </xf>
    <xf numFmtId="0" fontId="31" fillId="3" borderId="15" xfId="2" applyFont="1" applyFill="1" applyBorder="1" applyAlignment="1">
      <alignment horizontal="center" textRotation="90" wrapText="1"/>
    </xf>
    <xf numFmtId="3" fontId="31" fillId="3" borderId="24" xfId="2" applyNumberFormat="1" applyFont="1" applyFill="1" applyBorder="1" applyAlignment="1">
      <alignment horizontal="right"/>
    </xf>
    <xf numFmtId="165" fontId="31" fillId="3" borderId="24" xfId="2" applyNumberFormat="1" applyFont="1" applyFill="1" applyBorder="1" applyAlignment="1">
      <alignment horizontal="right"/>
    </xf>
    <xf numFmtId="166" fontId="31" fillId="3" borderId="24" xfId="2" applyNumberFormat="1" applyFont="1" applyFill="1" applyBorder="1" applyAlignment="1">
      <alignment horizontal="right"/>
    </xf>
    <xf numFmtId="3" fontId="31" fillId="3" borderId="24" xfId="2" applyNumberFormat="1" applyFont="1" applyFill="1" applyBorder="1" applyAlignment="1">
      <alignment horizontal="right" vertical="center"/>
    </xf>
    <xf numFmtId="3" fontId="31" fillId="3" borderId="9" xfId="2" applyNumberFormat="1" applyFont="1" applyFill="1" applyBorder="1" applyAlignment="1">
      <alignment horizontal="right" vertical="center"/>
    </xf>
    <xf numFmtId="3" fontId="31" fillId="3" borderId="0" xfId="2" applyNumberFormat="1" applyFont="1" applyFill="1" applyBorder="1" applyAlignment="1">
      <alignment vertical="center"/>
    </xf>
    <xf numFmtId="3" fontId="31" fillId="3" borderId="9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 vertical="center"/>
    </xf>
    <xf numFmtId="3" fontId="31" fillId="3" borderId="16" xfId="2" applyNumberFormat="1" applyFont="1" applyFill="1" applyBorder="1" applyAlignment="1">
      <alignment horizontal="right" vertical="center"/>
    </xf>
    <xf numFmtId="3" fontId="31" fillId="3" borderId="12" xfId="2" applyNumberFormat="1" applyFont="1" applyFill="1" applyBorder="1" applyAlignment="1">
      <alignment vertical="center"/>
    </xf>
    <xf numFmtId="3" fontId="31" fillId="3" borderId="11" xfId="2" applyNumberFormat="1" applyFont="1" applyFill="1" applyBorder="1" applyAlignment="1">
      <alignment vertical="center"/>
    </xf>
    <xf numFmtId="3" fontId="31" fillId="3" borderId="12" xfId="2" applyNumberFormat="1" applyFont="1" applyFill="1" applyBorder="1" applyAlignment="1">
      <alignment horizontal="right" vertical="center"/>
    </xf>
    <xf numFmtId="3" fontId="31" fillId="12" borderId="24" xfId="2" applyNumberFormat="1" applyFont="1" applyFill="1" applyBorder="1" applyAlignment="1">
      <alignment horizontal="right" vertical="center"/>
    </xf>
    <xf numFmtId="3" fontId="31" fillId="12" borderId="9" xfId="2" applyNumberFormat="1" applyFont="1" applyFill="1" applyBorder="1" applyAlignment="1">
      <alignment horizontal="right" vertical="center"/>
    </xf>
    <xf numFmtId="3" fontId="31" fillId="12" borderId="0" xfId="2" applyNumberFormat="1" applyFont="1" applyFill="1" applyBorder="1" applyAlignment="1">
      <alignment horizontal="right" vertical="center"/>
    </xf>
    <xf numFmtId="3" fontId="31" fillId="15" borderId="9" xfId="2" applyNumberFormat="1" applyFont="1" applyFill="1" applyBorder="1" applyAlignment="1">
      <alignment horizontal="right" vertical="center"/>
    </xf>
    <xf numFmtId="3" fontId="31" fillId="15" borderId="0" xfId="2" applyNumberFormat="1" applyFont="1" applyFill="1" applyBorder="1" applyAlignment="1">
      <alignment horizontal="right" vertical="center"/>
    </xf>
    <xf numFmtId="0" fontId="31" fillId="3" borderId="69" xfId="2" applyFont="1" applyFill="1" applyBorder="1" applyAlignment="1">
      <alignment horizontal="center" textRotation="90" wrapText="1"/>
    </xf>
    <xf numFmtId="3" fontId="31" fillId="3" borderId="35" xfId="2" applyNumberFormat="1" applyFont="1" applyFill="1" applyBorder="1" applyAlignment="1">
      <alignment vertical="center"/>
    </xf>
    <xf numFmtId="3" fontId="31" fillId="3" borderId="70" xfId="2" applyNumberFormat="1" applyFont="1" applyFill="1" applyBorder="1" applyAlignment="1">
      <alignment vertical="center"/>
    </xf>
    <xf numFmtId="3" fontId="31" fillId="12" borderId="35" xfId="2" applyNumberFormat="1" applyFont="1" applyFill="1" applyBorder="1" applyAlignment="1">
      <alignment horizontal="right" vertical="center"/>
    </xf>
    <xf numFmtId="3" fontId="31" fillId="13" borderId="30" xfId="2" applyNumberFormat="1" applyFont="1" applyFill="1" applyBorder="1" applyAlignment="1">
      <alignment horizontal="right" vertical="center"/>
    </xf>
    <xf numFmtId="3" fontId="31" fillId="9" borderId="0" xfId="2" applyNumberFormat="1" applyFont="1" applyFill="1" applyBorder="1" applyAlignment="1">
      <alignment horizontal="right" vertical="center"/>
    </xf>
    <xf numFmtId="0" fontId="31" fillId="3" borderId="1" xfId="2" applyFont="1" applyFill="1" applyBorder="1" applyAlignment="1">
      <alignment horizontal="center" textRotation="90" wrapText="1"/>
    </xf>
    <xf numFmtId="3" fontId="31" fillId="3" borderId="2" xfId="2" applyNumberFormat="1" applyFont="1" applyFill="1" applyBorder="1" applyAlignment="1">
      <alignment vertical="center"/>
    </xf>
    <xf numFmtId="3" fontId="31" fillId="3" borderId="13" xfId="2" applyNumberFormat="1" applyFont="1" applyFill="1" applyBorder="1" applyAlignment="1">
      <alignment vertical="center"/>
    </xf>
    <xf numFmtId="3" fontId="31" fillId="3" borderId="2" xfId="2" applyNumberFormat="1" applyFont="1" applyFill="1" applyBorder="1" applyAlignment="1">
      <alignment horizontal="right" vertical="center"/>
    </xf>
    <xf numFmtId="0" fontId="31" fillId="13" borderId="57" xfId="2" applyFont="1" applyFill="1" applyBorder="1" applyAlignment="1">
      <alignment horizontal="center" textRotation="90" wrapText="1"/>
    </xf>
    <xf numFmtId="0" fontId="31" fillId="9" borderId="6" xfId="2" applyFont="1" applyFill="1" applyBorder="1" applyAlignment="1">
      <alignment horizontal="center" textRotation="90" wrapText="1"/>
    </xf>
    <xf numFmtId="3" fontId="31" fillId="13" borderId="30" xfId="2" applyNumberFormat="1" applyFont="1" applyFill="1" applyBorder="1" applyAlignment="1">
      <alignment vertical="center"/>
    </xf>
    <xf numFmtId="3" fontId="31" fillId="13" borderId="58" xfId="2" applyNumberFormat="1" applyFont="1" applyFill="1" applyBorder="1" applyAlignment="1">
      <alignment vertical="center"/>
    </xf>
    <xf numFmtId="3" fontId="31" fillId="15" borderId="24" xfId="2" applyNumberFormat="1" applyFont="1" applyFill="1" applyBorder="1" applyAlignment="1">
      <alignment horizontal="right" vertical="center"/>
    </xf>
    <xf numFmtId="3" fontId="31" fillId="15" borderId="35" xfId="2" applyNumberFormat="1" applyFont="1" applyFill="1" applyBorder="1" applyAlignment="1">
      <alignment horizontal="right" vertical="center"/>
    </xf>
    <xf numFmtId="0" fontId="31" fillId="31" borderId="57" xfId="2" applyFont="1" applyFill="1" applyBorder="1" applyAlignment="1">
      <alignment horizontal="center" textRotation="90" wrapText="1"/>
    </xf>
    <xf numFmtId="3" fontId="31" fillId="31" borderId="30" xfId="2" applyNumberFormat="1" applyFont="1" applyFill="1" applyBorder="1" applyAlignment="1">
      <alignment vertical="center"/>
    </xf>
    <xf numFmtId="3" fontId="31" fillId="31" borderId="58" xfId="2" applyNumberFormat="1" applyFont="1" applyFill="1" applyBorder="1" applyAlignment="1">
      <alignment vertical="center"/>
    </xf>
    <xf numFmtId="3" fontId="31" fillId="31" borderId="30" xfId="2" applyNumberFormat="1" applyFont="1" applyFill="1" applyBorder="1" applyAlignment="1">
      <alignment horizontal="right" vertical="center"/>
    </xf>
    <xf numFmtId="3" fontId="31" fillId="3" borderId="73" xfId="2" applyNumberFormat="1" applyFont="1" applyFill="1" applyBorder="1" applyAlignment="1">
      <alignment vertical="center"/>
    </xf>
    <xf numFmtId="3" fontId="31" fillId="3" borderId="74" xfId="2" applyNumberFormat="1" applyFont="1" applyFill="1" applyBorder="1" applyAlignment="1">
      <alignment vertical="center"/>
    </xf>
    <xf numFmtId="0" fontId="31" fillId="3" borderId="11" xfId="2" applyFont="1" applyFill="1" applyBorder="1"/>
    <xf numFmtId="0" fontId="31" fillId="3" borderId="55" xfId="2" applyFont="1" applyFill="1" applyBorder="1" applyAlignment="1">
      <alignment horizontal="right" textRotation="90" wrapText="1"/>
    </xf>
    <xf numFmtId="0" fontId="31" fillId="3" borderId="6" xfId="2" applyFont="1" applyFill="1" applyBorder="1" applyAlignment="1">
      <alignment horizontal="right" textRotation="90" wrapText="1"/>
    </xf>
    <xf numFmtId="3" fontId="31" fillId="3" borderId="25" xfId="2" applyNumberFormat="1" applyFont="1" applyFill="1" applyBorder="1" applyAlignment="1">
      <alignment vertical="center"/>
    </xf>
    <xf numFmtId="3" fontId="31" fillId="3" borderId="0" xfId="0" applyNumberFormat="1" applyFont="1" applyFill="1" applyBorder="1" applyAlignment="1">
      <alignment vertical="center"/>
    </xf>
    <xf numFmtId="164" fontId="31" fillId="3" borderId="0" xfId="1" applyNumberFormat="1" applyFont="1" applyFill="1" applyBorder="1" applyAlignment="1">
      <alignment vertical="center"/>
    </xf>
    <xf numFmtId="0" fontId="31" fillId="2" borderId="0" xfId="2" applyFont="1" applyFill="1"/>
    <xf numFmtId="0" fontId="54" fillId="3" borderId="0" xfId="2" applyFont="1" applyFill="1" applyBorder="1" applyAlignment="1">
      <alignment vertical="center"/>
    </xf>
    <xf numFmtId="165" fontId="49" fillId="2" borderId="0" xfId="2" applyNumberFormat="1" applyFont="1" applyFill="1" applyBorder="1" applyAlignment="1">
      <alignment horizontal="center"/>
    </xf>
    <xf numFmtId="165" fontId="31" fillId="3" borderId="0" xfId="2" applyNumberFormat="1" applyFont="1" applyFill="1" applyBorder="1" applyAlignment="1">
      <alignment wrapText="1"/>
    </xf>
    <xf numFmtId="49" fontId="31" fillId="2" borderId="0" xfId="2" applyNumberFormat="1" applyFont="1" applyFill="1" applyBorder="1" applyAlignment="1">
      <alignment wrapText="1"/>
    </xf>
    <xf numFmtId="0" fontId="31" fillId="2" borderId="0" xfId="2" applyFont="1" applyFill="1" applyAlignment="1">
      <alignment horizontal="center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Border="1" applyAlignment="1">
      <alignment vertical="center" wrapText="1"/>
    </xf>
    <xf numFmtId="16" fontId="31" fillId="3" borderId="0" xfId="2" applyNumberFormat="1" applyFont="1" applyFill="1" applyBorder="1" applyAlignment="1">
      <alignment horizontal="center" wrapText="1"/>
    </xf>
    <xf numFmtId="0" fontId="58" fillId="2" borderId="0" xfId="2" applyFont="1" applyFill="1" applyAlignment="1"/>
    <xf numFmtId="0" fontId="56" fillId="2" borderId="0" xfId="2" applyFont="1" applyFill="1" applyBorder="1" applyAlignment="1">
      <alignment wrapText="1"/>
    </xf>
    <xf numFmtId="0" fontId="58" fillId="2" borderId="0" xfId="2" applyFont="1" applyFill="1" applyBorder="1" applyAlignment="1">
      <alignment horizontal="center" wrapText="1"/>
    </xf>
    <xf numFmtId="2" fontId="31" fillId="2" borderId="0" xfId="2" applyNumberFormat="1" applyFont="1" applyFill="1"/>
    <xf numFmtId="165" fontId="31" fillId="3" borderId="36" xfId="2" applyNumberFormat="1" applyFont="1" applyFill="1" applyBorder="1" applyAlignment="1">
      <alignment horizontal="left" vertical="center" wrapText="1"/>
    </xf>
    <xf numFmtId="165" fontId="31" fillId="9" borderId="0" xfId="2" applyNumberFormat="1" applyFont="1" applyFill="1" applyBorder="1" applyAlignment="1">
      <alignment horizontal="center" wrapText="1"/>
    </xf>
    <xf numFmtId="3" fontId="31" fillId="2" borderId="0" xfId="2" applyNumberFormat="1" applyFont="1" applyFill="1"/>
    <xf numFmtId="165" fontId="57" fillId="3" borderId="0" xfId="2" applyNumberFormat="1" applyFont="1" applyFill="1" applyBorder="1" applyAlignment="1">
      <alignment horizontal="center" vertical="center" wrapText="1"/>
    </xf>
    <xf numFmtId="165" fontId="56" fillId="3" borderId="0" xfId="2" applyNumberFormat="1" applyFont="1" applyFill="1" applyBorder="1" applyAlignment="1">
      <alignment vertical="center" wrapText="1"/>
    </xf>
    <xf numFmtId="0" fontId="31" fillId="2" borderId="0" xfId="2" applyFont="1" applyFill="1" applyBorder="1"/>
    <xf numFmtId="165" fontId="31" fillId="2" borderId="0" xfId="2" applyNumberFormat="1" applyFont="1" applyFill="1"/>
    <xf numFmtId="165" fontId="58" fillId="3" borderId="0" xfId="2" applyNumberFormat="1" applyFont="1" applyFill="1" applyBorder="1" applyAlignment="1">
      <alignment horizontal="left" wrapText="1"/>
    </xf>
    <xf numFmtId="165" fontId="56" fillId="3" borderId="0" xfId="2" applyNumberFormat="1" applyFont="1" applyFill="1" applyBorder="1" applyAlignment="1">
      <alignment horizontal="center" wrapText="1"/>
    </xf>
    <xf numFmtId="165" fontId="31" fillId="3" borderId="0" xfId="2" applyNumberFormat="1" applyFont="1" applyFill="1" applyBorder="1" applyAlignment="1">
      <alignment horizontal="left" vertical="top" wrapText="1"/>
    </xf>
    <xf numFmtId="0" fontId="56" fillId="2" borderId="0" xfId="2" applyFont="1" applyFill="1"/>
    <xf numFmtId="0" fontId="58" fillId="2" borderId="0" xfId="2" applyFont="1" applyFill="1"/>
    <xf numFmtId="0" fontId="31" fillId="3" borderId="0" xfId="2" applyFont="1" applyFill="1"/>
    <xf numFmtId="0" fontId="60" fillId="3" borderId="0" xfId="2" applyFont="1" applyFill="1" applyAlignment="1">
      <alignment vertical="center" wrapText="1"/>
    </xf>
    <xf numFmtId="0" fontId="60" fillId="2" borderId="0" xfId="2" applyFont="1" applyFill="1" applyAlignment="1">
      <alignment vertical="center" wrapText="1"/>
    </xf>
    <xf numFmtId="165" fontId="61" fillId="3" borderId="0" xfId="2" applyNumberFormat="1" applyFont="1" applyFill="1" applyBorder="1" applyAlignment="1">
      <alignment vertical="center" wrapText="1"/>
    </xf>
    <xf numFmtId="165" fontId="60" fillId="3" borderId="0" xfId="2" applyNumberFormat="1" applyFont="1" applyFill="1" applyBorder="1" applyAlignment="1">
      <alignment vertical="center" wrapText="1"/>
    </xf>
    <xf numFmtId="3" fontId="31" fillId="2" borderId="0" xfId="2" applyNumberFormat="1" applyFont="1" applyFill="1" applyBorder="1"/>
    <xf numFmtId="165" fontId="58" fillId="3" borderId="0" xfId="2" applyNumberFormat="1" applyFont="1" applyFill="1" applyBorder="1" applyAlignment="1">
      <alignment wrapText="1"/>
    </xf>
    <xf numFmtId="16" fontId="31" fillId="3" borderId="0" xfId="2" applyNumberFormat="1" applyFont="1" applyFill="1" applyBorder="1" applyAlignment="1">
      <alignment horizontal="left" wrapText="1"/>
    </xf>
    <xf numFmtId="165" fontId="60" fillId="3" borderId="0" xfId="2" applyNumberFormat="1" applyFont="1" applyFill="1" applyBorder="1" applyAlignment="1">
      <alignment horizontal="center" wrapText="1"/>
    </xf>
    <xf numFmtId="165" fontId="31" fillId="9" borderId="0" xfId="2" applyNumberFormat="1" applyFont="1" applyFill="1" applyBorder="1" applyAlignment="1">
      <alignment wrapText="1"/>
    </xf>
    <xf numFmtId="0" fontId="58" fillId="2" borderId="0" xfId="2" applyFont="1" applyFill="1" applyBorder="1" applyAlignment="1">
      <alignment wrapText="1"/>
    </xf>
    <xf numFmtId="0" fontId="31" fillId="2" borderId="0" xfId="2" applyFont="1" applyFill="1" applyAlignment="1">
      <alignment horizontal="left"/>
    </xf>
    <xf numFmtId="0" fontId="60" fillId="2" borderId="0" xfId="2" applyFont="1" applyFill="1" applyBorder="1" applyAlignment="1">
      <alignment vertical="center" wrapText="1"/>
    </xf>
    <xf numFmtId="0" fontId="31" fillId="2" borderId="0" xfId="2" applyFont="1" applyFill="1" applyAlignment="1"/>
    <xf numFmtId="3" fontId="57" fillId="3" borderId="0" xfId="2" applyNumberFormat="1" applyFont="1" applyFill="1" applyBorder="1" applyAlignment="1">
      <alignment vertical="center" wrapText="1"/>
    </xf>
    <xf numFmtId="0" fontId="37" fillId="2" borderId="0" xfId="2" applyFont="1" applyFill="1" applyAlignment="1"/>
    <xf numFmtId="0" fontId="31" fillId="2" borderId="0" xfId="2" applyFont="1" applyFill="1" applyBorder="1" applyAlignment="1">
      <alignment horizontal="right"/>
    </xf>
    <xf numFmtId="3" fontId="31" fillId="2" borderId="0" xfId="2" applyNumberFormat="1" applyFont="1" applyFill="1" applyBorder="1" applyAlignment="1">
      <alignment horizontal="right" vertical="center"/>
    </xf>
    <xf numFmtId="3" fontId="31" fillId="2" borderId="0" xfId="2" applyNumberFormat="1" applyFont="1" applyFill="1" applyAlignment="1">
      <alignment horizontal="right" vertical="center"/>
    </xf>
    <xf numFmtId="0" fontId="49" fillId="2" borderId="0" xfId="2" applyFont="1" applyFill="1" applyAlignment="1">
      <alignment wrapText="1"/>
    </xf>
    <xf numFmtId="0" fontId="56" fillId="9" borderId="0" xfId="2" applyFont="1" applyFill="1" applyAlignment="1">
      <alignment vertical="top" wrapText="1"/>
    </xf>
    <xf numFmtId="0" fontId="64" fillId="9" borderId="0" xfId="2" applyFont="1" applyFill="1" applyAlignment="1">
      <alignment horizontal="left" vertical="center" wrapText="1"/>
    </xf>
    <xf numFmtId="0" fontId="65" fillId="9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4" fillId="3" borderId="0" xfId="2" applyFill="1" applyBorder="1" applyAlignment="1"/>
    <xf numFmtId="0" fontId="7" fillId="2" borderId="0" xfId="2" applyFont="1" applyFill="1" applyAlignment="1">
      <alignment vertical="center" wrapText="1"/>
    </xf>
    <xf numFmtId="0" fontId="31" fillId="3" borderId="6" xfId="2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0" xfId="0" applyFont="1" applyFill="1" applyBorder="1" applyAlignment="1">
      <alignment horizontal="right" vertical="center"/>
    </xf>
    <xf numFmtId="0" fontId="34" fillId="3" borderId="0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right" vertical="top"/>
    </xf>
    <xf numFmtId="0" fontId="31" fillId="2" borderId="0" xfId="0" applyFont="1" applyFill="1" applyAlignment="1">
      <alignment horizontal="left" vertical="top"/>
    </xf>
    <xf numFmtId="1" fontId="33" fillId="2" borderId="0" xfId="0" applyNumberFormat="1" applyFont="1" applyFill="1" applyBorder="1" applyAlignment="1">
      <alignment vertical="center" wrapText="1"/>
    </xf>
    <xf numFmtId="0" fontId="34" fillId="3" borderId="10" xfId="0" applyFont="1" applyFill="1" applyBorder="1" applyAlignment="1"/>
    <xf numFmtId="0" fontId="34" fillId="3" borderId="11" xfId="0" applyFont="1" applyFill="1" applyBorder="1" applyAlignment="1"/>
    <xf numFmtId="0" fontId="34" fillId="3" borderId="0" xfId="0" applyFont="1" applyFill="1"/>
    <xf numFmtId="0" fontId="34" fillId="3" borderId="12" xfId="0" applyFont="1" applyFill="1" applyBorder="1" applyAlignment="1"/>
    <xf numFmtId="0" fontId="34" fillId="3" borderId="11" xfId="0" applyFont="1" applyFill="1" applyBorder="1" applyAlignment="1">
      <alignment horizontal="right"/>
    </xf>
    <xf numFmtId="0" fontId="53" fillId="2" borderId="42" xfId="2" applyFont="1" applyFill="1" applyBorder="1" applyAlignment="1">
      <alignment vertical="center"/>
    </xf>
    <xf numFmtId="0" fontId="53" fillId="2" borderId="42" xfId="2" applyFont="1" applyFill="1" applyBorder="1" applyAlignment="1"/>
    <xf numFmtId="1" fontId="34" fillId="3" borderId="11" xfId="0" applyNumberFormat="1" applyFont="1" applyFill="1" applyBorder="1" applyAlignment="1">
      <alignment horizontal="right"/>
    </xf>
    <xf numFmtId="1" fontId="34" fillId="3" borderId="11" xfId="0" applyNumberFormat="1" applyFont="1" applyFill="1" applyBorder="1" applyAlignment="1">
      <alignment horizontal="left"/>
    </xf>
    <xf numFmtId="1" fontId="31" fillId="2" borderId="0" xfId="0" applyNumberFormat="1" applyFont="1" applyFill="1" applyAlignment="1">
      <alignment horizontal="right" vertical="top"/>
    </xf>
    <xf numFmtId="1" fontId="31" fillId="2" borderId="0" xfId="0" applyNumberFormat="1" applyFont="1" applyFill="1" applyAlignment="1">
      <alignment horizontal="left" vertical="top"/>
    </xf>
    <xf numFmtId="0" fontId="31" fillId="3" borderId="72" xfId="2" applyFont="1" applyFill="1" applyBorder="1" applyAlignment="1">
      <alignment horizontal="right" textRotation="90" wrapText="1"/>
    </xf>
    <xf numFmtId="0" fontId="31" fillId="3" borderId="71" xfId="2" applyFont="1" applyFill="1" applyBorder="1" applyAlignment="1">
      <alignment horizontal="right" textRotation="90" wrapText="1"/>
    </xf>
    <xf numFmtId="3" fontId="31" fillId="12" borderId="73" xfId="2" applyNumberFormat="1" applyFont="1" applyFill="1" applyBorder="1" applyAlignment="1">
      <alignment horizontal="right" vertical="center"/>
    </xf>
    <xf numFmtId="3" fontId="31" fillId="15" borderId="75" xfId="2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 wrapText="1"/>
    </xf>
    <xf numFmtId="1" fontId="34" fillId="2" borderId="11" xfId="0" applyNumberFormat="1" applyFont="1" applyFill="1" applyBorder="1" applyAlignment="1">
      <alignment horizontal="left"/>
    </xf>
    <xf numFmtId="1" fontId="31" fillId="12" borderId="8" xfId="0" applyNumberFormat="1" applyFont="1" applyFill="1" applyBorder="1" applyAlignment="1">
      <alignment horizontal="center"/>
    </xf>
    <xf numFmtId="1" fontId="31" fillId="15" borderId="5" xfId="0" applyNumberFormat="1" applyFont="1" applyFill="1" applyBorder="1" applyAlignment="1">
      <alignment horizontal="center"/>
    </xf>
    <xf numFmtId="0" fontId="31" fillId="3" borderId="4" xfId="0" applyFont="1" applyFill="1" applyBorder="1" applyAlignment="1">
      <alignment horizontal="right" vertical="center"/>
    </xf>
    <xf numFmtId="1" fontId="34" fillId="2" borderId="11" xfId="0" applyNumberFormat="1" applyFont="1" applyFill="1" applyBorder="1" applyAlignment="1">
      <alignment horizontal="right"/>
    </xf>
    <xf numFmtId="0" fontId="51" fillId="3" borderId="0" xfId="2" applyFont="1" applyFill="1" applyBorder="1" applyAlignment="1"/>
    <xf numFmtId="0" fontId="31" fillId="2" borderId="0" xfId="0" applyFont="1" applyFill="1" applyBorder="1"/>
    <xf numFmtId="0" fontId="31" fillId="2" borderId="0" xfId="0" applyFont="1" applyFill="1" applyBorder="1" applyAlignment="1">
      <alignment horizontal="right"/>
    </xf>
    <xf numFmtId="0" fontId="31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top" wrapText="1"/>
    </xf>
    <xf numFmtId="165" fontId="31" fillId="2" borderId="0" xfId="0" applyNumberFormat="1" applyFont="1" applyFill="1" applyBorder="1" applyAlignment="1">
      <alignment horizontal="center"/>
    </xf>
    <xf numFmtId="165" fontId="31" fillId="2" borderId="9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center"/>
    </xf>
    <xf numFmtId="3" fontId="31" fillId="2" borderId="6" xfId="0" applyNumberFormat="1" applyFont="1" applyFill="1" applyBorder="1" applyAlignment="1">
      <alignment horizontal="right" vertical="center"/>
    </xf>
    <xf numFmtId="165" fontId="31" fillId="2" borderId="15" xfId="0" applyNumberFormat="1" applyFont="1" applyFill="1" applyBorder="1" applyAlignment="1">
      <alignment horizontal="center"/>
    </xf>
    <xf numFmtId="165" fontId="31" fillId="2" borderId="6" xfId="0" applyNumberFormat="1" applyFont="1" applyFill="1" applyBorder="1" applyAlignment="1">
      <alignment horizontal="center"/>
    </xf>
    <xf numFmtId="3" fontId="31" fillId="3" borderId="3" xfId="0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 applyAlignment="1">
      <alignment horizontal="right" vertical="center"/>
    </xf>
    <xf numFmtId="165" fontId="31" fillId="3" borderId="15" xfId="0" applyNumberFormat="1" applyFont="1" applyFill="1" applyBorder="1" applyAlignment="1">
      <alignment horizontal="center" vertical="center"/>
    </xf>
    <xf numFmtId="165" fontId="31" fillId="3" borderId="6" xfId="0" applyNumberFormat="1" applyFont="1" applyFill="1" applyBorder="1" applyAlignment="1">
      <alignment horizontal="center" vertical="center"/>
    </xf>
    <xf numFmtId="3" fontId="31" fillId="3" borderId="6" xfId="0" applyNumberFormat="1" applyFont="1" applyFill="1" applyBorder="1" applyAlignment="1">
      <alignment horizontal="right" vertical="top" wrapText="1"/>
    </xf>
    <xf numFmtId="165" fontId="31" fillId="3" borderId="15" xfId="0" applyNumberFormat="1" applyFont="1" applyFill="1" applyBorder="1" applyAlignment="1">
      <alignment horizontal="center" vertical="top" wrapText="1"/>
    </xf>
    <xf numFmtId="165" fontId="31" fillId="3" borderId="6" xfId="0" applyNumberFormat="1" applyFont="1" applyFill="1" applyBorder="1" applyAlignment="1">
      <alignment horizontal="center" vertical="top" wrapText="1"/>
    </xf>
    <xf numFmtId="3" fontId="31" fillId="3" borderId="3" xfId="0" applyNumberFormat="1" applyFont="1" applyFill="1" applyBorder="1" applyAlignment="1">
      <alignment horizontal="right"/>
    </xf>
    <xf numFmtId="3" fontId="31" fillId="3" borderId="6" xfId="0" applyNumberFormat="1" applyFont="1" applyFill="1" applyBorder="1" applyAlignment="1">
      <alignment horizontal="right"/>
    </xf>
    <xf numFmtId="165" fontId="31" fillId="3" borderId="15" xfId="0" applyNumberFormat="1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top"/>
    </xf>
    <xf numFmtId="3" fontId="31" fillId="2" borderId="6" xfId="0" applyNumberFormat="1" applyFont="1" applyFill="1" applyBorder="1" applyAlignment="1">
      <alignment horizontal="right" vertical="top"/>
    </xf>
    <xf numFmtId="0" fontId="31" fillId="3" borderId="6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1" fillId="3" borderId="1" xfId="2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vertical="center"/>
    </xf>
    <xf numFmtId="165" fontId="31" fillId="3" borderId="9" xfId="0" applyNumberFormat="1" applyFont="1" applyFill="1" applyBorder="1" applyAlignment="1">
      <alignment horizontal="center" vertical="center"/>
    </xf>
    <xf numFmtId="3" fontId="31" fillId="3" borderId="7" xfId="0" applyNumberFormat="1" applyFont="1" applyFill="1" applyBorder="1" applyAlignment="1">
      <alignment vertical="center"/>
    </xf>
    <xf numFmtId="3" fontId="31" fillId="3" borderId="5" xfId="0" applyNumberFormat="1" applyFont="1" applyFill="1" applyBorder="1" applyAlignment="1">
      <alignment vertical="center"/>
    </xf>
    <xf numFmtId="3" fontId="31" fillId="3" borderId="4" xfId="0" applyNumberFormat="1" applyFont="1" applyFill="1" applyBorder="1" applyAlignment="1">
      <alignment vertical="center"/>
    </xf>
    <xf numFmtId="3" fontId="31" fillId="12" borderId="10" xfId="0" applyNumberFormat="1" applyFont="1" applyFill="1" applyBorder="1" applyAlignment="1">
      <alignment vertical="center"/>
    </xf>
    <xf numFmtId="3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horizontal="center" vertical="center"/>
    </xf>
    <xf numFmtId="0" fontId="34" fillId="3" borderId="11" xfId="0" applyFont="1" applyFill="1" applyBorder="1"/>
    <xf numFmtId="0" fontId="31" fillId="2" borderId="9" xfId="0" applyFont="1" applyFill="1" applyBorder="1" applyAlignment="1">
      <alignment horizontal="right"/>
    </xf>
    <xf numFmtId="0" fontId="29" fillId="2" borderId="0" xfId="0" applyFont="1" applyFill="1" applyBorder="1"/>
    <xf numFmtId="0" fontId="29" fillId="2" borderId="9" xfId="0" applyFont="1" applyFill="1" applyBorder="1"/>
    <xf numFmtId="0" fontId="29" fillId="2" borderId="4" xfId="0" applyFont="1" applyFill="1" applyBorder="1"/>
    <xf numFmtId="3" fontId="58" fillId="2" borderId="4" xfId="0" applyNumberFormat="1" applyFont="1" applyFill="1" applyBorder="1" applyAlignment="1">
      <alignment horizontal="right"/>
    </xf>
    <xf numFmtId="3" fontId="58" fillId="2" borderId="0" xfId="0" applyNumberFormat="1" applyFont="1" applyFill="1" applyBorder="1"/>
    <xf numFmtId="0" fontId="58" fillId="2" borderId="4" xfId="0" applyFont="1" applyFill="1" applyBorder="1" applyAlignment="1">
      <alignment horizontal="right"/>
    </xf>
    <xf numFmtId="1" fontId="31" fillId="3" borderId="55" xfId="2" applyNumberFormat="1" applyFont="1" applyFill="1" applyBorder="1" applyAlignment="1">
      <alignment horizontal="center" wrapText="1"/>
    </xf>
    <xf numFmtId="1" fontId="31" fillId="3" borderId="6" xfId="2" applyNumberFormat="1" applyFont="1" applyFill="1" applyBorder="1" applyAlignment="1">
      <alignment horizontal="center" wrapText="1"/>
    </xf>
    <xf numFmtId="1" fontId="31" fillId="3" borderId="3" xfId="2" applyNumberFormat="1" applyFont="1" applyFill="1" applyBorder="1" applyAlignment="1">
      <alignment horizontal="center" wrapText="1"/>
    </xf>
    <xf numFmtId="165" fontId="31" fillId="3" borderId="11" xfId="2" applyNumberFormat="1" applyFont="1" applyFill="1" applyBorder="1" applyAlignment="1">
      <alignment horizontal="right"/>
    </xf>
    <xf numFmtId="0" fontId="31" fillId="3" borderId="6" xfId="2" applyFont="1" applyFill="1" applyBorder="1"/>
    <xf numFmtId="165" fontId="31" fillId="3" borderId="59" xfId="2" applyNumberFormat="1" applyFont="1" applyFill="1" applyBorder="1" applyAlignment="1">
      <alignment horizontal="right" vertical="center"/>
    </xf>
    <xf numFmtId="165" fontId="31" fillId="3" borderId="30" xfId="2" applyNumberFormat="1" applyFont="1" applyFill="1" applyBorder="1" applyAlignment="1">
      <alignment horizontal="right" vertical="center"/>
    </xf>
    <xf numFmtId="165" fontId="31" fillId="3" borderId="17" xfId="2" applyNumberFormat="1" applyFont="1" applyFill="1" applyBorder="1" applyAlignment="1">
      <alignment vertical="center"/>
    </xf>
    <xf numFmtId="165" fontId="31" fillId="3" borderId="24" xfId="2" applyNumberFormat="1" applyFont="1" applyFill="1" applyBorder="1" applyAlignment="1">
      <alignment vertical="center"/>
    </xf>
    <xf numFmtId="165" fontId="31" fillId="3" borderId="16" xfId="2" applyNumberFormat="1" applyFont="1" applyFill="1" applyBorder="1" applyAlignment="1">
      <alignment vertical="center"/>
    </xf>
    <xf numFmtId="1" fontId="37" fillId="3" borderId="6" xfId="2" applyNumberFormat="1" applyFont="1" applyFill="1" applyBorder="1" applyAlignment="1">
      <alignment horizontal="center" wrapText="1"/>
    </xf>
    <xf numFmtId="165" fontId="37" fillId="3" borderId="5" xfId="2" applyNumberFormat="1" applyFont="1" applyFill="1" applyBorder="1" applyAlignment="1">
      <alignment horizontal="right" vertical="center"/>
    </xf>
    <xf numFmtId="165" fontId="37" fillId="3" borderId="0" xfId="2" applyNumberFormat="1" applyFont="1" applyFill="1" applyBorder="1" applyAlignment="1">
      <alignment vertical="center"/>
    </xf>
    <xf numFmtId="165" fontId="37" fillId="3" borderId="11" xfId="2" applyNumberFormat="1" applyFont="1" applyFill="1" applyBorder="1" applyAlignment="1">
      <alignment vertical="center"/>
    </xf>
    <xf numFmtId="165" fontId="37" fillId="3" borderId="5" xfId="2" applyNumberFormat="1" applyFont="1" applyFill="1" applyBorder="1" applyAlignment="1">
      <alignment vertical="center"/>
    </xf>
    <xf numFmtId="1" fontId="37" fillId="3" borderId="15" xfId="2" applyNumberFormat="1" applyFont="1" applyFill="1" applyBorder="1" applyAlignment="1">
      <alignment horizontal="center" wrapText="1"/>
    </xf>
    <xf numFmtId="165" fontId="37" fillId="3" borderId="8" xfId="2" applyNumberFormat="1" applyFont="1" applyFill="1" applyBorder="1" applyAlignment="1">
      <alignment vertical="center"/>
    </xf>
    <xf numFmtId="165" fontId="37" fillId="3" borderId="9" xfId="2" applyNumberFormat="1" applyFont="1" applyFill="1" applyBorder="1" applyAlignment="1">
      <alignment vertical="center"/>
    </xf>
    <xf numFmtId="165" fontId="37" fillId="3" borderId="12" xfId="2" applyNumberFormat="1" applyFont="1" applyFill="1" applyBorder="1" applyAlignment="1">
      <alignment vertical="center"/>
    </xf>
    <xf numFmtId="165" fontId="37" fillId="3" borderId="8" xfId="2" applyNumberFormat="1" applyFont="1" applyFill="1" applyBorder="1" applyAlignment="1">
      <alignment horizontal="right" vertical="center"/>
    </xf>
    <xf numFmtId="165" fontId="37" fillId="3" borderId="9" xfId="2" applyNumberFormat="1" applyFont="1" applyFill="1" applyBorder="1" applyAlignment="1">
      <alignment horizontal="right" vertical="center"/>
    </xf>
    <xf numFmtId="165" fontId="37" fillId="3" borderId="12" xfId="2" applyNumberFormat="1" applyFont="1" applyFill="1" applyBorder="1" applyAlignment="1">
      <alignment horizontal="right" vertical="center"/>
    </xf>
    <xf numFmtId="0" fontId="58" fillId="3" borderId="6" xfId="2" applyFont="1" applyFill="1" applyBorder="1" applyAlignment="1">
      <alignment horizontal="center" vertical="center" wrapText="1"/>
    </xf>
    <xf numFmtId="165" fontId="58" fillId="3" borderId="5" xfId="2" applyNumberFormat="1" applyFont="1" applyFill="1" applyBorder="1" applyAlignment="1">
      <alignment vertical="center"/>
    </xf>
    <xf numFmtId="165" fontId="58" fillId="3" borderId="0" xfId="2" applyNumberFormat="1" applyFont="1" applyFill="1" applyBorder="1" applyAlignment="1">
      <alignment vertical="center"/>
    </xf>
    <xf numFmtId="165" fontId="58" fillId="3" borderId="11" xfId="2" applyNumberFormat="1" applyFont="1" applyFill="1" applyBorder="1" applyAlignment="1">
      <alignment vertical="center"/>
    </xf>
    <xf numFmtId="1" fontId="58" fillId="3" borderId="3" xfId="2" applyNumberFormat="1" applyFont="1" applyFill="1" applyBorder="1" applyAlignment="1">
      <alignment horizontal="center" wrapText="1"/>
    </xf>
    <xf numFmtId="0" fontId="31" fillId="2" borderId="15" xfId="0" applyFont="1" applyFill="1" applyBorder="1" applyAlignment="1">
      <alignment horizontal="right" wrapText="1"/>
    </xf>
    <xf numFmtId="1" fontId="31" fillId="3" borderId="71" xfId="2" applyNumberFormat="1" applyFont="1" applyFill="1" applyBorder="1" applyAlignment="1">
      <alignment horizontal="center" wrapText="1"/>
    </xf>
    <xf numFmtId="0" fontId="31" fillId="3" borderId="17" xfId="2" applyFont="1" applyFill="1" applyBorder="1"/>
    <xf numFmtId="0" fontId="31" fillId="3" borderId="59" xfId="2" applyFont="1" applyFill="1" applyBorder="1"/>
    <xf numFmtId="165" fontId="31" fillId="3" borderId="30" xfId="2" applyNumberFormat="1" applyFont="1" applyFill="1" applyBorder="1"/>
    <xf numFmtId="3" fontId="31" fillId="3" borderId="17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vertical="center"/>
    </xf>
    <xf numFmtId="3" fontId="31" fillId="3" borderId="77" xfId="2" applyNumberFormat="1" applyFont="1" applyFill="1" applyBorder="1" applyAlignment="1">
      <alignment vertical="center"/>
    </xf>
    <xf numFmtId="3" fontId="31" fillId="3" borderId="75" xfId="2" applyNumberFormat="1" applyFont="1" applyFill="1" applyBorder="1" applyAlignment="1">
      <alignment vertical="center"/>
    </xf>
    <xf numFmtId="3" fontId="31" fillId="12" borderId="75" xfId="2" applyNumberFormat="1" applyFont="1" applyFill="1" applyBorder="1" applyAlignment="1">
      <alignment horizontal="right" vertical="center"/>
    </xf>
    <xf numFmtId="0" fontId="31" fillId="2" borderId="12" xfId="0" applyFont="1" applyFill="1" applyBorder="1" applyAlignment="1">
      <alignment horizontal="right" wrapText="1"/>
    </xf>
    <xf numFmtId="0" fontId="31" fillId="2" borderId="6" xfId="0" applyFont="1" applyFill="1" applyBorder="1" applyAlignment="1">
      <alignment horizontal="right"/>
    </xf>
    <xf numFmtId="0" fontId="31" fillId="3" borderId="11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right" wrapText="1"/>
    </xf>
    <xf numFmtId="0" fontId="41" fillId="2" borderId="59" xfId="0" applyFont="1" applyFill="1" applyBorder="1" applyAlignment="1">
      <alignment horizontal="right" wrapText="1"/>
    </xf>
    <xf numFmtId="0" fontId="58" fillId="3" borderId="3" xfId="2" applyFont="1" applyFill="1" applyBorder="1" applyAlignment="1">
      <alignment horizontal="center" vertical="center" wrapText="1"/>
    </xf>
    <xf numFmtId="1" fontId="58" fillId="3" borderId="0" xfId="2" applyNumberFormat="1" applyFont="1" applyFill="1" applyBorder="1" applyAlignment="1">
      <alignment horizontal="center" wrapText="1"/>
    </xf>
    <xf numFmtId="165" fontId="58" fillId="3" borderId="5" xfId="2" applyNumberFormat="1" applyFont="1" applyFill="1" applyBorder="1" applyAlignment="1">
      <alignment horizontal="right" vertical="center"/>
    </xf>
    <xf numFmtId="165" fontId="58" fillId="3" borderId="0" xfId="2" applyNumberFormat="1" applyFont="1" applyFill="1" applyBorder="1" applyAlignment="1">
      <alignment horizontal="right" vertical="center"/>
    </xf>
    <xf numFmtId="165" fontId="58" fillId="3" borderId="11" xfId="2" applyNumberFormat="1" applyFont="1" applyFill="1" applyBorder="1" applyAlignment="1">
      <alignment horizontal="right" vertical="center"/>
    </xf>
    <xf numFmtId="3" fontId="31" fillId="3" borderId="11" xfId="2" applyNumberFormat="1" applyFont="1" applyFill="1" applyBorder="1"/>
    <xf numFmtId="165" fontId="31" fillId="3" borderId="30" xfId="2" applyNumberFormat="1" applyFont="1" applyFill="1" applyBorder="1" applyAlignment="1">
      <alignment horizontal="right"/>
    </xf>
    <xf numFmtId="165" fontId="31" fillId="3" borderId="58" xfId="2" applyNumberFormat="1" applyFont="1" applyFill="1" applyBorder="1" applyAlignment="1">
      <alignment horizontal="right"/>
    </xf>
    <xf numFmtId="0" fontId="31" fillId="3" borderId="0" xfId="2" applyFont="1" applyFill="1" applyBorder="1" applyAlignment="1">
      <alignment horizontal="center"/>
    </xf>
    <xf numFmtId="0" fontId="31" fillId="3" borderId="30" xfId="2" applyFont="1" applyFill="1" applyBorder="1" applyAlignment="1">
      <alignment horizontal="center"/>
    </xf>
    <xf numFmtId="0" fontId="41" fillId="2" borderId="17" xfId="0" applyFont="1" applyFill="1" applyBorder="1" applyAlignment="1">
      <alignment horizontal="right" wrapText="1"/>
    </xf>
    <xf numFmtId="0" fontId="31" fillId="3" borderId="0" xfId="2" applyFont="1" applyFill="1" applyBorder="1" applyAlignment="1">
      <alignment horizontal="right"/>
    </xf>
    <xf numFmtId="0" fontId="31" fillId="3" borderId="0" xfId="2" applyFont="1" applyFill="1" applyBorder="1" applyAlignment="1"/>
    <xf numFmtId="0" fontId="31" fillId="3" borderId="0" xfId="0" applyFont="1" applyFill="1" applyBorder="1" applyAlignment="1">
      <alignment vertical="top" wrapText="1"/>
    </xf>
    <xf numFmtId="0" fontId="3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center"/>
    </xf>
    <xf numFmtId="0" fontId="33" fillId="2" borderId="0" xfId="2" applyFont="1" applyFill="1" applyAlignment="1">
      <alignment vertical="center" wrapText="1"/>
    </xf>
    <xf numFmtId="0" fontId="67" fillId="3" borderId="0" xfId="0" applyFont="1" applyFill="1" applyBorder="1" applyAlignment="1">
      <alignment vertical="center"/>
    </xf>
    <xf numFmtId="0" fontId="68" fillId="2" borderId="0" xfId="0" applyFont="1" applyFill="1" applyBorder="1" applyAlignment="1">
      <alignment horizontal="center"/>
    </xf>
    <xf numFmtId="0" fontId="68" fillId="2" borderId="0" xfId="0" applyFont="1" applyFill="1" applyBorder="1"/>
    <xf numFmtId="0" fontId="67" fillId="3" borderId="50" xfId="0" applyFont="1" applyFill="1" applyBorder="1" applyAlignment="1">
      <alignment vertical="center"/>
    </xf>
    <xf numFmtId="0" fontId="68" fillId="3" borderId="0" xfId="0" applyFont="1" applyFill="1" applyBorder="1" applyAlignment="1">
      <alignment horizontal="center"/>
    </xf>
    <xf numFmtId="0" fontId="68" fillId="3" borderId="50" xfId="0" applyFont="1" applyFill="1" applyBorder="1" applyAlignment="1">
      <alignment horizontal="center"/>
    </xf>
    <xf numFmtId="0" fontId="68" fillId="3" borderId="0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vertical="center" wrapText="1"/>
    </xf>
    <xf numFmtId="0" fontId="68" fillId="2" borderId="0" xfId="0" applyFont="1" applyFill="1" applyBorder="1" applyAlignment="1">
      <alignment horizontal="center" vertical="center"/>
    </xf>
    <xf numFmtId="0" fontId="31" fillId="2" borderId="51" xfId="0" applyFont="1" applyFill="1" applyBorder="1"/>
    <xf numFmtId="0" fontId="31" fillId="2" borderId="51" xfId="0" applyFont="1" applyFill="1" applyBorder="1" applyAlignment="1">
      <alignment horizontal="right"/>
    </xf>
    <xf numFmtId="0" fontId="33" fillId="2" borderId="51" xfId="0" applyFont="1" applyFill="1" applyBorder="1" applyAlignment="1">
      <alignment horizontal="center"/>
    </xf>
    <xf numFmtId="0" fontId="31" fillId="2" borderId="40" xfId="0" applyFont="1" applyFill="1" applyBorder="1" applyAlignment="1">
      <alignment horizontal="right"/>
    </xf>
    <xf numFmtId="0" fontId="31" fillId="2" borderId="51" xfId="0" applyFont="1" applyFill="1" applyBorder="1" applyAlignment="1">
      <alignment horizontal="right" vertical="center" wrapText="1"/>
    </xf>
    <xf numFmtId="0" fontId="31" fillId="2" borderId="51" xfId="0" applyFont="1" applyFill="1" applyBorder="1" applyAlignment="1">
      <alignment horizontal="right" vertical="center"/>
    </xf>
    <xf numFmtId="0" fontId="31" fillId="2" borderId="51" xfId="0" applyFont="1" applyFill="1" applyBorder="1" applyAlignment="1">
      <alignment vertical="center" wrapText="1"/>
    </xf>
    <xf numFmtId="0" fontId="33" fillId="3" borderId="50" xfId="0" applyFont="1" applyFill="1" applyBorder="1" applyAlignment="1">
      <alignment vertical="center"/>
    </xf>
    <xf numFmtId="0" fontId="70" fillId="3" borderId="51" xfId="0" applyFont="1" applyFill="1" applyBorder="1" applyAlignment="1">
      <alignment vertical="center"/>
    </xf>
    <xf numFmtId="0" fontId="68" fillId="3" borderId="51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 wrapText="1"/>
    </xf>
    <xf numFmtId="3" fontId="31" fillId="14" borderId="24" xfId="2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/>
    <xf numFmtId="3" fontId="31" fillId="3" borderId="55" xfId="0" applyNumberFormat="1" applyFont="1" applyFill="1" applyBorder="1"/>
    <xf numFmtId="0" fontId="52" fillId="3" borderId="0" xfId="0" applyFont="1" applyFill="1" applyBorder="1" applyAlignment="1">
      <alignment vertical="center"/>
    </xf>
    <xf numFmtId="165" fontId="41" fillId="2" borderId="5" xfId="1" applyNumberFormat="1" applyFont="1" applyFill="1" applyBorder="1" applyAlignment="1">
      <alignment horizontal="right" vertical="center"/>
    </xf>
    <xf numFmtId="165" fontId="41" fillId="2" borderId="0" xfId="1" applyNumberFormat="1" applyFont="1" applyFill="1" applyBorder="1" applyAlignment="1">
      <alignment horizontal="right" vertical="center"/>
    </xf>
    <xf numFmtId="165" fontId="41" fillId="12" borderId="7" xfId="1" applyNumberFormat="1" applyFont="1" applyFill="1" applyBorder="1" applyAlignment="1">
      <alignment horizontal="right" vertical="center"/>
    </xf>
    <xf numFmtId="165" fontId="41" fillId="12" borderId="5" xfId="1" applyNumberFormat="1" applyFont="1" applyFill="1" applyBorder="1" applyAlignment="1">
      <alignment horizontal="right" vertical="center"/>
    </xf>
    <xf numFmtId="165" fontId="41" fillId="12" borderId="8" xfId="1" applyNumberFormat="1" applyFont="1" applyFill="1" applyBorder="1" applyAlignment="1">
      <alignment horizontal="right" vertical="center"/>
    </xf>
    <xf numFmtId="165" fontId="41" fillId="2" borderId="66" xfId="1" applyNumberFormat="1" applyFont="1" applyFill="1" applyBorder="1" applyAlignment="1">
      <alignment horizontal="right" vertical="center"/>
    </xf>
    <xf numFmtId="165" fontId="41" fillId="2" borderId="65" xfId="1" applyNumberFormat="1" applyFont="1" applyFill="1" applyBorder="1" applyAlignment="1">
      <alignment horizontal="right" vertical="center"/>
    </xf>
    <xf numFmtId="165" fontId="41" fillId="2" borderId="67" xfId="1" applyNumberFormat="1" applyFont="1" applyFill="1" applyBorder="1" applyAlignment="1">
      <alignment horizontal="right" vertical="center"/>
    </xf>
    <xf numFmtId="3" fontId="31" fillId="14" borderId="5" xfId="2" applyNumberFormat="1" applyFont="1" applyFill="1" applyBorder="1" applyAlignment="1">
      <alignment horizontal="right" vertical="center"/>
    </xf>
    <xf numFmtId="3" fontId="31" fillId="14" borderId="77" xfId="2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/>
    <xf numFmtId="3" fontId="31" fillId="2" borderId="3" xfId="0" applyNumberFormat="1" applyFont="1" applyFill="1" applyBorder="1"/>
    <xf numFmtId="3" fontId="31" fillId="2" borderId="6" xfId="0" applyNumberFormat="1" applyFont="1" applyFill="1" applyBorder="1"/>
    <xf numFmtId="3" fontId="31" fillId="2" borderId="15" xfId="0" applyNumberFormat="1" applyFont="1" applyFill="1" applyBorder="1" applyAlignment="1">
      <alignment horizontal="center"/>
    </xf>
    <xf numFmtId="165" fontId="31" fillId="2" borderId="12" xfId="0" applyNumberFormat="1" applyFont="1" applyFill="1" applyBorder="1" applyAlignment="1">
      <alignment horizontal="center"/>
    </xf>
    <xf numFmtId="165" fontId="31" fillId="11" borderId="24" xfId="20" applyNumberFormat="1" applyFont="1" applyFill="1" applyBorder="1" applyAlignment="1">
      <alignment horizontal="right" vertical="center"/>
    </xf>
    <xf numFmtId="165" fontId="37" fillId="11" borderId="0" xfId="20" applyNumberFormat="1" applyFont="1" applyFill="1" applyBorder="1" applyAlignment="1">
      <alignment horizontal="right" vertical="center"/>
    </xf>
    <xf numFmtId="164" fontId="31" fillId="11" borderId="2" xfId="1" applyNumberFormat="1" applyFont="1" applyFill="1" applyBorder="1" applyAlignment="1">
      <alignment vertical="center"/>
    </xf>
    <xf numFmtId="165" fontId="31" fillId="11" borderId="4" xfId="20" applyNumberFormat="1" applyFont="1" applyFill="1" applyBorder="1" applyAlignment="1">
      <alignment horizontal="right" vertical="center"/>
    </xf>
    <xf numFmtId="165" fontId="58" fillId="11" borderId="9" xfId="20" applyNumberFormat="1" applyFont="1" applyFill="1" applyBorder="1" applyAlignment="1">
      <alignment horizontal="right" vertical="center"/>
    </xf>
    <xf numFmtId="165" fontId="31" fillId="15" borderId="24" xfId="20" applyNumberFormat="1" applyFont="1" applyFill="1" applyBorder="1" applyAlignment="1">
      <alignment horizontal="right" vertical="center"/>
    </xf>
    <xf numFmtId="165" fontId="37" fillId="15" borderId="9" xfId="20" applyNumberFormat="1" applyFont="1" applyFill="1" applyBorder="1" applyAlignment="1">
      <alignment horizontal="right" vertical="center"/>
    </xf>
    <xf numFmtId="165" fontId="31" fillId="15" borderId="4" xfId="20" applyNumberFormat="1" applyFont="1" applyFill="1" applyBorder="1" applyAlignment="1">
      <alignment horizontal="right" vertical="center"/>
    </xf>
    <xf numFmtId="165" fontId="58" fillId="15" borderId="0" xfId="20" applyNumberFormat="1" applyFont="1" applyFill="1" applyBorder="1" applyAlignment="1">
      <alignment horizontal="right" vertical="center"/>
    </xf>
    <xf numFmtId="165" fontId="31" fillId="3" borderId="24" xfId="20" applyNumberFormat="1" applyFont="1" applyFill="1" applyBorder="1" applyAlignment="1">
      <alignment horizontal="right" vertical="center"/>
    </xf>
    <xf numFmtId="165" fontId="31" fillId="3" borderId="0" xfId="20" applyNumberFormat="1" applyFont="1" applyFill="1" applyBorder="1" applyAlignment="1">
      <alignment horizontal="right" vertical="center"/>
    </xf>
    <xf numFmtId="165" fontId="31" fillId="3" borderId="59" xfId="20" applyNumberFormat="1" applyFont="1" applyFill="1" applyBorder="1" applyAlignment="1">
      <alignment horizontal="right" vertical="center"/>
    </xf>
    <xf numFmtId="165" fontId="31" fillId="3" borderId="5" xfId="20" applyNumberFormat="1" applyFont="1" applyFill="1" applyBorder="1" applyAlignment="1">
      <alignment horizontal="right" vertical="center"/>
    </xf>
    <xf numFmtId="164" fontId="31" fillId="3" borderId="2" xfId="1" applyNumberFormat="1" applyFont="1" applyFill="1" applyBorder="1" applyAlignment="1">
      <alignment vertical="center"/>
    </xf>
    <xf numFmtId="164" fontId="31" fillId="3" borderId="14" xfId="1" applyNumberFormat="1" applyFont="1" applyFill="1" applyBorder="1" applyAlignment="1">
      <alignment vertical="center"/>
    </xf>
    <xf numFmtId="164" fontId="31" fillId="3" borderId="13" xfId="1" applyNumberFormat="1" applyFont="1" applyFill="1" applyBorder="1" applyAlignment="1">
      <alignment vertical="center"/>
    </xf>
    <xf numFmtId="0" fontId="31" fillId="3" borderId="0" xfId="0" applyFont="1" applyFill="1" applyBorder="1" applyAlignment="1">
      <alignment horizontal="left" vertical="top" wrapText="1"/>
    </xf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164" fontId="31" fillId="2" borderId="5" xfId="1" applyNumberFormat="1" applyFont="1" applyFill="1" applyBorder="1" applyAlignment="1">
      <alignment horizontal="right" vertical="center"/>
    </xf>
    <xf numFmtId="164" fontId="31" fillId="2" borderId="11" xfId="1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wrapText="1"/>
    </xf>
    <xf numFmtId="164" fontId="31" fillId="2" borderId="6" xfId="1" applyNumberFormat="1" applyFont="1" applyFill="1" applyBorder="1" applyAlignment="1">
      <alignment horizontal="right" vertical="center"/>
    </xf>
    <xf numFmtId="165" fontId="41" fillId="2" borderId="6" xfId="1" applyNumberFormat="1" applyFont="1" applyFill="1" applyBorder="1" applyAlignment="1">
      <alignment horizontal="right" vertical="center"/>
    </xf>
    <xf numFmtId="164" fontId="31" fillId="2" borderId="34" xfId="1" applyNumberFormat="1" applyFont="1" applyFill="1" applyBorder="1" applyAlignment="1">
      <alignment horizontal="right" vertical="center"/>
    </xf>
    <xf numFmtId="0" fontId="31" fillId="12" borderId="6" xfId="0" applyFont="1" applyFill="1" applyBorder="1" applyAlignment="1">
      <alignment vertical="center"/>
    </xf>
    <xf numFmtId="164" fontId="31" fillId="3" borderId="11" xfId="1" applyNumberFormat="1" applyFont="1" applyFill="1" applyBorder="1" applyAlignment="1">
      <alignment horizontal="right" vertical="center"/>
    </xf>
    <xf numFmtId="164" fontId="31" fillId="3" borderId="34" xfId="1" applyNumberFormat="1" applyFont="1" applyFill="1" applyBorder="1" applyAlignment="1">
      <alignment horizontal="right" vertical="center"/>
    </xf>
    <xf numFmtId="164" fontId="31" fillId="12" borderId="15" xfId="1" applyNumberFormat="1" applyFont="1" applyFill="1" applyBorder="1" applyAlignment="1">
      <alignment horizontal="right" vertical="center"/>
    </xf>
    <xf numFmtId="164" fontId="31" fillId="3" borderId="12" xfId="1" applyNumberFormat="1" applyFont="1" applyFill="1" applyBorder="1" applyAlignment="1">
      <alignment horizontal="right" vertical="center"/>
    </xf>
    <xf numFmtId="164" fontId="31" fillId="12" borderId="0" xfId="1" applyNumberFormat="1" applyFont="1" applyFill="1" applyBorder="1" applyAlignment="1">
      <alignment horizontal="right" vertical="center"/>
    </xf>
    <xf numFmtId="0" fontId="31" fillId="2" borderId="40" xfId="0" applyFont="1" applyFill="1" applyBorder="1" applyAlignment="1">
      <alignment horizontal="right" vertical="center" wrapText="1"/>
    </xf>
    <xf numFmtId="0" fontId="68" fillId="3" borderId="50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vertical="center"/>
    </xf>
    <xf numFmtId="0" fontId="31" fillId="2" borderId="40" xfId="0" applyFont="1" applyFill="1" applyBorder="1" applyAlignment="1">
      <alignment horizontal="right" vertical="center"/>
    </xf>
    <xf numFmtId="0" fontId="57" fillId="2" borderId="0" xfId="0" applyFont="1" applyFill="1" applyBorder="1" applyAlignment="1">
      <alignment horizontal="right" vertical="center"/>
    </xf>
    <xf numFmtId="1" fontId="57" fillId="2" borderId="0" xfId="0" applyNumberFormat="1" applyFont="1" applyFill="1" applyBorder="1" applyAlignment="1">
      <alignment horizontal="right" vertical="center"/>
    </xf>
    <xf numFmtId="0" fontId="72" fillId="2" borderId="0" xfId="0" applyFont="1" applyFill="1" applyBorder="1"/>
    <xf numFmtId="0" fontId="39" fillId="2" borderId="0" xfId="0" applyFont="1" applyFill="1" applyBorder="1"/>
    <xf numFmtId="0" fontId="31" fillId="2" borderId="0" xfId="0" applyFont="1" applyFill="1" applyBorder="1" applyAlignment="1">
      <alignment horizontal="right" vertical="center"/>
    </xf>
    <xf numFmtId="4" fontId="31" fillId="3" borderId="0" xfId="2" applyNumberFormat="1" applyFont="1" applyFill="1" applyBorder="1"/>
    <xf numFmtId="165" fontId="31" fillId="2" borderId="8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/>
    </xf>
    <xf numFmtId="1" fontId="37" fillId="2" borderId="4" xfId="0" applyNumberFormat="1" applyFont="1" applyFill="1" applyBorder="1" applyAlignment="1">
      <alignment horizontal="right"/>
    </xf>
    <xf numFmtId="0" fontId="36" fillId="2" borderId="9" xfId="0" applyFont="1" applyFill="1" applyBorder="1" applyAlignment="1"/>
    <xf numFmtId="0" fontId="37" fillId="2" borderId="10" xfId="0" applyFont="1" applyFill="1" applyBorder="1" applyAlignment="1">
      <alignment horizontal="center" wrapText="1"/>
    </xf>
    <xf numFmtId="3" fontId="37" fillId="2" borderId="7" xfId="0" applyNumberFormat="1" applyFont="1" applyFill="1" applyBorder="1" applyAlignment="1">
      <alignment horizontal="right" vertical="center"/>
    </xf>
    <xf numFmtId="3" fontId="37" fillId="2" borderId="4" xfId="0" applyNumberFormat="1" applyFont="1" applyFill="1" applyBorder="1" applyAlignment="1">
      <alignment horizontal="right" vertical="center"/>
    </xf>
    <xf numFmtId="3" fontId="37" fillId="12" borderId="10" xfId="0" applyNumberFormat="1" applyFont="1" applyFill="1" applyBorder="1" applyAlignment="1">
      <alignment horizontal="right" vertical="center"/>
    </xf>
    <xf numFmtId="3" fontId="37" fillId="12" borderId="4" xfId="0" applyNumberFormat="1" applyFont="1" applyFill="1" applyBorder="1" applyAlignment="1">
      <alignment horizontal="right" vertical="center"/>
    </xf>
    <xf numFmtId="3" fontId="37" fillId="2" borderId="66" xfId="0" applyNumberFormat="1" applyFont="1" applyFill="1" applyBorder="1" applyAlignment="1">
      <alignment horizontal="right" vertical="center"/>
    </xf>
    <xf numFmtId="3" fontId="37" fillId="13" borderId="10" xfId="0" applyNumberFormat="1" applyFont="1" applyFill="1" applyBorder="1" applyAlignment="1">
      <alignment horizontal="right" vertical="center"/>
    </xf>
    <xf numFmtId="3" fontId="37" fillId="3" borderId="7" xfId="0" applyNumberFormat="1" applyFont="1" applyFill="1" applyBorder="1" applyAlignment="1">
      <alignment horizontal="right" vertical="center"/>
    </xf>
    <xf numFmtId="3" fontId="37" fillId="3" borderId="4" xfId="0" applyNumberFormat="1" applyFont="1" applyFill="1" applyBorder="1" applyAlignment="1">
      <alignment horizontal="right" vertical="center"/>
    </xf>
    <xf numFmtId="0" fontId="34" fillId="2" borderId="4" xfId="0" applyFont="1" applyFill="1" applyBorder="1" applyAlignment="1"/>
    <xf numFmtId="3" fontId="37" fillId="12" borderId="33" xfId="0" applyNumberFormat="1" applyFont="1" applyFill="1" applyBorder="1" applyAlignment="1">
      <alignment horizontal="right" vertical="center"/>
    </xf>
    <xf numFmtId="3" fontId="57" fillId="2" borderId="9" xfId="0" applyNumberFormat="1" applyFont="1" applyFill="1" applyBorder="1" applyAlignment="1">
      <alignment horizontal="right" vertical="center"/>
    </xf>
    <xf numFmtId="0" fontId="31" fillId="2" borderId="0" xfId="2" applyFont="1" applyFill="1" applyAlignment="1">
      <alignment horizontal="right"/>
    </xf>
    <xf numFmtId="0" fontId="66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/>
    </xf>
    <xf numFmtId="0" fontId="70" fillId="3" borderId="40" xfId="0" applyFont="1" applyFill="1" applyBorder="1" applyAlignment="1"/>
    <xf numFmtId="0" fontId="69" fillId="3" borderId="50" xfId="0" applyFont="1" applyFill="1" applyBorder="1" applyAlignment="1">
      <alignment horizontal="right"/>
    </xf>
    <xf numFmtId="0" fontId="69" fillId="2" borderId="50" xfId="0" applyFont="1" applyFill="1" applyBorder="1" applyAlignment="1"/>
    <xf numFmtId="0" fontId="31" fillId="2" borderId="0" xfId="0" applyFont="1" applyFill="1" applyBorder="1" applyAlignment="1">
      <alignment vertical="top" wrapText="1"/>
    </xf>
    <xf numFmtId="0" fontId="68" fillId="2" borderId="51" xfId="0" applyFont="1" applyFill="1" applyBorder="1"/>
    <xf numFmtId="0" fontId="68" fillId="3" borderId="40" xfId="0" applyFont="1" applyFill="1" applyBorder="1" applyAlignment="1">
      <alignment horizontal="left"/>
    </xf>
    <xf numFmtId="1" fontId="58" fillId="2" borderId="24" xfId="2" applyNumberFormat="1" applyFont="1" applyFill="1" applyBorder="1" applyAlignment="1">
      <alignment horizontal="right" wrapText="1"/>
    </xf>
    <xf numFmtId="1" fontId="58" fillId="2" borderId="0" xfId="2" applyNumberFormat="1" applyFont="1" applyFill="1" applyBorder="1" applyAlignment="1">
      <alignment horizontal="right" wrapText="1"/>
    </xf>
    <xf numFmtId="0" fontId="68" fillId="3" borderId="0" xfId="0" applyFont="1" applyFill="1" applyBorder="1" applyAlignment="1">
      <alignment horizontal="left" vertical="center"/>
    </xf>
    <xf numFmtId="0" fontId="69" fillId="3" borderId="0" xfId="0" applyFont="1" applyFill="1" applyBorder="1" applyAlignment="1">
      <alignment horizontal="left" wrapText="1"/>
    </xf>
    <xf numFmtId="0" fontId="69" fillId="3" borderId="78" xfId="0" applyFont="1" applyFill="1" applyBorder="1" applyAlignment="1">
      <alignment horizontal="left" wrapText="1"/>
    </xf>
    <xf numFmtId="0" fontId="57" fillId="2" borderId="0" xfId="2" applyFont="1" applyFill="1"/>
    <xf numFmtId="3" fontId="22" fillId="2" borderId="0" xfId="2" applyNumberFormat="1" applyFont="1" applyFill="1"/>
    <xf numFmtId="0" fontId="4" fillId="2" borderId="0" xfId="2" applyFont="1" applyFill="1"/>
    <xf numFmtId="167" fontId="31" fillId="3" borderId="0" xfId="2" applyNumberFormat="1" applyFont="1" applyFill="1" applyBorder="1" applyAlignment="1">
      <alignment horizontal="right"/>
    </xf>
    <xf numFmtId="167" fontId="31" fillId="2" borderId="0" xfId="2" applyNumberFormat="1" applyFont="1" applyFill="1" applyAlignment="1">
      <alignment horizontal="right"/>
    </xf>
    <xf numFmtId="3" fontId="4" fillId="2" borderId="0" xfId="2" applyNumberFormat="1" applyFont="1" applyFill="1"/>
    <xf numFmtId="0" fontId="4" fillId="3" borderId="0" xfId="2" applyFont="1" applyFill="1" applyBorder="1" applyAlignment="1"/>
    <xf numFmtId="0" fontId="68" fillId="3" borderId="51" xfId="0" applyFont="1" applyFill="1" applyBorder="1" applyAlignment="1">
      <alignment horizontal="left"/>
    </xf>
    <xf numFmtId="0" fontId="31" fillId="3" borderId="0" xfId="2" applyFont="1" applyFill="1" applyBorder="1" applyAlignment="1">
      <alignment horizontal="left"/>
    </xf>
    <xf numFmtId="0" fontId="31" fillId="2" borderId="0" xfId="2" applyFont="1" applyFill="1" applyBorder="1" applyAlignment="1">
      <alignment horizontal="left"/>
    </xf>
    <xf numFmtId="0" fontId="4" fillId="3" borderId="11" xfId="2" applyFill="1" applyBorder="1" applyAlignment="1"/>
    <xf numFmtId="0" fontId="4" fillId="2" borderId="11" xfId="2" applyFill="1" applyBorder="1"/>
    <xf numFmtId="1" fontId="73" fillId="3" borderId="0" xfId="2" applyNumberFormat="1" applyFont="1" applyFill="1" applyBorder="1" applyAlignment="1">
      <alignment horizontal="left" vertical="center" wrapText="1"/>
    </xf>
    <xf numFmtId="2" fontId="31" fillId="3" borderId="0" xfId="0" applyNumberFormat="1" applyFont="1" applyFill="1"/>
    <xf numFmtId="3" fontId="31" fillId="2" borderId="6" xfId="0" applyNumberFormat="1" applyFont="1" applyFill="1" applyBorder="1" applyAlignment="1">
      <alignment horizontal="right"/>
    </xf>
    <xf numFmtId="3" fontId="31" fillId="2" borderId="11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3" fontId="31" fillId="2" borderId="10" xfId="0" applyNumberFormat="1" applyFont="1" applyFill="1" applyBorder="1" applyAlignment="1">
      <alignment horizontal="right"/>
    </xf>
    <xf numFmtId="164" fontId="34" fillId="2" borderId="0" xfId="0" applyNumberFormat="1" applyFont="1" applyFill="1"/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164" fontId="31" fillId="12" borderId="11" xfId="1" applyNumberFormat="1" applyFont="1" applyFill="1" applyBorder="1" applyAlignment="1">
      <alignment horizontal="right" vertical="center"/>
    </xf>
    <xf numFmtId="164" fontId="31" fillId="2" borderId="65" xfId="1" applyNumberFormat="1" applyFont="1" applyFill="1" applyBorder="1" applyAlignment="1">
      <alignment horizontal="right" vertical="center"/>
    </xf>
    <xf numFmtId="164" fontId="31" fillId="13" borderId="11" xfId="1" applyNumberFormat="1" applyFont="1" applyFill="1" applyBorder="1" applyAlignment="1">
      <alignment horizontal="right" vertical="center"/>
    </xf>
    <xf numFmtId="1" fontId="31" fillId="2" borderId="7" xfId="0" applyNumberFormat="1" applyFont="1" applyFill="1" applyBorder="1" applyAlignment="1">
      <alignment horizontal="right" wrapText="1"/>
    </xf>
    <xf numFmtId="1" fontId="31" fillId="2" borderId="5" xfId="0" applyNumberFormat="1" applyFont="1" applyFill="1" applyBorder="1" applyAlignment="1">
      <alignment horizontal="left" wrapText="1"/>
    </xf>
    <xf numFmtId="1" fontId="31" fillId="2" borderId="8" xfId="0" applyNumberFormat="1" applyFont="1" applyFill="1" applyBorder="1" applyAlignment="1">
      <alignment horizontal="left" wrapText="1"/>
    </xf>
    <xf numFmtId="164" fontId="31" fillId="2" borderId="8" xfId="1" applyNumberFormat="1" applyFont="1" applyFill="1" applyBorder="1" applyAlignment="1">
      <alignment horizontal="right" vertical="center"/>
    </xf>
    <xf numFmtId="164" fontId="31" fillId="2" borderId="9" xfId="1" applyNumberFormat="1" applyFont="1" applyFill="1" applyBorder="1" applyAlignment="1">
      <alignment horizontal="right" vertical="center"/>
    </xf>
    <xf numFmtId="164" fontId="31" fillId="12" borderId="12" xfId="1" applyNumberFormat="1" applyFont="1" applyFill="1" applyBorder="1" applyAlignment="1">
      <alignment horizontal="right" vertical="center"/>
    </xf>
    <xf numFmtId="164" fontId="31" fillId="12" borderId="9" xfId="1" applyNumberFormat="1" applyFont="1" applyFill="1" applyBorder="1" applyAlignment="1">
      <alignment horizontal="right" vertical="center"/>
    </xf>
    <xf numFmtId="3" fontId="31" fillId="2" borderId="66" xfId="0" applyNumberFormat="1" applyFont="1" applyFill="1" applyBorder="1" applyAlignment="1">
      <alignment horizontal="right" vertical="center"/>
    </xf>
    <xf numFmtId="164" fontId="31" fillId="2" borderId="67" xfId="1" applyNumberFormat="1" applyFont="1" applyFill="1" applyBorder="1" applyAlignment="1">
      <alignment horizontal="right" vertical="center"/>
    </xf>
    <xf numFmtId="164" fontId="31" fillId="13" borderId="12" xfId="1" applyNumberFormat="1" applyFont="1" applyFill="1" applyBorder="1" applyAlignment="1">
      <alignment horizontal="right" vertical="center"/>
    </xf>
    <xf numFmtId="164" fontId="31" fillId="12" borderId="34" xfId="1" applyNumberFormat="1" applyFont="1" applyFill="1" applyBorder="1" applyAlignment="1">
      <alignment horizontal="right" vertical="center"/>
    </xf>
    <xf numFmtId="164" fontId="31" fillId="12" borderId="32" xfId="1" applyNumberFormat="1" applyFont="1" applyFill="1" applyBorder="1" applyAlignment="1">
      <alignment horizontal="right" vertical="center"/>
    </xf>
    <xf numFmtId="164" fontId="31" fillId="3" borderId="8" xfId="1" applyNumberFormat="1" applyFont="1" applyFill="1" applyBorder="1" applyAlignment="1">
      <alignment horizontal="right" vertical="center"/>
    </xf>
    <xf numFmtId="3" fontId="31" fillId="3" borderId="76" xfId="2" applyNumberFormat="1" applyFont="1" applyFill="1" applyBorder="1" applyAlignment="1">
      <alignment vertical="center"/>
    </xf>
    <xf numFmtId="0" fontId="31" fillId="3" borderId="48" xfId="0" applyFont="1" applyFill="1" applyBorder="1" applyAlignment="1">
      <alignment horizontal="left" vertical="center" wrapText="1"/>
    </xf>
    <xf numFmtId="0" fontId="31" fillId="3" borderId="48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/>
    </xf>
    <xf numFmtId="0" fontId="68" fillId="3" borderId="0" xfId="0" applyFont="1" applyFill="1" applyBorder="1" applyAlignment="1">
      <alignment horizontal="left" vertical="top"/>
    </xf>
    <xf numFmtId="0" fontId="31" fillId="3" borderId="48" xfId="0" applyFont="1" applyFill="1" applyBorder="1" applyAlignment="1">
      <alignment vertical="top" wrapText="1"/>
    </xf>
    <xf numFmtId="0" fontId="31" fillId="2" borderId="0" xfId="0" applyFont="1" applyFill="1" applyBorder="1" applyAlignment="1">
      <alignment horizontal="right" vertical="top"/>
    </xf>
    <xf numFmtId="0" fontId="68" fillId="3" borderId="51" xfId="0" applyFont="1" applyFill="1" applyBorder="1" applyAlignment="1">
      <alignment horizontal="left" vertical="top"/>
    </xf>
    <xf numFmtId="0" fontId="31" fillId="2" borderId="47" xfId="0" applyFont="1" applyFill="1" applyBorder="1" applyAlignment="1">
      <alignment vertical="top" wrapText="1"/>
    </xf>
    <xf numFmtId="0" fontId="31" fillId="2" borderId="48" xfId="0" applyFont="1" applyFill="1" applyBorder="1" applyAlignment="1">
      <alignment vertical="top" wrapText="1"/>
    </xf>
    <xf numFmtId="0" fontId="31" fillId="2" borderId="0" xfId="0" applyFont="1" applyFill="1" applyBorder="1" applyAlignment="1">
      <alignment horizontal="right" vertical="top" wrapText="1"/>
    </xf>
    <xf numFmtId="0" fontId="31" fillId="2" borderId="6" xfId="0" applyFont="1" applyFill="1" applyBorder="1" applyAlignment="1">
      <alignment horizontal="right" vertical="center"/>
    </xf>
    <xf numFmtId="165" fontId="59" fillId="3" borderId="0" xfId="2" applyNumberFormat="1" applyFont="1" applyFill="1" applyBorder="1" applyAlignment="1">
      <alignment wrapText="1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1" fillId="12" borderId="10" xfId="0" applyFont="1" applyFill="1" applyBorder="1" applyAlignment="1">
      <alignment horizontal="right"/>
    </xf>
    <xf numFmtId="3" fontId="31" fillId="12" borderId="11" xfId="0" applyNumberFormat="1" applyFont="1" applyFill="1" applyBorder="1" applyAlignment="1">
      <alignment horizontal="right"/>
    </xf>
    <xf numFmtId="0" fontId="5" fillId="2" borderId="0" xfId="0" applyFont="1" applyFill="1" applyAlignment="1">
      <alignment vertical="top" wrapText="1"/>
    </xf>
    <xf numFmtId="1" fontId="31" fillId="3" borderId="0" xfId="0" applyNumberFormat="1" applyFont="1" applyFill="1" applyBorder="1" applyAlignment="1">
      <alignment vertical="center"/>
    </xf>
    <xf numFmtId="3" fontId="37" fillId="12" borderId="11" xfId="0" applyNumberFormat="1" applyFont="1" applyFill="1" applyBorder="1"/>
    <xf numFmtId="164" fontId="31" fillId="12" borderId="13" xfId="1" applyNumberFormat="1" applyFont="1" applyFill="1" applyBorder="1" applyAlignment="1">
      <alignment horizontal="right" vertical="center"/>
    </xf>
    <xf numFmtId="165" fontId="58" fillId="11" borderId="12" xfId="20" applyNumberFormat="1" applyFont="1" applyFill="1" applyBorder="1" applyAlignment="1">
      <alignment horizontal="right" vertical="center"/>
    </xf>
    <xf numFmtId="165" fontId="58" fillId="3" borderId="8" xfId="20" applyNumberFormat="1" applyFont="1" applyFill="1" applyBorder="1" applyAlignment="1">
      <alignment horizontal="right" vertical="center"/>
    </xf>
    <xf numFmtId="165" fontId="58" fillId="3" borderId="9" xfId="20" applyNumberFormat="1" applyFont="1" applyFill="1" applyBorder="1" applyAlignment="1">
      <alignment horizontal="right" vertical="center"/>
    </xf>
    <xf numFmtId="165" fontId="58" fillId="11" borderId="15" xfId="20" applyNumberFormat="1" applyFont="1" applyFill="1" applyBorder="1" applyAlignment="1">
      <alignment horizontal="right" vertical="center"/>
    </xf>
    <xf numFmtId="165" fontId="58" fillId="15" borderId="11" xfId="20" applyNumberFormat="1" applyFont="1" applyFill="1" applyBorder="1" applyAlignment="1">
      <alignment horizontal="right" vertical="center"/>
    </xf>
    <xf numFmtId="165" fontId="58" fillId="3" borderId="5" xfId="20" applyNumberFormat="1" applyFont="1" applyFill="1" applyBorder="1" applyAlignment="1">
      <alignment horizontal="right" vertical="center"/>
    </xf>
    <xf numFmtId="165" fontId="58" fillId="3" borderId="0" xfId="20" applyNumberFormat="1" applyFont="1" applyFill="1" applyBorder="1" applyAlignment="1">
      <alignment horizontal="right" vertical="center"/>
    </xf>
    <xf numFmtId="165" fontId="58" fillId="15" borderId="6" xfId="20" applyNumberFormat="1" applyFont="1" applyFill="1" applyBorder="1" applyAlignment="1">
      <alignment horizontal="right" vertical="center"/>
    </xf>
    <xf numFmtId="165" fontId="31" fillId="3" borderId="11" xfId="20" applyNumberFormat="1" applyFont="1" applyFill="1" applyBorder="1" applyAlignment="1">
      <alignment horizontal="right" vertical="center"/>
    </xf>
    <xf numFmtId="165" fontId="31" fillId="3" borderId="6" xfId="20" applyNumberFormat="1" applyFont="1" applyFill="1" applyBorder="1" applyAlignment="1">
      <alignment horizontal="right" vertical="center"/>
    </xf>
    <xf numFmtId="165" fontId="34" fillId="2" borderId="0" xfId="0" applyNumberFormat="1" applyFont="1" applyFill="1"/>
    <xf numFmtId="1" fontId="31" fillId="3" borderId="0" xfId="0" applyNumberFormat="1" applyFont="1" applyFill="1"/>
    <xf numFmtId="0" fontId="31" fillId="2" borderId="30" xfId="2" applyFont="1" applyFill="1" applyBorder="1" applyAlignment="1">
      <alignment wrapText="1"/>
    </xf>
    <xf numFmtId="1" fontId="31" fillId="2" borderId="0" xfId="2" applyNumberFormat="1" applyFont="1" applyFill="1" applyBorder="1" applyAlignment="1">
      <alignment horizontal="right" wrapText="1"/>
    </xf>
    <xf numFmtId="0" fontId="31" fillId="2" borderId="24" xfId="2" applyFont="1" applyFill="1" applyBorder="1" applyAlignment="1">
      <alignment horizontal="right" wrapText="1"/>
    </xf>
    <xf numFmtId="0" fontId="31" fillId="2" borderId="0" xfId="2" applyFont="1" applyFill="1" applyBorder="1" applyAlignment="1">
      <alignment horizontal="right" wrapText="1"/>
    </xf>
    <xf numFmtId="0" fontId="31" fillId="3" borderId="24" xfId="2" applyFont="1" applyFill="1" applyBorder="1" applyAlignment="1">
      <alignment horizontal="right"/>
    </xf>
    <xf numFmtId="1" fontId="75" fillId="3" borderId="43" xfId="2" applyNumberFormat="1" applyFont="1" applyFill="1" applyBorder="1" applyAlignment="1">
      <alignment horizontal="center" vertical="center" wrapText="1"/>
    </xf>
    <xf numFmtId="1" fontId="28" fillId="3" borderId="40" xfId="2" applyNumberFormat="1" applyFont="1" applyFill="1" applyBorder="1" applyAlignment="1">
      <alignment horizontal="center" vertical="center" wrapText="1"/>
    </xf>
    <xf numFmtId="165" fontId="31" fillId="3" borderId="8" xfId="2" applyNumberFormat="1" applyFont="1" applyFill="1" applyBorder="1" applyAlignment="1">
      <alignment horizontal="right" vertical="center"/>
    </xf>
    <xf numFmtId="165" fontId="31" fillId="3" borderId="7" xfId="2" applyNumberFormat="1" applyFont="1" applyFill="1" applyBorder="1" applyAlignment="1">
      <alignment horizontal="right" vertical="center"/>
    </xf>
    <xf numFmtId="165" fontId="31" fillId="3" borderId="14" xfId="2" applyNumberFormat="1" applyFont="1" applyFill="1" applyBorder="1" applyAlignment="1">
      <alignment horizontal="right" vertical="center"/>
    </xf>
    <xf numFmtId="165" fontId="31" fillId="3" borderId="68" xfId="2" applyNumberFormat="1" applyFont="1" applyFill="1" applyBorder="1" applyAlignment="1">
      <alignment horizontal="right" vertical="center"/>
    </xf>
    <xf numFmtId="165" fontId="31" fillId="3" borderId="30" xfId="20" applyNumberFormat="1" applyFont="1" applyFill="1" applyBorder="1" applyAlignment="1">
      <alignment horizontal="right" vertical="center"/>
    </xf>
    <xf numFmtId="165" fontId="31" fillId="3" borderId="17" xfId="20" applyNumberFormat="1" applyFont="1" applyFill="1" applyBorder="1" applyAlignment="1">
      <alignment horizontal="right" vertical="center"/>
    </xf>
    <xf numFmtId="165" fontId="31" fillId="3" borderId="4" xfId="20" applyNumberFormat="1" applyFont="1" applyFill="1" applyBorder="1" applyAlignment="1">
      <alignment horizontal="right" vertical="center"/>
    </xf>
    <xf numFmtId="165" fontId="31" fillId="3" borderId="7" xfId="20" applyNumberFormat="1" applyFont="1" applyFill="1" applyBorder="1" applyAlignment="1">
      <alignment horizontal="right" vertical="center"/>
    </xf>
    <xf numFmtId="165" fontId="37" fillId="3" borderId="5" xfId="20" applyNumberFormat="1" applyFont="1" applyFill="1" applyBorder="1" applyAlignment="1">
      <alignment horizontal="right" vertical="center"/>
    </xf>
    <xf numFmtId="165" fontId="37" fillId="3" borderId="0" xfId="20" applyNumberFormat="1" applyFont="1" applyFill="1" applyBorder="1" applyAlignment="1">
      <alignment horizontal="right" vertical="center"/>
    </xf>
    <xf numFmtId="165" fontId="37" fillId="3" borderId="8" xfId="20" applyNumberFormat="1" applyFont="1" applyFill="1" applyBorder="1" applyAlignment="1">
      <alignment horizontal="right" vertical="center"/>
    </xf>
    <xf numFmtId="3" fontId="31" fillId="14" borderId="0" xfId="2" applyNumberFormat="1" applyFont="1" applyFill="1" applyBorder="1" applyAlignment="1">
      <alignment horizontal="right" vertical="center"/>
    </xf>
    <xf numFmtId="3" fontId="31" fillId="14" borderId="75" xfId="2" applyNumberFormat="1" applyFont="1" applyFill="1" applyBorder="1" applyAlignment="1">
      <alignment horizontal="right" vertical="center"/>
    </xf>
    <xf numFmtId="3" fontId="31" fillId="3" borderId="77" xfId="2" applyNumberFormat="1" applyFont="1" applyFill="1" applyBorder="1" applyAlignment="1">
      <alignment horizontal="right" vertical="center"/>
    </xf>
    <xf numFmtId="3" fontId="31" fillId="3" borderId="73" xfId="2" applyNumberFormat="1" applyFont="1" applyFill="1" applyBorder="1" applyAlignment="1">
      <alignment horizontal="right" vertical="center"/>
    </xf>
    <xf numFmtId="3" fontId="31" fillId="3" borderId="75" xfId="2" applyNumberFormat="1" applyFont="1" applyFill="1" applyBorder="1" applyAlignment="1">
      <alignment horizontal="right" vertical="center"/>
    </xf>
    <xf numFmtId="3" fontId="31" fillId="3" borderId="35" xfId="2" applyNumberFormat="1" applyFont="1" applyFill="1" applyBorder="1" applyAlignment="1">
      <alignment horizontal="right" vertical="center"/>
    </xf>
    <xf numFmtId="3" fontId="31" fillId="3" borderId="0" xfId="0" applyNumberFormat="1" applyFont="1" applyFill="1"/>
    <xf numFmtId="165" fontId="31" fillId="12" borderId="16" xfId="2" applyNumberFormat="1" applyFont="1" applyFill="1" applyBorder="1" applyAlignment="1">
      <alignment horizontal="right" vertical="center"/>
    </xf>
    <xf numFmtId="165" fontId="31" fillId="12" borderId="11" xfId="2" applyNumberFormat="1" applyFont="1" applyFill="1" applyBorder="1" applyAlignment="1">
      <alignment horizontal="right" vertical="center"/>
    </xf>
    <xf numFmtId="165" fontId="31" fillId="12" borderId="12" xfId="2" applyNumberFormat="1" applyFont="1" applyFill="1" applyBorder="1" applyAlignment="1">
      <alignment horizontal="right" vertical="center"/>
    </xf>
    <xf numFmtId="165" fontId="31" fillId="12" borderId="10" xfId="2" applyNumberFormat="1" applyFont="1" applyFill="1" applyBorder="1" applyAlignment="1">
      <alignment horizontal="right" vertical="center"/>
    </xf>
    <xf numFmtId="165" fontId="31" fillId="12" borderId="13" xfId="2" applyNumberFormat="1" applyFont="1" applyFill="1" applyBorder="1" applyAlignment="1">
      <alignment horizontal="right" vertical="center"/>
    </xf>
    <xf numFmtId="165" fontId="31" fillId="12" borderId="31" xfId="2" applyNumberFormat="1" applyFont="1" applyFill="1" applyBorder="1" applyAlignment="1">
      <alignment horizontal="right" vertical="center"/>
    </xf>
    <xf numFmtId="165" fontId="31" fillId="15" borderId="16" xfId="2" applyNumberFormat="1" applyFont="1" applyFill="1" applyBorder="1" applyAlignment="1">
      <alignment horizontal="right" vertical="center"/>
    </xf>
    <xf numFmtId="165" fontId="31" fillId="15" borderId="11" xfId="2" applyNumberFormat="1" applyFont="1" applyFill="1" applyBorder="1" applyAlignment="1">
      <alignment horizontal="right" vertical="center"/>
    </xf>
    <xf numFmtId="165" fontId="31" fillId="15" borderId="12" xfId="2" applyNumberFormat="1" applyFont="1" applyFill="1" applyBorder="1" applyAlignment="1">
      <alignment horizontal="right" vertical="center"/>
    </xf>
    <xf numFmtId="165" fontId="31" fillId="15" borderId="10" xfId="2" applyNumberFormat="1" applyFont="1" applyFill="1" applyBorder="1" applyAlignment="1">
      <alignment horizontal="right" vertical="center"/>
    </xf>
    <xf numFmtId="165" fontId="31" fillId="15" borderId="13" xfId="2" applyNumberFormat="1" applyFont="1" applyFill="1" applyBorder="1" applyAlignment="1">
      <alignment horizontal="right" vertical="center"/>
    </xf>
    <xf numFmtId="165" fontId="31" fillId="15" borderId="31" xfId="2" applyNumberFormat="1" applyFont="1" applyFill="1" applyBorder="1" applyAlignment="1">
      <alignment horizontal="right" vertical="center"/>
    </xf>
    <xf numFmtId="165" fontId="31" fillId="3" borderId="0" xfId="2" applyNumberFormat="1" applyFont="1" applyFill="1" applyBorder="1" applyAlignment="1">
      <alignment horizontal="right" vertical="center"/>
    </xf>
    <xf numFmtId="165" fontId="31" fillId="3" borderId="9" xfId="2" applyNumberFormat="1" applyFont="1" applyFill="1" applyBorder="1" applyAlignment="1">
      <alignment horizontal="right" vertical="center"/>
    </xf>
    <xf numFmtId="165" fontId="31" fillId="3" borderId="4" xfId="2" applyNumberFormat="1" applyFont="1" applyFill="1" applyBorder="1" applyAlignment="1">
      <alignment horizontal="right" vertical="center"/>
    </xf>
    <xf numFmtId="165" fontId="31" fillId="3" borderId="2" xfId="2" applyNumberFormat="1" applyFont="1" applyFill="1" applyBorder="1" applyAlignment="1">
      <alignment horizontal="right" vertical="center"/>
    </xf>
    <xf numFmtId="165" fontId="31" fillId="3" borderId="23" xfId="2" applyNumberFormat="1" applyFont="1" applyFill="1" applyBorder="1" applyAlignment="1">
      <alignment horizontal="right" vertical="center"/>
    </xf>
    <xf numFmtId="165" fontId="31" fillId="12" borderId="55" xfId="2" applyNumberFormat="1" applyFont="1" applyFill="1" applyBorder="1" applyAlignment="1">
      <alignment horizontal="right" vertical="center"/>
    </xf>
    <xf numFmtId="165" fontId="31" fillId="12" borderId="6" xfId="2" applyNumberFormat="1" applyFont="1" applyFill="1" applyBorder="1" applyAlignment="1">
      <alignment horizontal="right" vertical="center"/>
    </xf>
    <xf numFmtId="165" fontId="31" fillId="12" borderId="15" xfId="2" applyNumberFormat="1" applyFont="1" applyFill="1" applyBorder="1" applyAlignment="1">
      <alignment horizontal="right" vertical="center"/>
    </xf>
    <xf numFmtId="165" fontId="31" fillId="12" borderId="3" xfId="2" applyNumberFormat="1" applyFont="1" applyFill="1" applyBorder="1" applyAlignment="1">
      <alignment horizontal="right" vertical="center"/>
    </xf>
    <xf numFmtId="165" fontId="31" fillId="12" borderId="1" xfId="2" applyNumberFormat="1" applyFont="1" applyFill="1" applyBorder="1" applyAlignment="1">
      <alignment horizontal="right" vertical="center"/>
    </xf>
    <xf numFmtId="165" fontId="31" fillId="12" borderId="60" xfId="2" applyNumberFormat="1" applyFont="1" applyFill="1" applyBorder="1" applyAlignment="1">
      <alignment horizontal="right" vertical="center"/>
    </xf>
    <xf numFmtId="165" fontId="31" fillId="15" borderId="55" xfId="2" applyNumberFormat="1" applyFont="1" applyFill="1" applyBorder="1" applyAlignment="1">
      <alignment horizontal="right" vertical="center"/>
    </xf>
    <xf numFmtId="165" fontId="31" fillId="15" borderId="6" xfId="2" applyNumberFormat="1" applyFont="1" applyFill="1" applyBorder="1" applyAlignment="1">
      <alignment horizontal="right" vertical="center"/>
    </xf>
    <xf numFmtId="165" fontId="31" fillId="15" borderId="15" xfId="2" applyNumberFormat="1" applyFont="1" applyFill="1" applyBorder="1" applyAlignment="1">
      <alignment horizontal="right" vertical="center"/>
    </xf>
    <xf numFmtId="165" fontId="31" fillId="15" borderId="3" xfId="2" applyNumberFormat="1" applyFont="1" applyFill="1" applyBorder="1" applyAlignment="1">
      <alignment horizontal="right" vertical="center"/>
    </xf>
    <xf numFmtId="165" fontId="31" fillId="15" borderId="1" xfId="2" applyNumberFormat="1" applyFont="1" applyFill="1" applyBorder="1" applyAlignment="1">
      <alignment horizontal="right" vertical="center"/>
    </xf>
    <xf numFmtId="165" fontId="31" fillId="15" borderId="60" xfId="2" applyNumberFormat="1" applyFont="1" applyFill="1" applyBorder="1" applyAlignment="1">
      <alignment horizontal="right" vertical="center"/>
    </xf>
    <xf numFmtId="165" fontId="31" fillId="11" borderId="16" xfId="20" applyNumberFormat="1" applyFont="1" applyFill="1" applyBorder="1" applyAlignment="1">
      <alignment horizontal="right" vertical="center"/>
    </xf>
    <xf numFmtId="164" fontId="31" fillId="11" borderId="13" xfId="1" applyNumberFormat="1" applyFont="1" applyFill="1" applyBorder="1" applyAlignment="1">
      <alignment vertical="center"/>
    </xf>
    <xf numFmtId="165" fontId="31" fillId="11" borderId="10" xfId="20" applyNumberFormat="1" applyFont="1" applyFill="1" applyBorder="1" applyAlignment="1">
      <alignment horizontal="right" vertical="center"/>
    </xf>
    <xf numFmtId="165" fontId="31" fillId="15" borderId="16" xfId="20" applyNumberFormat="1" applyFont="1" applyFill="1" applyBorder="1" applyAlignment="1">
      <alignment horizontal="right" vertical="center"/>
    </xf>
    <xf numFmtId="165" fontId="31" fillId="15" borderId="10" xfId="20" applyNumberFormat="1" applyFont="1" applyFill="1" applyBorder="1" applyAlignment="1">
      <alignment horizontal="right" vertical="center"/>
    </xf>
    <xf numFmtId="165" fontId="31" fillId="3" borderId="16" xfId="20" applyNumberFormat="1" applyFont="1" applyFill="1" applyBorder="1" applyAlignment="1">
      <alignment horizontal="right" vertical="center"/>
    </xf>
    <xf numFmtId="165" fontId="31" fillId="3" borderId="58" xfId="20" applyNumberFormat="1" applyFont="1" applyFill="1" applyBorder="1" applyAlignment="1">
      <alignment horizontal="right" vertical="center"/>
    </xf>
    <xf numFmtId="165" fontId="31" fillId="11" borderId="55" xfId="20" applyNumberFormat="1" applyFont="1" applyFill="1" applyBorder="1" applyAlignment="1">
      <alignment horizontal="right" vertical="center"/>
    </xf>
    <xf numFmtId="164" fontId="31" fillId="11" borderId="1" xfId="1" applyNumberFormat="1" applyFont="1" applyFill="1" applyBorder="1" applyAlignment="1">
      <alignment vertical="center"/>
    </xf>
    <xf numFmtId="165" fontId="31" fillId="11" borderId="3" xfId="20" applyNumberFormat="1" applyFont="1" applyFill="1" applyBorder="1" applyAlignment="1">
      <alignment horizontal="right" vertical="center"/>
    </xf>
    <xf numFmtId="165" fontId="31" fillId="15" borderId="55" xfId="20" applyNumberFormat="1" applyFont="1" applyFill="1" applyBorder="1" applyAlignment="1">
      <alignment horizontal="right" vertical="center"/>
    </xf>
    <xf numFmtId="165" fontId="31" fillId="15" borderId="3" xfId="20" applyNumberFormat="1" applyFont="1" applyFill="1" applyBorder="1" applyAlignment="1">
      <alignment horizontal="right" vertical="center"/>
    </xf>
    <xf numFmtId="165" fontId="31" fillId="3" borderId="55" xfId="20" applyNumberFormat="1" applyFont="1" applyFill="1" applyBorder="1" applyAlignment="1">
      <alignment horizontal="right" vertical="center"/>
    </xf>
    <xf numFmtId="165" fontId="31" fillId="3" borderId="57" xfId="20" applyNumberFormat="1" applyFont="1" applyFill="1" applyBorder="1" applyAlignment="1">
      <alignment horizontal="right" vertical="center"/>
    </xf>
    <xf numFmtId="165" fontId="37" fillId="11" borderId="11" xfId="20" applyNumberFormat="1" applyFont="1" applyFill="1" applyBorder="1" applyAlignment="1">
      <alignment horizontal="right" vertical="center"/>
    </xf>
    <xf numFmtId="165" fontId="37" fillId="11" borderId="6" xfId="20" applyNumberFormat="1" applyFont="1" applyFill="1" applyBorder="1" applyAlignment="1">
      <alignment horizontal="right" vertical="center"/>
    </xf>
    <xf numFmtId="165" fontId="37" fillId="15" borderId="12" xfId="20" applyNumberFormat="1" applyFont="1" applyFill="1" applyBorder="1" applyAlignment="1">
      <alignment horizontal="right" vertical="center"/>
    </xf>
    <xf numFmtId="165" fontId="37" fillId="3" borderId="9" xfId="20" applyNumberFormat="1" applyFont="1" applyFill="1" applyBorder="1" applyAlignment="1">
      <alignment horizontal="right" vertical="center"/>
    </xf>
    <xf numFmtId="165" fontId="37" fillId="15" borderId="15" xfId="20" applyNumberFormat="1" applyFont="1" applyFill="1" applyBorder="1" applyAlignment="1">
      <alignment horizontal="right" vertical="center"/>
    </xf>
    <xf numFmtId="3" fontId="31" fillId="14" borderId="16" xfId="2" applyNumberFormat="1" applyFont="1" applyFill="1" applyBorder="1" applyAlignment="1">
      <alignment horizontal="right" vertical="center"/>
    </xf>
    <xf numFmtId="3" fontId="31" fillId="14" borderId="11" xfId="2" applyNumberFormat="1" applyFont="1" applyFill="1" applyBorder="1" applyAlignment="1">
      <alignment horizontal="right" vertical="center"/>
    </xf>
    <xf numFmtId="3" fontId="31" fillId="14" borderId="76" xfId="2" applyNumberFormat="1" applyFont="1" applyFill="1" applyBorder="1" applyAlignment="1">
      <alignment horizontal="right" vertical="center"/>
    </xf>
    <xf numFmtId="3" fontId="31" fillId="12" borderId="16" xfId="2" applyNumberFormat="1" applyFont="1" applyFill="1" applyBorder="1" applyAlignment="1">
      <alignment horizontal="right" vertical="center"/>
    </xf>
    <xf numFmtId="3" fontId="31" fillId="12" borderId="11" xfId="2" applyNumberFormat="1" applyFont="1" applyFill="1" applyBorder="1" applyAlignment="1">
      <alignment horizontal="right" vertical="center"/>
    </xf>
    <xf numFmtId="3" fontId="31" fillId="12" borderId="76" xfId="2" applyNumberFormat="1" applyFont="1" applyFill="1" applyBorder="1" applyAlignment="1">
      <alignment horizontal="right" vertical="center"/>
    </xf>
    <xf numFmtId="3" fontId="31" fillId="15" borderId="16" xfId="2" applyNumberFormat="1" applyFont="1" applyFill="1" applyBorder="1" applyAlignment="1">
      <alignment horizontal="right" vertical="center"/>
    </xf>
    <xf numFmtId="3" fontId="31" fillId="15" borderId="11" xfId="2" applyNumberFormat="1" applyFont="1" applyFill="1" applyBorder="1" applyAlignment="1">
      <alignment horizontal="right" vertical="center"/>
    </xf>
    <xf numFmtId="3" fontId="31" fillId="15" borderId="76" xfId="2" applyNumberFormat="1" applyFont="1" applyFill="1" applyBorder="1" applyAlignment="1">
      <alignment horizontal="right" vertical="center"/>
    </xf>
    <xf numFmtId="3" fontId="31" fillId="14" borderId="55" xfId="2" applyNumberFormat="1" applyFont="1" applyFill="1" applyBorder="1" applyAlignment="1">
      <alignment horizontal="right" vertical="center"/>
    </xf>
    <xf numFmtId="3" fontId="31" fillId="14" borderId="6" xfId="2" applyNumberFormat="1" applyFont="1" applyFill="1" applyBorder="1" applyAlignment="1">
      <alignment horizontal="right" vertical="center"/>
    </xf>
    <xf numFmtId="3" fontId="31" fillId="14" borderId="71" xfId="2" applyNumberFormat="1" applyFont="1" applyFill="1" applyBorder="1" applyAlignment="1">
      <alignment horizontal="right" vertical="center"/>
    </xf>
    <xf numFmtId="3" fontId="31" fillId="12" borderId="55" xfId="2" applyNumberFormat="1" applyFont="1" applyFill="1" applyBorder="1" applyAlignment="1">
      <alignment horizontal="right" vertical="center"/>
    </xf>
    <xf numFmtId="3" fontId="31" fillId="12" borderId="6" xfId="2" applyNumberFormat="1" applyFont="1" applyFill="1" applyBorder="1" applyAlignment="1">
      <alignment horizontal="right" vertical="center"/>
    </xf>
    <xf numFmtId="3" fontId="31" fillId="12" borderId="71" xfId="2" applyNumberFormat="1" applyFont="1" applyFill="1" applyBorder="1" applyAlignment="1">
      <alignment horizontal="right" vertical="center"/>
    </xf>
    <xf numFmtId="3" fontId="31" fillId="15" borderId="55" xfId="2" applyNumberFormat="1" applyFont="1" applyFill="1" applyBorder="1" applyAlignment="1">
      <alignment horizontal="right" vertical="center"/>
    </xf>
    <xf numFmtId="3" fontId="31" fillId="15" borderId="6" xfId="2" applyNumberFormat="1" applyFont="1" applyFill="1" applyBorder="1" applyAlignment="1">
      <alignment horizontal="right" vertical="center"/>
    </xf>
    <xf numFmtId="3" fontId="31" fillId="15" borderId="71" xfId="2" applyNumberFormat="1" applyFont="1" applyFill="1" applyBorder="1" applyAlignment="1">
      <alignment horizontal="right" vertical="center"/>
    </xf>
    <xf numFmtId="3" fontId="31" fillId="12" borderId="74" xfId="2" applyNumberFormat="1" applyFont="1" applyFill="1" applyBorder="1" applyAlignment="1">
      <alignment horizontal="right" vertical="center"/>
    </xf>
    <xf numFmtId="3" fontId="31" fillId="12" borderId="72" xfId="2" applyNumberFormat="1" applyFont="1" applyFill="1" applyBorder="1" applyAlignment="1">
      <alignment horizontal="right" vertical="center"/>
    </xf>
    <xf numFmtId="3" fontId="31" fillId="12" borderId="12" xfId="2" applyNumberFormat="1" applyFont="1" applyFill="1" applyBorder="1" applyAlignment="1">
      <alignment horizontal="right" vertical="center"/>
    </xf>
    <xf numFmtId="3" fontId="31" fillId="12" borderId="70" xfId="2" applyNumberFormat="1" applyFont="1" applyFill="1" applyBorder="1" applyAlignment="1">
      <alignment horizontal="right" vertical="center"/>
    </xf>
    <xf numFmtId="3" fontId="31" fillId="9" borderId="11" xfId="2" applyNumberFormat="1" applyFont="1" applyFill="1" applyBorder="1" applyAlignment="1">
      <alignment horizontal="right" vertical="center"/>
    </xf>
    <xf numFmtId="3" fontId="31" fillId="3" borderId="13" xfId="2" applyNumberFormat="1" applyFont="1" applyFill="1" applyBorder="1" applyAlignment="1">
      <alignment horizontal="right" vertical="center"/>
    </xf>
    <xf numFmtId="3" fontId="31" fillId="13" borderId="58" xfId="2" applyNumberFormat="1" applyFont="1" applyFill="1" applyBorder="1" applyAlignment="1">
      <alignment horizontal="right" vertical="center"/>
    </xf>
    <xf numFmtId="3" fontId="31" fillId="12" borderId="15" xfId="2" applyNumberFormat="1" applyFont="1" applyFill="1" applyBorder="1" applyAlignment="1">
      <alignment horizontal="right" vertical="center"/>
    </xf>
    <xf numFmtId="3" fontId="31" fillId="12" borderId="69" xfId="2" applyNumberFormat="1" applyFont="1" applyFill="1" applyBorder="1" applyAlignment="1">
      <alignment horizontal="right" vertical="center"/>
    </xf>
    <xf numFmtId="3" fontId="31" fillId="9" borderId="6" xfId="2" applyNumberFormat="1" applyFont="1" applyFill="1" applyBorder="1" applyAlignment="1">
      <alignment horizontal="right" vertical="center"/>
    </xf>
    <xf numFmtId="3" fontId="31" fillId="3" borderId="1" xfId="2" applyNumberFormat="1" applyFont="1" applyFill="1" applyBorder="1" applyAlignment="1">
      <alignment horizontal="right" vertical="center"/>
    </xf>
    <xf numFmtId="3" fontId="31" fillId="13" borderId="57" xfId="2" applyNumberFormat="1" applyFont="1" applyFill="1" applyBorder="1" applyAlignment="1">
      <alignment horizontal="right" vertical="center"/>
    </xf>
    <xf numFmtId="3" fontId="31" fillId="15" borderId="12" xfId="2" applyNumberFormat="1" applyFont="1" applyFill="1" applyBorder="1" applyAlignment="1">
      <alignment horizontal="right" vertical="center"/>
    </xf>
    <xf numFmtId="3" fontId="31" fillId="15" borderId="70" xfId="2" applyNumberFormat="1" applyFont="1" applyFill="1" applyBorder="1" applyAlignment="1">
      <alignment horizontal="right" vertical="center"/>
    </xf>
    <xf numFmtId="3" fontId="31" fillId="31" borderId="58" xfId="2" applyNumberFormat="1" applyFont="1" applyFill="1" applyBorder="1" applyAlignment="1">
      <alignment horizontal="right" vertical="center"/>
    </xf>
    <xf numFmtId="3" fontId="31" fillId="15" borderId="15" xfId="2" applyNumberFormat="1" applyFont="1" applyFill="1" applyBorder="1" applyAlignment="1">
      <alignment horizontal="right" vertical="center"/>
    </xf>
    <xf numFmtId="3" fontId="31" fillId="15" borderId="69" xfId="2" applyNumberFormat="1" applyFont="1" applyFill="1" applyBorder="1" applyAlignment="1">
      <alignment horizontal="right" vertical="center"/>
    </xf>
    <xf numFmtId="3" fontId="31" fillId="31" borderId="57" xfId="2" applyNumberFormat="1" applyFont="1" applyFill="1" applyBorder="1" applyAlignment="1">
      <alignment horizontal="right" vertical="center"/>
    </xf>
    <xf numFmtId="1" fontId="74" fillId="3" borderId="0" xfId="2" applyNumberFormat="1" applyFont="1" applyFill="1" applyBorder="1" applyAlignment="1">
      <alignment horizontal="center" vertical="center" wrapText="1"/>
    </xf>
    <xf numFmtId="0" fontId="29" fillId="3" borderId="50" xfId="2" applyFont="1" applyFill="1" applyBorder="1" applyAlignment="1">
      <alignment horizontal="center" vertical="center"/>
    </xf>
    <xf numFmtId="0" fontId="29" fillId="3" borderId="40" xfId="2" applyFont="1" applyFill="1" applyBorder="1" applyAlignment="1">
      <alignment horizontal="center" vertical="center"/>
    </xf>
    <xf numFmtId="1" fontId="73" fillId="3" borderId="0" xfId="2" applyNumberFormat="1" applyFont="1" applyFill="1" applyBorder="1" applyAlignment="1">
      <alignment horizontal="right" vertical="center" wrapText="1"/>
    </xf>
    <xf numFmtId="1" fontId="57" fillId="2" borderId="0" xfId="0" applyNumberFormat="1" applyFont="1" applyFill="1" applyBorder="1" applyAlignment="1">
      <alignment horizontal="left" vertical="center"/>
    </xf>
    <xf numFmtId="0" fontId="57" fillId="2" borderId="0" xfId="0" applyFont="1" applyFill="1" applyBorder="1" applyAlignment="1">
      <alignment horizontal="left" vertical="center"/>
    </xf>
    <xf numFmtId="0" fontId="69" fillId="3" borderId="42" xfId="0" applyFont="1" applyFill="1" applyBorder="1" applyAlignment="1">
      <alignment horizontal="left" wrapText="1"/>
    </xf>
    <xf numFmtId="0" fontId="69" fillId="3" borderId="50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33" fillId="2" borderId="0" xfId="0" applyFont="1" applyFill="1" applyAlignment="1">
      <alignment horizontal="center" vertical="top" wrapText="1"/>
    </xf>
    <xf numFmtId="0" fontId="31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1" fontId="34" fillId="3" borderId="16" xfId="0" applyNumberFormat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/>
    </xf>
    <xf numFmtId="0" fontId="34" fillId="3" borderId="58" xfId="0" applyFont="1" applyFill="1" applyBorder="1" applyAlignment="1">
      <alignment horizontal="center"/>
    </xf>
    <xf numFmtId="0" fontId="31" fillId="3" borderId="16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center"/>
    </xf>
    <xf numFmtId="0" fontId="31" fillId="3" borderId="12" xfId="0" applyFont="1" applyFill="1" applyBorder="1" applyAlignment="1">
      <alignment horizontal="center"/>
    </xf>
    <xf numFmtId="0" fontId="31" fillId="3" borderId="22" xfId="0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right" vertical="center"/>
    </xf>
    <xf numFmtId="0" fontId="31" fillId="3" borderId="13" xfId="0" applyFont="1" applyFill="1" applyBorder="1" applyAlignment="1">
      <alignment horizontal="right" vertical="center"/>
    </xf>
    <xf numFmtId="0" fontId="31" fillId="3" borderId="14" xfId="0" applyFont="1" applyFill="1" applyBorder="1" applyAlignment="1">
      <alignment horizontal="right" vertical="center"/>
    </xf>
    <xf numFmtId="0" fontId="31" fillId="3" borderId="14" xfId="0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right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61" xfId="0" applyFont="1" applyFill="1" applyBorder="1" applyAlignment="1">
      <alignment horizontal="right" vertical="center"/>
    </xf>
    <xf numFmtId="0" fontId="31" fillId="3" borderId="62" xfId="0" applyFont="1" applyFill="1" applyBorder="1" applyAlignment="1">
      <alignment horizontal="right" vertical="center"/>
    </xf>
    <xf numFmtId="0" fontId="31" fillId="13" borderId="2" xfId="0" applyFont="1" applyFill="1" applyBorder="1" applyAlignment="1">
      <alignment horizontal="right" vertical="center" wrapText="1"/>
    </xf>
    <xf numFmtId="0" fontId="31" fillId="13" borderId="19" xfId="0" applyFont="1" applyFill="1" applyBorder="1" applyAlignment="1">
      <alignment horizontal="right" vertical="center" wrapText="1"/>
    </xf>
    <xf numFmtId="0" fontId="31" fillId="3" borderId="6" xfId="0" applyFont="1" applyFill="1" applyBorder="1" applyAlignment="1">
      <alignment horizontal="right"/>
    </xf>
    <xf numFmtId="0" fontId="31" fillId="3" borderId="2" xfId="0" applyFont="1" applyFill="1" applyBorder="1" applyAlignment="1">
      <alignment horizontal="right" vertical="center" wrapText="1"/>
    </xf>
    <xf numFmtId="0" fontId="31" fillId="3" borderId="13" xfId="0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right" vertical="center" wrapText="1"/>
    </xf>
    <xf numFmtId="0" fontId="31" fillId="3" borderId="3" xfId="0" applyFont="1" applyFill="1" applyBorder="1" applyAlignment="1">
      <alignment horizontal="right" vertical="center" wrapText="1"/>
    </xf>
    <xf numFmtId="0" fontId="31" fillId="3" borderId="57" xfId="0" applyFont="1" applyFill="1" applyBorder="1" applyAlignment="1">
      <alignment horizontal="right" vertical="center" wrapText="1"/>
    </xf>
    <xf numFmtId="1" fontId="34" fillId="3" borderId="16" xfId="2" applyNumberFormat="1" applyFont="1" applyFill="1" applyBorder="1" applyAlignment="1">
      <alignment horizontal="center" wrapText="1"/>
    </xf>
    <xf numFmtId="0" fontId="34" fillId="3" borderId="11" xfId="2" applyFont="1" applyFill="1" applyBorder="1" applyAlignment="1">
      <alignment horizontal="center" wrapText="1"/>
    </xf>
    <xf numFmtId="0" fontId="34" fillId="3" borderId="58" xfId="2" applyFont="1" applyFill="1" applyBorder="1" applyAlignment="1">
      <alignment horizontal="center" wrapText="1"/>
    </xf>
    <xf numFmtId="0" fontId="33" fillId="3" borderId="0" xfId="2" applyFont="1" applyFill="1" applyBorder="1" applyAlignment="1">
      <alignment horizontal="center"/>
    </xf>
    <xf numFmtId="0" fontId="51" fillId="3" borderId="0" xfId="2" applyFont="1" applyFill="1" applyBorder="1" applyAlignment="1">
      <alignment horizontal="right"/>
    </xf>
    <xf numFmtId="0" fontId="31" fillId="3" borderId="1" xfId="2" applyFont="1" applyFill="1" applyBorder="1" applyAlignment="1">
      <alignment horizontal="center" vertical="center" wrapText="1"/>
    </xf>
    <xf numFmtId="0" fontId="31" fillId="3" borderId="1" xfId="2" applyFont="1" applyFill="1" applyBorder="1" applyAlignment="1">
      <alignment horizontal="center" wrapText="1"/>
    </xf>
    <xf numFmtId="0" fontId="37" fillId="3" borderId="1" xfId="2" applyFont="1" applyFill="1" applyBorder="1" applyAlignment="1">
      <alignment horizontal="center" wrapText="1"/>
    </xf>
    <xf numFmtId="0" fontId="31" fillId="3" borderId="60" xfId="2" applyFont="1" applyFill="1" applyBorder="1" applyAlignment="1">
      <alignment horizontal="center" wrapText="1"/>
    </xf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57" xfId="2" applyFont="1" applyFill="1" applyBorder="1" applyAlignment="1">
      <alignment horizontal="center" wrapText="1"/>
    </xf>
    <xf numFmtId="0" fontId="31" fillId="3" borderId="27" xfId="2" applyFont="1" applyFill="1" applyBorder="1" applyAlignment="1">
      <alignment horizontal="center" vertical="center" wrapText="1"/>
    </xf>
    <xf numFmtId="0" fontId="58" fillId="2" borderId="0" xfId="2" applyFont="1" applyFill="1" applyBorder="1" applyAlignment="1">
      <alignment horizontal="right" wrapText="1"/>
    </xf>
    <xf numFmtId="0" fontId="31" fillId="3" borderId="3" xfId="2" applyFont="1" applyFill="1" applyBorder="1" applyAlignment="1">
      <alignment horizontal="center" vertical="center" wrapText="1"/>
    </xf>
    <xf numFmtId="0" fontId="31" fillId="3" borderId="6" xfId="2" applyFont="1" applyFill="1" applyBorder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1" fontId="34" fillId="3" borderId="11" xfId="2" applyNumberFormat="1" applyFont="1" applyFill="1" applyBorder="1" applyAlignment="1">
      <alignment horizontal="center" wrapText="1"/>
    </xf>
    <xf numFmtId="1" fontId="34" fillId="3" borderId="58" xfId="2" applyNumberFormat="1" applyFont="1" applyFill="1" applyBorder="1" applyAlignment="1">
      <alignment horizontal="center" wrapText="1"/>
    </xf>
    <xf numFmtId="0" fontId="31" fillId="3" borderId="17" xfId="2" applyFont="1" applyFill="1" applyBorder="1" applyAlignment="1">
      <alignment horizontal="center" vertical="center" wrapText="1"/>
    </xf>
    <xf numFmtId="0" fontId="31" fillId="3" borderId="59" xfId="2" applyFont="1" applyFill="1" applyBorder="1" applyAlignment="1">
      <alignment horizontal="center" vertical="center" wrapText="1"/>
    </xf>
    <xf numFmtId="0" fontId="31" fillId="3" borderId="16" xfId="2" applyFont="1" applyFill="1" applyBorder="1" applyAlignment="1">
      <alignment horizontal="center" vertical="center" wrapText="1"/>
    </xf>
    <xf numFmtId="0" fontId="31" fillId="3" borderId="58" xfId="2" applyFont="1" applyFill="1" applyBorder="1" applyAlignment="1">
      <alignment horizontal="center" vertical="center" wrapText="1"/>
    </xf>
    <xf numFmtId="0" fontId="31" fillId="3" borderId="55" xfId="2" applyFont="1" applyFill="1" applyBorder="1" applyAlignment="1">
      <alignment horizontal="center" vertical="center" wrapText="1"/>
    </xf>
    <xf numFmtId="0" fontId="31" fillId="3" borderId="57" xfId="2" applyFont="1" applyFill="1" applyBorder="1" applyAlignment="1">
      <alignment horizontal="center" vertical="center" wrapText="1"/>
    </xf>
    <xf numFmtId="1" fontId="31" fillId="3" borderId="0" xfId="2" applyNumberFormat="1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wrapText="1"/>
    </xf>
    <xf numFmtId="0" fontId="31" fillId="3" borderId="11" xfId="2" applyFont="1" applyFill="1" applyBorder="1" applyAlignment="1">
      <alignment horizontal="center" wrapText="1"/>
    </xf>
    <xf numFmtId="0" fontId="31" fillId="3" borderId="58" xfId="2" applyFont="1" applyFill="1" applyBorder="1" applyAlignment="1">
      <alignment horizontal="center" wrapText="1"/>
    </xf>
    <xf numFmtId="0" fontId="34" fillId="3" borderId="24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wrapText="1"/>
    </xf>
    <xf numFmtId="0" fontId="34" fillId="3" borderId="30" xfId="2" applyFont="1" applyFill="1" applyBorder="1" applyAlignment="1">
      <alignment horizontal="center" wrapText="1"/>
    </xf>
    <xf numFmtId="0" fontId="34" fillId="3" borderId="17" xfId="2" applyFont="1" applyFill="1" applyBorder="1" applyAlignment="1">
      <alignment horizontal="center" vertical="center" wrapText="1"/>
    </xf>
    <xf numFmtId="0" fontId="34" fillId="3" borderId="5" xfId="2" applyFont="1" applyFill="1" applyBorder="1" applyAlignment="1">
      <alignment horizontal="center" vertical="center" wrapText="1"/>
    </xf>
    <xf numFmtId="0" fontId="34" fillId="3" borderId="59" xfId="2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58" fillId="2" borderId="9" xfId="0" applyFont="1" applyFill="1" applyBorder="1" applyAlignment="1">
      <alignment horizontal="center"/>
    </xf>
    <xf numFmtId="0" fontId="58" fillId="2" borderId="4" xfId="0" applyFont="1" applyFill="1" applyBorder="1" applyAlignment="1">
      <alignment horizontal="center" vertical="top"/>
    </xf>
    <xf numFmtId="0" fontId="58" fillId="2" borderId="0" xfId="0" applyFont="1" applyFill="1" applyBorder="1" applyAlignment="1">
      <alignment horizontal="center" vertical="top"/>
    </xf>
    <xf numFmtId="0" fontId="58" fillId="2" borderId="9" xfId="0" applyFont="1" applyFill="1" applyBorder="1" applyAlignment="1">
      <alignment horizontal="center" vertical="top"/>
    </xf>
    <xf numFmtId="0" fontId="34" fillId="2" borderId="7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 vertical="top" wrapText="1"/>
    </xf>
    <xf numFmtId="0" fontId="34" fillId="2" borderId="11" xfId="0" applyFont="1" applyFill="1" applyBorder="1" applyAlignment="1">
      <alignment horizontal="center" vertical="top" wrapText="1"/>
    </xf>
    <xf numFmtId="0" fontId="34" fillId="2" borderId="12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top" wrapText="1"/>
    </xf>
    <xf numFmtId="0" fontId="71" fillId="2" borderId="9" xfId="0" applyFont="1" applyFill="1" applyBorder="1" applyAlignment="1">
      <alignment horizontal="center" vertical="center"/>
    </xf>
    <xf numFmtId="0" fontId="31" fillId="2" borderId="0" xfId="2" applyFont="1" applyFill="1" applyAlignment="1">
      <alignment horizontal="right"/>
    </xf>
    <xf numFmtId="0" fontId="29" fillId="2" borderId="0" xfId="0" applyFont="1" applyFill="1" applyBorder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1" fontId="36" fillId="2" borderId="10" xfId="0" applyNumberFormat="1" applyFont="1" applyFill="1" applyBorder="1" applyAlignment="1">
      <alignment horizontal="center"/>
    </xf>
    <xf numFmtId="0" fontId="36" fillId="2" borderId="11" xfId="0" applyFont="1" applyFill="1" applyBorder="1" applyAlignment="1">
      <alignment horizontal="center"/>
    </xf>
    <xf numFmtId="0" fontId="36" fillId="2" borderId="12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  <xf numFmtId="0" fontId="33" fillId="2" borderId="0" xfId="0" applyFont="1" applyFill="1" applyAlignment="1">
      <alignment horizontal="center" vertical="center" wrapText="1"/>
    </xf>
    <xf numFmtId="0" fontId="31" fillId="3" borderId="0" xfId="0" applyFont="1" applyFill="1" applyBorder="1" applyAlignment="1">
      <alignment horizontal="center"/>
    </xf>
    <xf numFmtId="1" fontId="31" fillId="3" borderId="0" xfId="0" applyNumberFormat="1" applyFont="1" applyFill="1" applyBorder="1" applyAlignment="1">
      <alignment horizontal="center" vertical="top"/>
    </xf>
    <xf numFmtId="0" fontId="31" fillId="3" borderId="0" xfId="0" applyFont="1" applyFill="1" applyBorder="1" applyAlignment="1">
      <alignment horizontal="center" vertical="top"/>
    </xf>
    <xf numFmtId="0" fontId="31" fillId="3" borderId="9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0" fontId="31" fillId="2" borderId="64" xfId="0" applyFont="1" applyFill="1" applyBorder="1" applyAlignment="1">
      <alignment horizontal="center" vertical="center" wrapText="1"/>
    </xf>
    <xf numFmtId="1" fontId="31" fillId="3" borderId="12" xfId="0" applyNumberFormat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1" fontId="31" fillId="2" borderId="12" xfId="0" applyNumberFormat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1" fontId="31" fillId="3" borderId="0" xfId="0" applyNumberFormat="1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wrapText="1"/>
    </xf>
    <xf numFmtId="0" fontId="31" fillId="3" borderId="9" xfId="0" applyFont="1" applyFill="1" applyBorder="1" applyAlignment="1">
      <alignment horizontal="center" wrapText="1"/>
    </xf>
    <xf numFmtId="0" fontId="31" fillId="3" borderId="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/>
    </xf>
    <xf numFmtId="0" fontId="31" fillId="3" borderId="9" xfId="0" applyFont="1" applyFill="1" applyBorder="1" applyAlignment="1">
      <alignment horizontal="left" vertical="center"/>
    </xf>
    <xf numFmtId="0" fontId="31" fillId="3" borderId="7" xfId="0" applyFont="1" applyFill="1" applyBorder="1" applyAlignment="1">
      <alignment horizontal="left" vertical="top" wrapText="1"/>
    </xf>
    <xf numFmtId="0" fontId="31" fillId="3" borderId="5" xfId="0" applyFont="1" applyFill="1" applyBorder="1" applyAlignment="1">
      <alignment horizontal="left" vertical="top" wrapText="1"/>
    </xf>
    <xf numFmtId="0" fontId="31" fillId="3" borderId="8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9" xfId="0" applyFont="1" applyFill="1" applyBorder="1" applyAlignment="1">
      <alignment horizontal="left" vertical="top" wrapText="1"/>
    </xf>
    <xf numFmtId="0" fontId="34" fillId="2" borderId="0" xfId="0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top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55" xfId="2" applyFont="1" applyFill="1" applyBorder="1" applyAlignment="1">
      <alignment horizontal="center" wrapText="1"/>
    </xf>
    <xf numFmtId="0" fontId="34" fillId="3" borderId="6" xfId="2" applyFont="1" applyFill="1" applyBorder="1" applyAlignment="1">
      <alignment horizontal="center" wrapText="1"/>
    </xf>
    <xf numFmtId="0" fontId="34" fillId="3" borderId="15" xfId="2" applyFont="1" applyFill="1" applyBorder="1" applyAlignment="1">
      <alignment horizontal="center" wrapText="1"/>
    </xf>
    <xf numFmtId="0" fontId="34" fillId="3" borderId="3" xfId="2" applyFont="1" applyFill="1" applyBorder="1" applyAlignment="1">
      <alignment horizontal="center" wrapText="1"/>
    </xf>
    <xf numFmtId="0" fontId="34" fillId="3" borderId="57" xfId="2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4" fillId="3" borderId="16" xfId="2" applyFont="1" applyFill="1" applyBorder="1" applyAlignment="1">
      <alignment horizontal="center" wrapText="1"/>
    </xf>
    <xf numFmtId="0" fontId="31" fillId="3" borderId="0" xfId="2" applyFont="1" applyFill="1" applyBorder="1" applyAlignment="1">
      <alignment horizontal="left"/>
    </xf>
    <xf numFmtId="0" fontId="56" fillId="2" borderId="0" xfId="2" applyFont="1" applyFill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165" fontId="31" fillId="3" borderId="0" xfId="2" applyNumberFormat="1" applyFont="1" applyFill="1" applyBorder="1" applyAlignment="1">
      <alignment horizontal="center" wrapText="1"/>
    </xf>
    <xf numFmtId="0" fontId="37" fillId="3" borderId="0" xfId="2" applyFont="1" applyFill="1" applyBorder="1" applyAlignment="1">
      <alignment horizontal="left"/>
    </xf>
    <xf numFmtId="165" fontId="59" fillId="3" borderId="0" xfId="2" applyNumberFormat="1" applyFont="1" applyFill="1" applyBorder="1" applyAlignment="1">
      <alignment horizontal="center" vertical="top" wrapText="1"/>
    </xf>
    <xf numFmtId="165" fontId="31" fillId="3" borderId="0" xfId="2" applyNumberFormat="1" applyFont="1" applyFill="1" applyBorder="1" applyAlignment="1">
      <alignment horizontal="left" wrapText="1"/>
    </xf>
    <xf numFmtId="0" fontId="56" fillId="2" borderId="0" xfId="2" applyFont="1" applyFill="1" applyAlignment="1">
      <alignment horizontal="left" vertical="center" wrapText="1"/>
    </xf>
    <xf numFmtId="0" fontId="56" fillId="2" borderId="0" xfId="2" applyFont="1" applyFill="1" applyAlignment="1">
      <alignment horizontal="left" vertical="center"/>
    </xf>
    <xf numFmtId="3" fontId="57" fillId="29" borderId="0" xfId="2" applyNumberFormat="1" applyFont="1" applyFill="1" applyBorder="1" applyAlignment="1">
      <alignment horizontal="center" vertical="center" wrapText="1"/>
    </xf>
    <xf numFmtId="3" fontId="62" fillId="13" borderId="0" xfId="2" applyNumberFormat="1" applyFont="1" applyFill="1" applyBorder="1" applyAlignment="1">
      <alignment horizontal="center" vertical="center" wrapText="1"/>
    </xf>
    <xf numFmtId="165" fontId="63" fillId="3" borderId="0" xfId="2" applyNumberFormat="1" applyFont="1" applyFill="1" applyBorder="1" applyAlignment="1">
      <alignment horizontal="center" wrapText="1"/>
    </xf>
    <xf numFmtId="0" fontId="31" fillId="2" borderId="0" xfId="2" applyFont="1" applyFill="1" applyAlignment="1">
      <alignment horizontal="center" wrapText="1"/>
    </xf>
    <xf numFmtId="3" fontId="58" fillId="10" borderId="0" xfId="2" applyNumberFormat="1" applyFont="1" applyFill="1" applyBorder="1" applyAlignment="1">
      <alignment horizontal="center" vertical="center" wrapText="1"/>
    </xf>
    <xf numFmtId="0" fontId="54" fillId="3" borderId="0" xfId="2" applyFont="1" applyFill="1" applyBorder="1" applyAlignment="1">
      <alignment horizontal="right" vertical="center"/>
    </xf>
    <xf numFmtId="0" fontId="55" fillId="2" borderId="0" xfId="2" applyFont="1" applyFill="1" applyAlignment="1">
      <alignment horizontal="center" wrapText="1"/>
    </xf>
    <xf numFmtId="0" fontId="64" fillId="9" borderId="0" xfId="2" applyFont="1" applyFill="1" applyAlignment="1">
      <alignment horizontal="center" vertical="center" wrapText="1"/>
    </xf>
    <xf numFmtId="0" fontId="64" fillId="9" borderId="0" xfId="2" applyFont="1" applyFill="1" applyAlignment="1">
      <alignment horizontal="center" vertical="center"/>
    </xf>
    <xf numFmtId="0" fontId="33" fillId="2" borderId="0" xfId="2" applyFont="1" applyFill="1" applyAlignment="1">
      <alignment horizontal="center" wrapText="1"/>
    </xf>
    <xf numFmtId="165" fontId="58" fillId="10" borderId="0" xfId="2" applyNumberFormat="1" applyFont="1" applyFill="1" applyBorder="1" applyAlignment="1">
      <alignment horizontal="center" vertical="center" wrapText="1"/>
    </xf>
    <xf numFmtId="165" fontId="58" fillId="3" borderId="0" xfId="2" applyNumberFormat="1" applyFont="1" applyFill="1" applyBorder="1" applyAlignment="1">
      <alignment horizontal="center" wrapText="1"/>
    </xf>
    <xf numFmtId="165" fontId="62" fillId="13" borderId="0" xfId="2" applyNumberFormat="1" applyFont="1" applyFill="1" applyBorder="1" applyAlignment="1">
      <alignment horizontal="center" vertical="center" wrapText="1"/>
    </xf>
    <xf numFmtId="3" fontId="31" fillId="30" borderId="0" xfId="2" applyNumberFormat="1" applyFont="1" applyFill="1" applyBorder="1" applyAlignment="1">
      <alignment horizontal="center" vertical="center" wrapText="1"/>
    </xf>
    <xf numFmtId="3" fontId="31" fillId="30" borderId="38" xfId="2" applyNumberFormat="1" applyFont="1" applyFill="1" applyBorder="1" applyAlignment="1">
      <alignment horizontal="center" vertical="center" wrapText="1"/>
    </xf>
    <xf numFmtId="3" fontId="31" fillId="30" borderId="37" xfId="2" applyNumberFormat="1" applyFont="1" applyFill="1" applyBorder="1" applyAlignment="1">
      <alignment horizontal="center" vertical="center" wrapText="1"/>
    </xf>
    <xf numFmtId="0" fontId="31" fillId="2" borderId="0" xfId="2" applyFont="1" applyFill="1" applyBorder="1" applyAlignment="1">
      <alignment horizontal="left"/>
    </xf>
    <xf numFmtId="0" fontId="66" fillId="2" borderId="0" xfId="2" applyFont="1" applyFill="1" applyAlignment="1">
      <alignment horizontal="right"/>
    </xf>
    <xf numFmtId="0" fontId="33" fillId="3" borderId="0" xfId="2" applyFont="1" applyFill="1" applyAlignment="1">
      <alignment horizontal="center" vertical="center" wrapText="1"/>
    </xf>
  </cellXfs>
  <cellStyles count="58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Normální 7" xfId="21"/>
    <cellStyle name="Normální 7 2" xfId="57"/>
    <cellStyle name="Normální 8" xfId="22"/>
    <cellStyle name="Normální 9" xfId="23"/>
    <cellStyle name="Procenta" xfId="1" builtinId="5"/>
    <cellStyle name="Procenta 2" xfId="7"/>
    <cellStyle name="Procenta 2 2" xfId="3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</cellStyles>
  <dxfs count="0"/>
  <tableStyles count="0" defaultTableStyle="TableStyleMedium2" defaultPivotStyle="PivotStyleLight16"/>
  <colors>
    <mruColors>
      <color rgb="FFDDFAFB"/>
      <color rgb="FFCEF8FA"/>
      <color rgb="FF79C1D5"/>
      <color rgb="FFFFCC66"/>
      <color rgb="FFFFFF66"/>
      <color rgb="FFFFFF99"/>
      <color rgb="FFFFFFCC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0"/>
      <c:depthPercent val="6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8.2281803382172145E-3"/>
          <c:w val="0.97127600985360696"/>
          <c:h val="0.97118276354696165"/>
        </c:manualLayout>
      </c:layout>
      <c:line3DChart>
        <c:grouping val="standar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val>
            <c:numRef>
              <c:f>T!$E$20:$E$26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  <c:pt idx="6" formatCode="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val>
            <c:numRef>
              <c:f>T!$F$20:$F$26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90"/>
        <c:axId val="187427840"/>
        <c:axId val="187532032"/>
        <c:axId val="172159872"/>
      </c:line3DChart>
      <c:catAx>
        <c:axId val="18742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32032"/>
        <c:crosses val="autoZero"/>
        <c:auto val="1"/>
        <c:lblAlgn val="ctr"/>
        <c:lblOffset val="100"/>
        <c:noMultiLvlLbl val="0"/>
      </c:catAx>
      <c:valAx>
        <c:axId val="187532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427840"/>
        <c:crosses val="autoZero"/>
        <c:crossBetween val="between"/>
      </c:valAx>
      <c:serAx>
        <c:axId val="172159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32032"/>
        <c:crosses val="autoZero"/>
      </c:ser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0.24488305970108709</c:v>
                </c:pt>
                <c:pt idx="1">
                  <c:v>0.26344651861153018</c:v>
                </c:pt>
              </c:numCache>
            </c:numRef>
          </c:val>
        </c:ser>
        <c:ser>
          <c:idx val="1"/>
          <c:order val="1"/>
          <c:tx>
            <c:strRef>
              <c:f>'9'!$H$47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0.35280858352385547</c:v>
                </c:pt>
                <c:pt idx="1">
                  <c:v>0.33367847922692112</c:v>
                </c:pt>
              </c:numCache>
            </c:numRef>
          </c:val>
        </c:ser>
        <c:ser>
          <c:idx val="2"/>
          <c:order val="2"/>
          <c:tx>
            <c:strRef>
              <c:f>'9'!$H$48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'9'!$I$48:$J$48</c:f>
              <c:numCache>
                <c:formatCode>0.0%</c:formatCode>
                <c:ptCount val="2"/>
                <c:pt idx="0">
                  <c:v>0.40230835677505739</c:v>
                </c:pt>
                <c:pt idx="1">
                  <c:v>0.40287500216154865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62191104"/>
        <c:axId val="362197376"/>
      </c:barChart>
      <c:catAx>
        <c:axId val="36219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2197376"/>
        <c:crosses val="autoZero"/>
        <c:auto val="1"/>
        <c:lblAlgn val="ctr"/>
        <c:lblOffset val="100"/>
        <c:noMultiLvlLbl val="0"/>
      </c:catAx>
      <c:valAx>
        <c:axId val="3621973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6219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65538.372557279727</c:v>
                </c:pt>
                <c:pt idx="1">
                  <c:v>77770.571999997395</c:v>
                </c:pt>
              </c:numCache>
            </c:numRef>
          </c:val>
        </c:ser>
        <c:ser>
          <c:idx val="1"/>
          <c:order val="1"/>
          <c:tx>
            <c:strRef>
              <c:f>'10'!$B$47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107387.12274690944</c:v>
                </c:pt>
                <c:pt idx="1">
                  <c:v>115811.69799998945</c:v>
                </c:pt>
              </c:numCache>
            </c:numRef>
          </c:val>
        </c:ser>
        <c:ser>
          <c:idx val="2"/>
          <c:order val="2"/>
          <c:tx>
            <c:strRef>
              <c:f>'10'!$B$48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'10'!$C$48:$D$48</c:f>
              <c:numCache>
                <c:formatCode>#,##0</c:formatCode>
                <c:ptCount val="2"/>
                <c:pt idx="0">
                  <c:v>134777.78274101767</c:v>
                </c:pt>
                <c:pt idx="1">
                  <c:v>142355.1779999951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62276352"/>
        <c:axId val="362278272"/>
      </c:barChart>
      <c:catAx>
        <c:axId val="36227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2278272"/>
        <c:crosses val="autoZero"/>
        <c:auto val="1"/>
        <c:lblAlgn val="ctr"/>
        <c:lblOffset val="100"/>
        <c:noMultiLvlLbl val="0"/>
      </c:catAx>
      <c:valAx>
        <c:axId val="362278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36227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0.21299211686542713</c:v>
                </c:pt>
                <c:pt idx="1">
                  <c:v>0.23150313388104793</c:v>
                </c:pt>
              </c:numCache>
            </c:numRef>
          </c:val>
        </c:ser>
        <c:ser>
          <c:idx val="1"/>
          <c:order val="1"/>
          <c:tx>
            <c:strRef>
              <c:f>'10'!$H$47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0.34899570595777801</c:v>
                </c:pt>
                <c:pt idx="1">
                  <c:v>0.34474185206049335</c:v>
                </c:pt>
              </c:numCache>
            </c:numRef>
          </c:val>
        </c:ser>
        <c:ser>
          <c:idx val="2"/>
          <c:order val="2"/>
          <c:tx>
            <c:strRef>
              <c:f>'10'!$H$48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'10'!$I$48:$J$48</c:f>
              <c:numCache>
                <c:formatCode>0.0%</c:formatCode>
                <c:ptCount val="2"/>
                <c:pt idx="0">
                  <c:v>0.43801217717679464</c:v>
                </c:pt>
                <c:pt idx="1">
                  <c:v>0.42375501405845872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62617088"/>
        <c:axId val="362623360"/>
      </c:barChart>
      <c:catAx>
        <c:axId val="36261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2623360"/>
        <c:crosses val="autoZero"/>
        <c:auto val="1"/>
        <c:lblAlgn val="ctr"/>
        <c:lblOffset val="100"/>
        <c:noMultiLvlLbl val="0"/>
      </c:catAx>
      <c:valAx>
        <c:axId val="3626233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626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541640.68493208103</c:v>
                </c:pt>
                <c:pt idx="1">
                  <c:v>593085.16963563208</c:v>
                </c:pt>
              </c:numCache>
            </c:numRef>
          </c:val>
        </c:ser>
        <c:ser>
          <c:idx val="1"/>
          <c:order val="1"/>
          <c:tx>
            <c:strRef>
              <c:f>'11'!$B$47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759958.70937069959</c:v>
                </c:pt>
                <c:pt idx="1">
                  <c:v>773524.25567335857</c:v>
                </c:pt>
              </c:numCache>
            </c:numRef>
          </c:val>
        </c:ser>
        <c:ser>
          <c:idx val="2"/>
          <c:order val="2"/>
          <c:tx>
            <c:strRef>
              <c:f>'11'!$B$48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'11'!$C$48:$D$48</c:f>
              <c:numCache>
                <c:formatCode>#,##0</c:formatCode>
                <c:ptCount val="2"/>
                <c:pt idx="0">
                  <c:v>877845.00440742704</c:v>
                </c:pt>
                <c:pt idx="1">
                  <c:v>926436.95057141024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62673280"/>
        <c:axId val="362675200"/>
      </c:barChart>
      <c:catAx>
        <c:axId val="36267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2675200"/>
        <c:crosses val="autoZero"/>
        <c:auto val="1"/>
        <c:lblAlgn val="ctr"/>
        <c:lblOffset val="100"/>
        <c:noMultiLvlLbl val="0"/>
      </c:catAx>
      <c:valAx>
        <c:axId val="362675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5.6126499173979267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362673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0.24852236893614879</c:v>
                </c:pt>
                <c:pt idx="1">
                  <c:v>0.25864508274845538</c:v>
                </c:pt>
              </c:numCache>
            </c:numRef>
          </c:val>
        </c:ser>
        <c:ser>
          <c:idx val="1"/>
          <c:order val="1"/>
          <c:tx>
            <c:strRef>
              <c:f>'11'!$H$47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0.3486937816906191</c:v>
                </c:pt>
                <c:pt idx="1">
                  <c:v>0.33733476296412396</c:v>
                </c:pt>
              </c:numCache>
            </c:numRef>
          </c:val>
        </c:ser>
        <c:ser>
          <c:idx val="2"/>
          <c:order val="2"/>
          <c:tx>
            <c:strRef>
              <c:f>'11'!$H$48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'11'!$I$48:$J$48</c:f>
              <c:numCache>
                <c:formatCode>0.0%</c:formatCode>
                <c:ptCount val="2"/>
                <c:pt idx="0">
                  <c:v>0.40278384937323236</c:v>
                </c:pt>
                <c:pt idx="1">
                  <c:v>0.40402015428742055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67601536"/>
        <c:axId val="367620096"/>
      </c:barChart>
      <c:catAx>
        <c:axId val="36760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7620096"/>
        <c:crosses val="autoZero"/>
        <c:auto val="1"/>
        <c:lblAlgn val="ctr"/>
        <c:lblOffset val="100"/>
        <c:noMultiLvlLbl val="0"/>
      </c:catAx>
      <c:valAx>
        <c:axId val="367620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67601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24839.344000000001</c:v>
                </c:pt>
                <c:pt idx="1">
                  <c:v>29578.868999999999</c:v>
                </c:pt>
              </c:numCache>
            </c:numRef>
          </c:val>
        </c:ser>
        <c:ser>
          <c:idx val="1"/>
          <c:order val="1"/>
          <c:tx>
            <c:strRef>
              <c:f>'12'!$B$47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37433.11299999999</c:v>
                </c:pt>
                <c:pt idx="1">
                  <c:v>38415.218000000001</c:v>
                </c:pt>
              </c:numCache>
            </c:numRef>
          </c:val>
        </c:ser>
        <c:ser>
          <c:idx val="2"/>
          <c:order val="2"/>
          <c:tx>
            <c:strRef>
              <c:f>'12'!$B$48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'12'!$C$48:$D$48</c:f>
              <c:numCache>
                <c:formatCode>#,##0</c:formatCode>
                <c:ptCount val="2"/>
                <c:pt idx="0">
                  <c:v>43717.746000000006</c:v>
                </c:pt>
                <c:pt idx="1">
                  <c:v>46226.491999999991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67715456"/>
        <c:axId val="367717376"/>
      </c:barChart>
      <c:catAx>
        <c:axId val="36771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7717376"/>
        <c:crosses val="autoZero"/>
        <c:auto val="1"/>
        <c:lblAlgn val="ctr"/>
        <c:lblOffset val="100"/>
        <c:noMultiLvlLbl val="0"/>
      </c:catAx>
      <c:valAx>
        <c:axId val="367717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367715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0.23435509412129343</c:v>
                </c:pt>
                <c:pt idx="1">
                  <c:v>0.25896269533005956</c:v>
                </c:pt>
              </c:numCache>
            </c:numRef>
          </c:val>
        </c:ser>
        <c:ser>
          <c:idx val="1"/>
          <c:order val="1"/>
          <c:tx>
            <c:strRef>
              <c:f>'12'!$H$47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0.35317521752458564</c:v>
                </c:pt>
                <c:pt idx="1">
                  <c:v>0.33632484037749449</c:v>
                </c:pt>
              </c:numCache>
            </c:numRef>
          </c:val>
        </c:ser>
        <c:ser>
          <c:idx val="2"/>
          <c:order val="2"/>
          <c:tx>
            <c:strRef>
              <c:f>'12'!$H$48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'12'!$I$48:$J$48</c:f>
              <c:numCache>
                <c:formatCode>0.0%</c:formatCode>
                <c:ptCount val="2"/>
                <c:pt idx="0">
                  <c:v>0.41246968835412084</c:v>
                </c:pt>
                <c:pt idx="1">
                  <c:v>0.40471246429244584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67826816"/>
        <c:axId val="367845376"/>
      </c:barChart>
      <c:catAx>
        <c:axId val="36782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7845376"/>
        <c:crosses val="autoZero"/>
        <c:auto val="1"/>
        <c:lblAlgn val="ctr"/>
        <c:lblOffset val="100"/>
        <c:noMultiLvlLbl val="0"/>
      </c:catAx>
      <c:valAx>
        <c:axId val="3678453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6782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25325.794999999995</c:v>
                </c:pt>
                <c:pt idx="1">
                  <c:v>69133.805000000008</c:v>
                </c:pt>
              </c:numCache>
            </c:numRef>
          </c:val>
        </c:ser>
        <c:ser>
          <c:idx val="1"/>
          <c:order val="1"/>
          <c:tx>
            <c:strRef>
              <c:f>'13'!$B$47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42271.76200000001</c:v>
                </c:pt>
                <c:pt idx="1">
                  <c:v>46975.767000000007</c:v>
                </c:pt>
              </c:numCache>
            </c:numRef>
          </c:val>
        </c:ser>
        <c:ser>
          <c:idx val="2"/>
          <c:order val="2"/>
          <c:tx>
            <c:strRef>
              <c:f>'13'!$B$48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'13'!$C$48:$D$48</c:f>
              <c:numCache>
                <c:formatCode>#,##0</c:formatCode>
                <c:ptCount val="2"/>
                <c:pt idx="0">
                  <c:v>23583.345000000001</c:v>
                </c:pt>
                <c:pt idx="1">
                  <c:v>61842.165999999997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68551040"/>
        <c:axId val="368552960"/>
      </c:barChart>
      <c:catAx>
        <c:axId val="36855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8552960"/>
        <c:crosses val="autoZero"/>
        <c:auto val="1"/>
        <c:lblAlgn val="ctr"/>
        <c:lblOffset val="100"/>
        <c:noMultiLvlLbl val="0"/>
      </c:catAx>
      <c:valAx>
        <c:axId val="368552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368551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0.27775328434456587</c:v>
                </c:pt>
                <c:pt idx="1">
                  <c:v>0.38849749812502538</c:v>
                </c:pt>
              </c:numCache>
            </c:numRef>
          </c:val>
        </c:ser>
        <c:ser>
          <c:idx val="1"/>
          <c:order val="1"/>
          <c:tx>
            <c:strRef>
              <c:f>'13'!$H$47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0.46360324446011741</c:v>
                </c:pt>
                <c:pt idx="1">
                  <c:v>0.26398037764598853</c:v>
                </c:pt>
              </c:numCache>
            </c:numRef>
          </c:val>
        </c:ser>
        <c:ser>
          <c:idx val="2"/>
          <c:order val="2"/>
          <c:tx>
            <c:strRef>
              <c:f>'13'!$H$48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'13'!$I$48:$J$48</c:f>
              <c:numCache>
                <c:formatCode>0.0%</c:formatCode>
                <c:ptCount val="2"/>
                <c:pt idx="0">
                  <c:v>0.25864347119531678</c:v>
                </c:pt>
                <c:pt idx="1">
                  <c:v>0.34752212422898615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68609152"/>
        <c:axId val="368635904"/>
      </c:barChart>
      <c:catAx>
        <c:axId val="36860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8635904"/>
        <c:crosses val="autoZero"/>
        <c:auto val="1"/>
        <c:lblAlgn val="ctr"/>
        <c:lblOffset val="100"/>
        <c:noMultiLvlLbl val="0"/>
      </c:catAx>
      <c:valAx>
        <c:axId val="368635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68609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'14'!$D$10:$D$14</c:f>
              <c:numCache>
                <c:formatCode>#,##0</c:formatCode>
                <c:ptCount val="5"/>
                <c:pt idx="0">
                  <c:v>65538.372557279727</c:v>
                </c:pt>
                <c:pt idx="1">
                  <c:v>541640.68493208103</c:v>
                </c:pt>
                <c:pt idx="2">
                  <c:v>24839.344000000001</c:v>
                </c:pt>
                <c:pt idx="3">
                  <c:v>25325.794999999995</c:v>
                </c:pt>
                <c:pt idx="4">
                  <c:v>657344.19648936088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4983040"/>
        <c:axId val="384984576"/>
      </c:barChart>
      <c:catAx>
        <c:axId val="3849830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384984576"/>
        <c:crosses val="autoZero"/>
        <c:auto val="1"/>
        <c:lblAlgn val="ctr"/>
        <c:lblOffset val="100"/>
        <c:noMultiLvlLbl val="0"/>
      </c:catAx>
      <c:valAx>
        <c:axId val="38498457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38498304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90"/>
      <c:rAngAx val="0"/>
      <c:perspective val="80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4.0280904489986877E-2"/>
          <c:w val="0.97127600985360696"/>
          <c:h val="0.939130146488993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val>
            <c:numRef>
              <c:f>T!$E$20:$E$25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val>
            <c:numRef>
              <c:f>T!$F$20:$F$25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gapDepth val="70"/>
        <c:shape val="box"/>
        <c:axId val="187549952"/>
        <c:axId val="187551744"/>
        <c:axId val="0"/>
      </c:bar3DChart>
      <c:catAx>
        <c:axId val="187549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51744"/>
        <c:crosses val="autoZero"/>
        <c:auto val="1"/>
        <c:lblAlgn val="ctr"/>
        <c:lblOffset val="100"/>
        <c:noMultiLvlLbl val="0"/>
      </c:catAx>
      <c:valAx>
        <c:axId val="187551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5499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'14'!$H$10:$H$14</c:f>
              <c:numCache>
                <c:formatCode>#,##0.0</c:formatCode>
                <c:ptCount val="5"/>
                <c:pt idx="0">
                  <c:v>11.106451612903225</c:v>
                </c:pt>
                <c:pt idx="1">
                  <c:v>9.7344086021505376</c:v>
                </c:pt>
                <c:pt idx="2">
                  <c:v>9.5032258064516135</c:v>
                </c:pt>
                <c:pt idx="3">
                  <c:v>9.7129032258064498</c:v>
                </c:pt>
                <c:pt idx="4">
                  <c:v>9.7129032258064498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5029248"/>
        <c:axId val="385030784"/>
      </c:barChart>
      <c:catAx>
        <c:axId val="385029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385030784"/>
        <c:crosses val="autoZero"/>
        <c:auto val="1"/>
        <c:lblAlgn val="ctr"/>
        <c:lblOffset val="100"/>
        <c:noMultiLvlLbl val="0"/>
      </c:catAx>
      <c:valAx>
        <c:axId val="38503078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38502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"/>
                  <c:y val="2.10969584684267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'14'!$F$10:$F$13</c:f>
              <c:numCache>
                <c:formatCode>0.0%</c:formatCode>
                <c:ptCount val="4"/>
                <c:pt idx="0">
                  <c:v>9.9656160225168766E-2</c:v>
                </c:pt>
                <c:pt idx="1">
                  <c:v>0.82407100592731919</c:v>
                </c:pt>
                <c:pt idx="2">
                  <c:v>3.7806320921820985E-2</c:v>
                </c:pt>
                <c:pt idx="3">
                  <c:v>3.8466512925691185E-2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'14'!$I$10:$I$14</c:f>
              <c:numCache>
                <c:formatCode>#,##0.0</c:formatCode>
                <c:ptCount val="5"/>
                <c:pt idx="0">
                  <c:v>14.2</c:v>
                </c:pt>
                <c:pt idx="1">
                  <c:v>12.866666666666667</c:v>
                </c:pt>
                <c:pt idx="2">
                  <c:v>12.6</c:v>
                </c:pt>
                <c:pt idx="3">
                  <c:v>12.8</c:v>
                </c:pt>
                <c:pt idx="4">
                  <c:v>12.8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'14'!$J$10:$J$14</c:f>
              <c:numCache>
                <c:formatCode>#,##0.0</c:formatCode>
                <c:ptCount val="5"/>
                <c:pt idx="0">
                  <c:v>4.5</c:v>
                </c:pt>
                <c:pt idx="1">
                  <c:v>3.4166666666666665</c:v>
                </c:pt>
                <c:pt idx="2">
                  <c:v>3</c:v>
                </c:pt>
                <c:pt idx="3">
                  <c:v>3.4</c:v>
                </c:pt>
                <c:pt idx="4">
                  <c:v>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5080320"/>
        <c:axId val="406799104"/>
      </c:barChart>
      <c:catAx>
        <c:axId val="385080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406799104"/>
        <c:crosses val="autoZero"/>
        <c:auto val="1"/>
        <c:lblAlgn val="ctr"/>
        <c:lblOffset val="100"/>
        <c:noMultiLvlLbl val="0"/>
      </c:catAx>
      <c:valAx>
        <c:axId val="4067991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385080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'15'!$D$10:$D$14</c:f>
              <c:numCache>
                <c:formatCode>#,##0</c:formatCode>
                <c:ptCount val="5"/>
                <c:pt idx="0">
                  <c:v>107387.12274690944</c:v>
                </c:pt>
                <c:pt idx="1">
                  <c:v>759958.70937069959</c:v>
                </c:pt>
                <c:pt idx="2">
                  <c:v>37433.11299999999</c:v>
                </c:pt>
                <c:pt idx="3">
                  <c:v>42271.76200000001</c:v>
                </c:pt>
                <c:pt idx="4">
                  <c:v>947050.70711760898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6877696"/>
        <c:axId val="406879232"/>
      </c:barChart>
      <c:catAx>
        <c:axId val="4068776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406879232"/>
        <c:crosses val="autoZero"/>
        <c:auto val="1"/>
        <c:lblAlgn val="ctr"/>
        <c:lblOffset val="100"/>
        <c:noMultiLvlLbl val="0"/>
      </c:catAx>
      <c:valAx>
        <c:axId val="40687923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0687769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23973581373496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'15'!$H$10:$H$14</c:f>
              <c:numCache>
                <c:formatCode>#,##0.0</c:formatCode>
                <c:ptCount val="5"/>
                <c:pt idx="0">
                  <c:v>5.2466666666666661</c:v>
                </c:pt>
                <c:pt idx="1">
                  <c:v>3.9483333333333328</c:v>
                </c:pt>
                <c:pt idx="2">
                  <c:v>3.4099999999999997</c:v>
                </c:pt>
                <c:pt idx="3">
                  <c:v>3.8933333333333322</c:v>
                </c:pt>
                <c:pt idx="4">
                  <c:v>3.8933333333333322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4155776"/>
        <c:axId val="424161664"/>
      </c:barChart>
      <c:catAx>
        <c:axId val="424155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424161664"/>
        <c:crosses val="autoZero"/>
        <c:auto val="1"/>
        <c:lblAlgn val="ctr"/>
        <c:lblOffset val="100"/>
        <c:noMultiLvlLbl val="0"/>
      </c:catAx>
      <c:valAx>
        <c:axId val="42416166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24155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'15'!$F$10:$F$13</c:f>
              <c:numCache>
                <c:formatCode>0.0%</c:formatCode>
                <c:ptCount val="4"/>
                <c:pt idx="0">
                  <c:v>0.11325421715622666</c:v>
                </c:pt>
                <c:pt idx="1">
                  <c:v>0.80260381305580253</c:v>
                </c:pt>
                <c:pt idx="2">
                  <c:v>3.9534626766336706E-2</c:v>
                </c:pt>
                <c:pt idx="3">
                  <c:v>4.4607343021634126E-2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'15'!$I$10:$I$14</c:f>
              <c:numCache>
                <c:formatCode>#,##0.0</c:formatCode>
                <c:ptCount val="5"/>
                <c:pt idx="0">
                  <c:v>10</c:v>
                </c:pt>
                <c:pt idx="1">
                  <c:v>8.85</c:v>
                </c:pt>
                <c:pt idx="2">
                  <c:v>8.8000000000000007</c:v>
                </c:pt>
                <c:pt idx="3">
                  <c:v>8.9</c:v>
                </c:pt>
                <c:pt idx="4">
                  <c:v>8.9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'15'!$J$10:$J$14</c:f>
              <c:numCache>
                <c:formatCode>#,##0.0</c:formatCode>
                <c:ptCount val="5"/>
                <c:pt idx="0">
                  <c:v>1.2</c:v>
                </c:pt>
                <c:pt idx="1">
                  <c:v>0.11666666666666665</c:v>
                </c:pt>
                <c:pt idx="2">
                  <c:v>-0.8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4256256"/>
        <c:axId val="424257792"/>
      </c:barChart>
      <c:catAx>
        <c:axId val="42425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424257792"/>
        <c:crosses val="autoZero"/>
        <c:auto val="1"/>
        <c:lblAlgn val="ctr"/>
        <c:lblOffset val="100"/>
        <c:noMultiLvlLbl val="0"/>
      </c:catAx>
      <c:valAx>
        <c:axId val="42425779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24256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'16'!$D$10:$D$14</c:f>
              <c:numCache>
                <c:formatCode>#,##0</c:formatCode>
                <c:ptCount val="5"/>
                <c:pt idx="0">
                  <c:v>134777.78274101767</c:v>
                </c:pt>
                <c:pt idx="1">
                  <c:v>877845.00440742704</c:v>
                </c:pt>
                <c:pt idx="2">
                  <c:v>43717.746000000006</c:v>
                </c:pt>
                <c:pt idx="3">
                  <c:v>23583.345000000001</c:v>
                </c:pt>
                <c:pt idx="4">
                  <c:v>1079923.8781484447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4377344"/>
        <c:axId val="424489728"/>
      </c:barChart>
      <c:catAx>
        <c:axId val="4243773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424489728"/>
        <c:crosses val="autoZero"/>
        <c:auto val="1"/>
        <c:lblAlgn val="ctr"/>
        <c:lblOffset val="100"/>
        <c:noMultiLvlLbl val="0"/>
      </c:catAx>
      <c:valAx>
        <c:axId val="424489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2437734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07307051408448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'16'!$H$10:$H$14</c:f>
              <c:numCache>
                <c:formatCode>#,##0.0</c:formatCode>
                <c:ptCount val="5"/>
                <c:pt idx="0">
                  <c:v>2.3967741935483864</c:v>
                </c:pt>
                <c:pt idx="1">
                  <c:v>1.0924731182795699</c:v>
                </c:pt>
                <c:pt idx="2">
                  <c:v>0.51290322580645165</c:v>
                </c:pt>
                <c:pt idx="3">
                  <c:v>1.0096774193548386</c:v>
                </c:pt>
                <c:pt idx="4">
                  <c:v>1.0096774193548386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4509824"/>
        <c:axId val="424511360"/>
      </c:barChart>
      <c:catAx>
        <c:axId val="424509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424511360"/>
        <c:crosses val="autoZero"/>
        <c:auto val="1"/>
        <c:lblAlgn val="ctr"/>
        <c:lblOffset val="100"/>
        <c:noMultiLvlLbl val="0"/>
      </c:catAx>
      <c:valAx>
        <c:axId val="42451136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2450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'16'!$F$10:$F$13</c:f>
              <c:numCache>
                <c:formatCode>0.0%</c:formatCode>
                <c:ptCount val="4"/>
                <c:pt idx="0">
                  <c:v>0.12462970207807766</c:v>
                </c:pt>
                <c:pt idx="1">
                  <c:v>0.81303822925932112</c:v>
                </c:pt>
                <c:pt idx="2">
                  <c:v>4.0512569296663054E-2</c:v>
                </c:pt>
                <c:pt idx="3">
                  <c:v>2.181949936593823E-2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1653</c:v>
                </c:pt>
                <c:pt idx="1">
                  <c:v>6592</c:v>
                </c:pt>
                <c:pt idx="2">
                  <c:v>200873</c:v>
                </c:pt>
                <c:pt idx="3">
                  <c:v>2635663</c:v>
                </c:pt>
                <c:pt idx="4">
                  <c:v>177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'16'!$I$10:$I$14</c:f>
              <c:numCache>
                <c:formatCode>#,##0.0</c:formatCode>
                <c:ptCount val="5"/>
                <c:pt idx="0">
                  <c:v>9.6</c:v>
                </c:pt>
                <c:pt idx="1">
                  <c:v>6.3166666666666664</c:v>
                </c:pt>
                <c:pt idx="2">
                  <c:v>7.1</c:v>
                </c:pt>
                <c:pt idx="3">
                  <c:v>6.3</c:v>
                </c:pt>
                <c:pt idx="4">
                  <c:v>6.3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'16'!$J$10:$J$14</c:f>
              <c:numCache>
                <c:formatCode>#,##0.0</c:formatCode>
                <c:ptCount val="5"/>
                <c:pt idx="0">
                  <c:v>-2.2000000000000002</c:v>
                </c:pt>
                <c:pt idx="1">
                  <c:v>-3.7666666666666671</c:v>
                </c:pt>
                <c:pt idx="2">
                  <c:v>-6</c:v>
                </c:pt>
                <c:pt idx="3">
                  <c:v>-4</c:v>
                </c:pt>
                <c:pt idx="4">
                  <c:v>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5322752"/>
        <c:axId val="425324544"/>
      </c:barChart>
      <c:catAx>
        <c:axId val="425322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425324544"/>
        <c:crosses val="autoZero"/>
        <c:auto val="1"/>
        <c:lblAlgn val="ctr"/>
        <c:lblOffset val="100"/>
        <c:noMultiLvlLbl val="0"/>
      </c:catAx>
      <c:valAx>
        <c:axId val="42532454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25322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'17'!$D$10:$D$14</c:f>
              <c:numCache>
                <c:formatCode>#,##0</c:formatCode>
                <c:ptCount val="5"/>
                <c:pt idx="0">
                  <c:v>307703.27804520691</c:v>
                </c:pt>
                <c:pt idx="1">
                  <c:v>2179444.3987102071</c:v>
                </c:pt>
                <c:pt idx="2">
                  <c:v>105990.20300000001</c:v>
                </c:pt>
                <c:pt idx="3">
                  <c:v>91180.902000000002</c:v>
                </c:pt>
                <c:pt idx="4">
                  <c:v>2684318.7817554139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5382656"/>
        <c:axId val="425384192"/>
      </c:barChart>
      <c:catAx>
        <c:axId val="4253826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425384192"/>
        <c:crosses val="autoZero"/>
        <c:auto val="1"/>
        <c:lblAlgn val="ctr"/>
        <c:lblOffset val="100"/>
        <c:noMultiLvlLbl val="0"/>
      </c:catAx>
      <c:valAx>
        <c:axId val="42538419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25382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690640521443399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'17'!$H$10:$H$14</c:f>
              <c:numCache>
                <c:formatCode>#,##0.0</c:formatCode>
                <c:ptCount val="5"/>
                <c:pt idx="0">
                  <c:v>6.249964157706092</c:v>
                </c:pt>
                <c:pt idx="1">
                  <c:v>4.9250716845878131</c:v>
                </c:pt>
                <c:pt idx="2">
                  <c:v>4.4753763440860217</c:v>
                </c:pt>
                <c:pt idx="3">
                  <c:v>4.871971326164874</c:v>
                </c:pt>
                <c:pt idx="4">
                  <c:v>4.871971326164874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5408384"/>
        <c:axId val="425409920"/>
      </c:barChart>
      <c:catAx>
        <c:axId val="425408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425409920"/>
        <c:crosses val="autoZero"/>
        <c:auto val="1"/>
        <c:lblAlgn val="ctr"/>
        <c:lblOffset val="100"/>
        <c:noMultiLvlLbl val="0"/>
      </c:catAx>
      <c:valAx>
        <c:axId val="425409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25408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'17'!$F$10:$F$13</c:f>
              <c:numCache>
                <c:formatCode>0.0%</c:formatCode>
                <c:ptCount val="4"/>
                <c:pt idx="0">
                  <c:v>0.11450218112266157</c:v>
                </c:pt>
                <c:pt idx="1">
                  <c:v>0.81205753033744743</c:v>
                </c:pt>
                <c:pt idx="2">
                  <c:v>3.9504992393024678E-2</c:v>
                </c:pt>
                <c:pt idx="3">
                  <c:v>3.3935296146866391E-2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'17'!$I$10:$I$14</c:f>
              <c:numCache>
                <c:formatCode>#,##0.0</c:formatCode>
                <c:ptCount val="5"/>
                <c:pt idx="0">
                  <c:v>14.2</c:v>
                </c:pt>
                <c:pt idx="1">
                  <c:v>12.866666666666667</c:v>
                </c:pt>
                <c:pt idx="2">
                  <c:v>12.6</c:v>
                </c:pt>
                <c:pt idx="3">
                  <c:v>12.8</c:v>
                </c:pt>
                <c:pt idx="4">
                  <c:v>12.8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'17'!$J$10:$J$14</c:f>
              <c:numCache>
                <c:formatCode>#,##0.0</c:formatCode>
                <c:ptCount val="5"/>
                <c:pt idx="0">
                  <c:v>-2.2000000000000002</c:v>
                </c:pt>
                <c:pt idx="1">
                  <c:v>-3.7666666666666671</c:v>
                </c:pt>
                <c:pt idx="2">
                  <c:v>-6</c:v>
                </c:pt>
                <c:pt idx="3">
                  <c:v>-4</c:v>
                </c:pt>
                <c:pt idx="4">
                  <c:v>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5758720"/>
        <c:axId val="425760256"/>
      </c:barChart>
      <c:catAx>
        <c:axId val="425758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425760256"/>
        <c:crosses val="autoZero"/>
        <c:auto val="1"/>
        <c:lblAlgn val="ctr"/>
        <c:lblOffset val="100"/>
        <c:noMultiLvlLbl val="0"/>
      </c:catAx>
      <c:valAx>
        <c:axId val="4257602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25758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406728.03300477361</c:v>
                </c:pt>
                <c:pt idx="1">
                  <c:v>2634073.0335093383</c:v>
                </c:pt>
                <c:pt idx="2">
                  <c:v>129488.106</c:v>
                </c:pt>
                <c:pt idx="3">
                  <c:v>109984.26450000002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137464.07387692365</c:v>
                </c:pt>
                <c:pt idx="1">
                  <c:v>1181450.7123774718</c:v>
                </c:pt>
                <c:pt idx="2">
                  <c:v>56421.904999999999</c:v>
                </c:pt>
                <c:pt idx="3">
                  <c:v>53532.820999999996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82067.288415716073</c:v>
                </c:pt>
                <c:pt idx="1">
                  <c:v>889729.55852065876</c:v>
                </c:pt>
                <c:pt idx="2">
                  <c:v>39479.547999999995</c:v>
                </c:pt>
                <c:pt idx="3">
                  <c:v>122532.44709999999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307703.2780452068</c:v>
                </c:pt>
                <c:pt idx="1">
                  <c:v>2179444.398710208</c:v>
                </c:pt>
                <c:pt idx="2">
                  <c:v>105990.20300000001</c:v>
                </c:pt>
                <c:pt idx="3">
                  <c:v>91180.902000000002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947520"/>
        <c:axId val="425949056"/>
      </c:barChart>
      <c:catAx>
        <c:axId val="42594752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25949056"/>
        <c:crosses val="autoZero"/>
        <c:auto val="1"/>
        <c:lblAlgn val="ctr"/>
        <c:lblOffset val="100"/>
        <c:noMultiLvlLbl val="0"/>
      </c:catAx>
      <c:valAx>
        <c:axId val="425949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25947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'26'!$E$10:$E$23</c:f>
              <c:numCache>
                <c:formatCode>#,##0</c:formatCode>
                <c:ptCount val="14"/>
                <c:pt idx="0">
                  <c:v>221912.45522450001</c:v>
                </c:pt>
                <c:pt idx="1">
                  <c:v>920507.1892599999</c:v>
                </c:pt>
                <c:pt idx="2">
                  <c:v>179723.75354999999</c:v>
                </c:pt>
                <c:pt idx="3">
                  <c:v>302817.13258999999</c:v>
                </c:pt>
                <c:pt idx="4">
                  <c:v>272558.03770000004</c:v>
                </c:pt>
                <c:pt idx="5">
                  <c:v>765505.66319000022</c:v>
                </c:pt>
                <c:pt idx="6">
                  <c:v>409380.37218000001</c:v>
                </c:pt>
                <c:pt idx="7">
                  <c:v>326427.87226999999</c:v>
                </c:pt>
                <c:pt idx="8">
                  <c:v>320252.61681000004</c:v>
                </c:pt>
                <c:pt idx="9">
                  <c:v>680659.38448501937</c:v>
                </c:pt>
                <c:pt idx="10">
                  <c:v>916958.11583999998</c:v>
                </c:pt>
                <c:pt idx="11">
                  <c:v>906800.37844999996</c:v>
                </c:pt>
                <c:pt idx="12">
                  <c:v>291133.12932000007</c:v>
                </c:pt>
                <c:pt idx="13">
                  <c:v>343798.66931000003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77758976"/>
        <c:axId val="477760512"/>
      </c:barChart>
      <c:catAx>
        <c:axId val="477758976"/>
        <c:scaling>
          <c:orientation val="maxMin"/>
        </c:scaling>
        <c:delete val="0"/>
        <c:axPos val="l"/>
        <c:majorTickMark val="out"/>
        <c:minorTickMark val="none"/>
        <c:tickLblPos val="nextTo"/>
        <c:crossAx val="477760512"/>
        <c:crosses val="autoZero"/>
        <c:auto val="1"/>
        <c:lblAlgn val="ctr"/>
        <c:lblOffset val="100"/>
        <c:noMultiLvlLbl val="0"/>
      </c:catAx>
      <c:valAx>
        <c:axId val="4777605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77758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'26'!$H$10:$H$23</c:f>
              <c:numCache>
                <c:formatCode>#,##0.0</c:formatCode>
                <c:ptCount val="14"/>
                <c:pt idx="0">
                  <c:v>9.4709677419354801</c:v>
                </c:pt>
                <c:pt idx="1">
                  <c:v>10.480645161290322</c:v>
                </c:pt>
                <c:pt idx="2">
                  <c:v>8.9677419354838701</c:v>
                </c:pt>
                <c:pt idx="3">
                  <c:v>9.2290322580645139</c:v>
                </c:pt>
                <c:pt idx="4">
                  <c:v>9.5741935483870968</c:v>
                </c:pt>
                <c:pt idx="5">
                  <c:v>9.816129032258063</c:v>
                </c:pt>
                <c:pt idx="6">
                  <c:v>9.2967741935483872</c:v>
                </c:pt>
                <c:pt idx="7">
                  <c:v>9.7225806451612922</c:v>
                </c:pt>
                <c:pt idx="8">
                  <c:v>10.06451612903226</c:v>
                </c:pt>
                <c:pt idx="9">
                  <c:v>11.587096774193551</c:v>
                </c:pt>
                <c:pt idx="10">
                  <c:v>10.438709677419356</c:v>
                </c:pt>
                <c:pt idx="11">
                  <c:v>10.632258064516128</c:v>
                </c:pt>
                <c:pt idx="12">
                  <c:v>9.251612903225805</c:v>
                </c:pt>
                <c:pt idx="13">
                  <c:v>8.8935483870967733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78116096"/>
        <c:axId val="478121984"/>
      </c:barChart>
      <c:catAx>
        <c:axId val="478116096"/>
        <c:scaling>
          <c:orientation val="maxMin"/>
        </c:scaling>
        <c:delete val="0"/>
        <c:axPos val="l"/>
        <c:majorTickMark val="out"/>
        <c:minorTickMark val="none"/>
        <c:tickLblPos val="low"/>
        <c:crossAx val="478121984"/>
        <c:crosses val="autoZero"/>
        <c:auto val="1"/>
        <c:lblAlgn val="ctr"/>
        <c:lblOffset val="100"/>
        <c:noMultiLvlLbl val="0"/>
      </c:catAx>
      <c:valAx>
        <c:axId val="47812198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78116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'27'!$E$10:$E$23</c:f>
              <c:numCache>
                <c:formatCode>#,##0</c:formatCode>
                <c:ptCount val="14"/>
                <c:pt idx="0">
                  <c:v>342947.96308000002</c:v>
                </c:pt>
                <c:pt idx="1">
                  <c:v>1414637.3988500005</c:v>
                </c:pt>
                <c:pt idx="2">
                  <c:v>253599.2096</c:v>
                </c:pt>
                <c:pt idx="3">
                  <c:v>437200.40701000002</c:v>
                </c:pt>
                <c:pt idx="4">
                  <c:v>416092.39826999983</c:v>
                </c:pt>
                <c:pt idx="5">
                  <c:v>1016783.96025</c:v>
                </c:pt>
                <c:pt idx="6">
                  <c:v>583068.97780999984</c:v>
                </c:pt>
                <c:pt idx="7">
                  <c:v>468534.50731000007</c:v>
                </c:pt>
                <c:pt idx="8">
                  <c:v>459674.77874999994</c:v>
                </c:pt>
                <c:pt idx="9">
                  <c:v>1120283.8324302209</c:v>
                </c:pt>
                <c:pt idx="10">
                  <c:v>1259033.0315400001</c:v>
                </c:pt>
                <c:pt idx="11">
                  <c:v>1212998.3664400002</c:v>
                </c:pt>
                <c:pt idx="12">
                  <c:v>418452.78557000001</c:v>
                </c:pt>
                <c:pt idx="13">
                  <c:v>515858.37166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4507904"/>
        <c:axId val="454526080"/>
      </c:barChart>
      <c:catAx>
        <c:axId val="454507904"/>
        <c:scaling>
          <c:orientation val="maxMin"/>
        </c:scaling>
        <c:delete val="0"/>
        <c:axPos val="l"/>
        <c:majorTickMark val="out"/>
        <c:minorTickMark val="none"/>
        <c:tickLblPos val="nextTo"/>
        <c:crossAx val="454526080"/>
        <c:crosses val="autoZero"/>
        <c:auto val="1"/>
        <c:lblAlgn val="ctr"/>
        <c:lblOffset val="100"/>
        <c:noMultiLvlLbl val="0"/>
      </c:catAx>
      <c:valAx>
        <c:axId val="4545260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5450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'27'!$H$10:$H$23</c:f>
              <c:numCache>
                <c:formatCode>#,##0.0</c:formatCode>
                <c:ptCount val="14"/>
                <c:pt idx="0">
                  <c:v>3.376666666666666</c:v>
                </c:pt>
                <c:pt idx="1">
                  <c:v>4.756666666666665</c:v>
                </c:pt>
                <c:pt idx="2">
                  <c:v>3.0733333333333337</c:v>
                </c:pt>
                <c:pt idx="3">
                  <c:v>3.7966666666666664</c:v>
                </c:pt>
                <c:pt idx="4">
                  <c:v>3.9833333333333343</c:v>
                </c:pt>
                <c:pt idx="5">
                  <c:v>4.4200000000000008</c:v>
                </c:pt>
                <c:pt idx="6">
                  <c:v>3.9266666666666667</c:v>
                </c:pt>
                <c:pt idx="7">
                  <c:v>4.0933333333333328</c:v>
                </c:pt>
                <c:pt idx="8">
                  <c:v>3.8466666666666667</c:v>
                </c:pt>
                <c:pt idx="9">
                  <c:v>5.6933333333333334</c:v>
                </c:pt>
                <c:pt idx="10">
                  <c:v>4.5966666666666676</c:v>
                </c:pt>
                <c:pt idx="11">
                  <c:v>4.5733333333333341</c:v>
                </c:pt>
                <c:pt idx="12">
                  <c:v>3.2700000000000005</c:v>
                </c:pt>
                <c:pt idx="13">
                  <c:v>3.6733333333333333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4545792"/>
        <c:axId val="454547328"/>
      </c:barChart>
      <c:catAx>
        <c:axId val="454545792"/>
        <c:scaling>
          <c:orientation val="maxMin"/>
        </c:scaling>
        <c:delete val="0"/>
        <c:axPos val="l"/>
        <c:majorTickMark val="out"/>
        <c:minorTickMark val="none"/>
        <c:tickLblPos val="low"/>
        <c:crossAx val="454547328"/>
        <c:crosses val="autoZero"/>
        <c:auto val="1"/>
        <c:lblAlgn val="ctr"/>
        <c:lblOffset val="100"/>
        <c:noMultiLvlLbl val="0"/>
      </c:catAx>
      <c:valAx>
        <c:axId val="4545473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54545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1186.6677117817117</c:v>
                </c:pt>
                <c:pt idx="1">
                  <c:v>776.49826739073626</c:v>
                </c:pt>
                <c:pt idx="2">
                  <c:v>768.98807018132754</c:v>
                </c:pt>
                <c:pt idx="3">
                  <c:v>1083.0175732493162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343.25468947937043</c:v>
                </c:pt>
                <c:pt idx="1">
                  <c:v>145.30560662038042</c:v>
                </c:pt>
                <c:pt idx="2">
                  <c:v>104.61779126344746</c:v>
                </c:pt>
                <c:pt idx="3">
                  <c:v>283.03800231456279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572.28128692227097</c:v>
                </c:pt>
                <c:pt idx="1">
                  <c:v>153.71125100176775</c:v>
                </c:pt>
                <c:pt idx="2">
                  <c:v>69.120323789098592</c:v>
                </c:pt>
                <c:pt idx="3">
                  <c:v>443.01135143881152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1109.9253148810319</c:v>
                </c:pt>
                <c:pt idx="1">
                  <c:v>311.93608092261434</c:v>
                </c:pt>
                <c:pt idx="2">
                  <c:v>150.91528523110023</c:v>
                </c:pt>
                <c:pt idx="3">
                  <c:v>854.45699360716083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15.39925622272456</c:v>
                </c:pt>
                <c:pt idx="1">
                  <c:v>15.420333971430711</c:v>
                </c:pt>
                <c:pt idx="2">
                  <c:v>15.440344962106828</c:v>
                </c:pt>
                <c:pt idx="3">
                  <c:v>16.652816544981157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961088"/>
        <c:axId val="355966976"/>
      </c:barChart>
      <c:catAx>
        <c:axId val="355961088"/>
        <c:scaling>
          <c:orientation val="minMax"/>
        </c:scaling>
        <c:delete val="0"/>
        <c:axPos val="b"/>
        <c:majorTickMark val="out"/>
        <c:minorTickMark val="none"/>
        <c:tickLblPos val="nextTo"/>
        <c:crossAx val="355966976"/>
        <c:crosses val="autoZero"/>
        <c:auto val="1"/>
        <c:lblAlgn val="ctr"/>
        <c:lblOffset val="100"/>
        <c:noMultiLvlLbl val="0"/>
      </c:catAx>
      <c:valAx>
        <c:axId val="355966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55961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'28'!$E$10:$E$23</c:f>
              <c:numCache>
                <c:formatCode>#,##0</c:formatCode>
                <c:ptCount val="14"/>
                <c:pt idx="0">
                  <c:v>401271.90436000004</c:v>
                </c:pt>
                <c:pt idx="1">
                  <c:v>1790977.3373000005</c:v>
                </c:pt>
                <c:pt idx="2">
                  <c:v>305457.15902000002</c:v>
                </c:pt>
                <c:pt idx="3">
                  <c:v>531314.85291999998</c:v>
                </c:pt>
                <c:pt idx="4">
                  <c:v>515190.79511000001</c:v>
                </c:pt>
                <c:pt idx="5">
                  <c:v>1199473.0580900002</c:v>
                </c:pt>
                <c:pt idx="6">
                  <c:v>720173.67472000001</c:v>
                </c:pt>
                <c:pt idx="7">
                  <c:v>563900.17982000008</c:v>
                </c:pt>
                <c:pt idx="8">
                  <c:v>551166.67209999985</c:v>
                </c:pt>
                <c:pt idx="9">
                  <c:v>1408357.8508331329</c:v>
                </c:pt>
                <c:pt idx="10">
                  <c:v>1473363.6774700002</c:v>
                </c:pt>
                <c:pt idx="11">
                  <c:v>1138680.1964099999</c:v>
                </c:pt>
                <c:pt idx="12">
                  <c:v>518492.63183000003</c:v>
                </c:pt>
                <c:pt idx="13">
                  <c:v>671426.98485999997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6242688"/>
        <c:axId val="456244224"/>
      </c:barChart>
      <c:catAx>
        <c:axId val="456242688"/>
        <c:scaling>
          <c:orientation val="maxMin"/>
        </c:scaling>
        <c:delete val="0"/>
        <c:axPos val="l"/>
        <c:majorTickMark val="out"/>
        <c:minorTickMark val="none"/>
        <c:tickLblPos val="nextTo"/>
        <c:crossAx val="456244224"/>
        <c:crosses val="autoZero"/>
        <c:auto val="1"/>
        <c:lblAlgn val="ctr"/>
        <c:lblOffset val="100"/>
        <c:noMultiLvlLbl val="0"/>
      </c:catAx>
      <c:valAx>
        <c:axId val="4562442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56242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'28'!$H$10:$H$23</c:f>
              <c:numCache>
                <c:formatCode>#,##0.0</c:formatCode>
                <c:ptCount val="14"/>
                <c:pt idx="0">
                  <c:v>0.51935483870967736</c:v>
                </c:pt>
                <c:pt idx="1">
                  <c:v>1.7225806451612906</c:v>
                </c:pt>
                <c:pt idx="2">
                  <c:v>4.1935483870967676E-2</c:v>
                </c:pt>
                <c:pt idx="3">
                  <c:v>0.7</c:v>
                </c:pt>
                <c:pt idx="4">
                  <c:v>1.1935483870967745</c:v>
                </c:pt>
                <c:pt idx="5">
                  <c:v>1.7161290322580647</c:v>
                </c:pt>
                <c:pt idx="6">
                  <c:v>1.0580645161290323</c:v>
                </c:pt>
                <c:pt idx="7">
                  <c:v>1.241935483870968</c:v>
                </c:pt>
                <c:pt idx="8">
                  <c:v>1.2225806451612906</c:v>
                </c:pt>
                <c:pt idx="9">
                  <c:v>2.7999999999999994</c:v>
                </c:pt>
                <c:pt idx="10">
                  <c:v>1.8129032258064517</c:v>
                </c:pt>
                <c:pt idx="11">
                  <c:v>2.0354838709677416</c:v>
                </c:pt>
                <c:pt idx="12">
                  <c:v>0.27096774193548384</c:v>
                </c:pt>
                <c:pt idx="13">
                  <c:v>0.4258064516129032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6354048"/>
        <c:axId val="456359936"/>
      </c:barChart>
      <c:catAx>
        <c:axId val="456354048"/>
        <c:scaling>
          <c:orientation val="maxMin"/>
        </c:scaling>
        <c:delete val="0"/>
        <c:axPos val="l"/>
        <c:majorTickMark val="out"/>
        <c:minorTickMark val="none"/>
        <c:tickLblPos val="low"/>
        <c:crossAx val="456359936"/>
        <c:crosses val="autoZero"/>
        <c:auto val="1"/>
        <c:lblAlgn val="ctr"/>
        <c:lblOffset val="100"/>
        <c:noMultiLvlLbl val="0"/>
      </c:catAx>
      <c:valAx>
        <c:axId val="45635993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56354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'29'!$E$10:$E$23</c:f>
              <c:numCache>
                <c:formatCode>#,##0</c:formatCode>
                <c:ptCount val="14"/>
                <c:pt idx="0">
                  <c:v>966132.3226645001</c:v>
                </c:pt>
                <c:pt idx="1">
                  <c:v>4126121.9254100006</c:v>
                </c:pt>
                <c:pt idx="2">
                  <c:v>738780.12216999999</c:v>
                </c:pt>
                <c:pt idx="3">
                  <c:v>1271332.39252</c:v>
                </c:pt>
                <c:pt idx="4">
                  <c:v>1203841.2310800001</c:v>
                </c:pt>
                <c:pt idx="5">
                  <c:v>2981762.6815299997</c:v>
                </c:pt>
                <c:pt idx="6">
                  <c:v>1712623.02471</c:v>
                </c:pt>
                <c:pt idx="7">
                  <c:v>1358862.5593999999</c:v>
                </c:pt>
                <c:pt idx="8">
                  <c:v>1331094.0676600002</c:v>
                </c:pt>
                <c:pt idx="9">
                  <c:v>3209301.0677483734</c:v>
                </c:pt>
                <c:pt idx="10">
                  <c:v>3649354.82485</c:v>
                </c:pt>
                <c:pt idx="11">
                  <c:v>3258478.9413000001</c:v>
                </c:pt>
                <c:pt idx="12">
                  <c:v>1228078.5467200002</c:v>
                </c:pt>
                <c:pt idx="13">
                  <c:v>1531084.0258299999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6371584"/>
        <c:axId val="458454144"/>
      </c:barChart>
      <c:catAx>
        <c:axId val="456371584"/>
        <c:scaling>
          <c:orientation val="maxMin"/>
        </c:scaling>
        <c:delete val="0"/>
        <c:axPos val="l"/>
        <c:majorTickMark val="out"/>
        <c:minorTickMark val="none"/>
        <c:tickLblPos val="nextTo"/>
        <c:crossAx val="458454144"/>
        <c:crosses val="autoZero"/>
        <c:auto val="1"/>
        <c:lblAlgn val="ctr"/>
        <c:lblOffset val="100"/>
        <c:noMultiLvlLbl val="0"/>
      </c:catAx>
      <c:valAx>
        <c:axId val="45845414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56371584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'29'!$H$10:$H$23</c:f>
              <c:numCache>
                <c:formatCode>#,##0.0</c:formatCode>
                <c:ptCount val="14"/>
                <c:pt idx="0">
                  <c:v>4.4556630824372752</c:v>
                </c:pt>
                <c:pt idx="1">
                  <c:v>5.6532974910394254</c:v>
                </c:pt>
                <c:pt idx="2">
                  <c:v>4.0276702508960573</c:v>
                </c:pt>
                <c:pt idx="3">
                  <c:v>4.575232974910393</c:v>
                </c:pt>
                <c:pt idx="4">
                  <c:v>4.917025089605735</c:v>
                </c:pt>
                <c:pt idx="5">
                  <c:v>5.3174193548387096</c:v>
                </c:pt>
                <c:pt idx="6">
                  <c:v>4.7605017921146953</c:v>
                </c:pt>
                <c:pt idx="7">
                  <c:v>5.0192831541218643</c:v>
                </c:pt>
                <c:pt idx="8">
                  <c:v>5.0445878136200726</c:v>
                </c:pt>
                <c:pt idx="9">
                  <c:v>6.6934767025089608</c:v>
                </c:pt>
                <c:pt idx="10">
                  <c:v>5.6160931899641584</c:v>
                </c:pt>
                <c:pt idx="11">
                  <c:v>5.7470250896057351</c:v>
                </c:pt>
                <c:pt idx="12">
                  <c:v>4.2641935483870963</c:v>
                </c:pt>
                <c:pt idx="13">
                  <c:v>4.3308960573476698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8469760"/>
        <c:axId val="458471296"/>
      </c:barChart>
      <c:catAx>
        <c:axId val="458469760"/>
        <c:scaling>
          <c:orientation val="maxMin"/>
        </c:scaling>
        <c:delete val="0"/>
        <c:axPos val="l"/>
        <c:majorTickMark val="out"/>
        <c:minorTickMark val="none"/>
        <c:tickLblPos val="low"/>
        <c:crossAx val="458471296"/>
        <c:crosses val="autoZero"/>
        <c:auto val="1"/>
        <c:lblAlgn val="ctr"/>
        <c:lblOffset val="100"/>
        <c:noMultiLvlLbl val="0"/>
      </c:catAx>
      <c:valAx>
        <c:axId val="4584712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58469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Stav provozních zásob ZP, které náleží do plynárenské soustavy ČR</a:t>
            </a:r>
          </a:p>
        </c:rich>
      </c:tx>
      <c:layout>
        <c:manualLayout>
          <c:xMode val="edge"/>
          <c:yMode val="edge"/>
          <c:x val="0.17201054729269952"/>
          <c:y val="1.70574210302898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380207507618594"/>
          <c:y val="0.11482615346997692"/>
          <c:w val="0.64457507510427958"/>
          <c:h val="0.61421924387111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'33'!$B$28</c:f>
              <c:strCache>
                <c:ptCount val="1"/>
                <c:pt idx="0">
                  <c:v>stav zásob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'33'!$B$29:$B$40</c:f>
              <c:numCache>
                <c:formatCode>#,##0</c:formatCode>
                <c:ptCount val="12"/>
                <c:pt idx="0">
                  <c:v>978842.9608421697</c:v>
                </c:pt>
                <c:pt idx="1">
                  <c:v>558046.60684216954</c:v>
                </c:pt>
                <c:pt idx="2">
                  <c:v>456381.0998421695</c:v>
                </c:pt>
                <c:pt idx="3">
                  <c:v>642980.38984216948</c:v>
                </c:pt>
                <c:pt idx="4">
                  <c:v>996896.70184216928</c:v>
                </c:pt>
                <c:pt idx="5">
                  <c:v>1809404.7408421694</c:v>
                </c:pt>
                <c:pt idx="6">
                  <c:v>2326531.0668421695</c:v>
                </c:pt>
                <c:pt idx="7">
                  <c:v>2712562.0398421697</c:v>
                </c:pt>
                <c:pt idx="8">
                  <c:v>2940744.2688421691</c:v>
                </c:pt>
                <c:pt idx="9">
                  <c:v>3055012.7028421685</c:v>
                </c:pt>
                <c:pt idx="10">
                  <c:v>2709182.0758421686</c:v>
                </c:pt>
                <c:pt idx="11">
                  <c:v>2247355.5728421691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7488000"/>
        <c:axId val="427489920"/>
      </c:barChart>
      <c:catAx>
        <c:axId val="42748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7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427489920"/>
        <c:crossesAt val="-4000"/>
        <c:auto val="1"/>
        <c:lblAlgn val="ctr"/>
        <c:lblOffset val="100"/>
        <c:noMultiLvlLbl val="0"/>
      </c:catAx>
      <c:valAx>
        <c:axId val="427489920"/>
        <c:scaling>
          <c:orientation val="minMax"/>
          <c:max val="35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5.8879337330540113E-3"/>
              <c:y val="0.3719671636790081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27488000"/>
        <c:crosses val="autoZero"/>
        <c:crossBetween val="between"/>
        <c:majorUnit val="500000"/>
      </c:valAx>
    </c:plotArea>
    <c:legend>
      <c:legendPos val="r"/>
      <c:layout>
        <c:manualLayout>
          <c:xMode val="edge"/>
          <c:yMode val="edge"/>
          <c:x val="0.82633566637503642"/>
          <c:y val="0.35257836069507709"/>
          <c:w val="0.14050646446971907"/>
          <c:h val="8.64033297671108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</a:t>
            </a:r>
            <a:r>
              <a:rPr lang="cs-CZ" sz="800"/>
              <a:t>ze</a:t>
            </a:r>
            <a:r>
              <a:rPr lang="en-US" sz="800"/>
              <a:t>/</a:t>
            </a:r>
            <a:r>
              <a:rPr lang="cs-CZ" sz="800"/>
              <a:t>do ZP, které náleží do plynárenské soustavy </a:t>
            </a:r>
            <a:r>
              <a:rPr lang="en-US" sz="800"/>
              <a:t>ČR</a:t>
            </a:r>
          </a:p>
        </c:rich>
      </c:tx>
      <c:layout>
        <c:manualLayout>
          <c:xMode val="edge"/>
          <c:yMode val="edge"/>
          <c:x val="0.17779316254704547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5803931066922"/>
          <c:y val="0.11482612020350892"/>
          <c:w val="0.64901951258932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'33'!$F$28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'33'!$F$29:$F$40</c:f>
              <c:numCache>
                <c:formatCode>0.0</c:formatCode>
                <c:ptCount val="12"/>
                <c:pt idx="0">
                  <c:v>876.94375400000001</c:v>
                </c:pt>
                <c:pt idx="1">
                  <c:v>450.93774999999999</c:v>
                </c:pt>
                <c:pt idx="2">
                  <c:v>126.30672300000001</c:v>
                </c:pt>
                <c:pt idx="3">
                  <c:v>19.858931999999999</c:v>
                </c:pt>
                <c:pt idx="4">
                  <c:v>19.121337</c:v>
                </c:pt>
                <c:pt idx="5">
                  <c:v>0</c:v>
                </c:pt>
                <c:pt idx="6">
                  <c:v>10.850256</c:v>
                </c:pt>
                <c:pt idx="7">
                  <c:v>10.132531999999999</c:v>
                </c:pt>
                <c:pt idx="8">
                  <c:v>42.093180999999994</c:v>
                </c:pt>
                <c:pt idx="9">
                  <c:v>6.8701340000000002</c:v>
                </c:pt>
                <c:pt idx="10">
                  <c:v>345.38526899999999</c:v>
                </c:pt>
                <c:pt idx="11">
                  <c:v>474.86680199999995</c:v>
                </c:pt>
              </c:numCache>
            </c:numRef>
          </c:val>
        </c:ser>
        <c:ser>
          <c:idx val="2"/>
          <c:order val="2"/>
          <c:tx>
            <c:strRef>
              <c:f>'33'!$G$28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'33'!$G$29:$G$40</c:f>
              <c:numCache>
                <c:formatCode>0.0</c:formatCode>
                <c:ptCount val="12"/>
                <c:pt idx="0">
                  <c:v>-0.68487599999999993</c:v>
                </c:pt>
                <c:pt idx="1">
                  <c:v>-30.141396</c:v>
                </c:pt>
                <c:pt idx="2">
                  <c:v>-24.641216</c:v>
                </c:pt>
                <c:pt idx="3">
                  <c:v>-223.39213000000001</c:v>
                </c:pt>
                <c:pt idx="4">
                  <c:v>-374.35755199999994</c:v>
                </c:pt>
                <c:pt idx="5">
                  <c:v>-812.77543900000001</c:v>
                </c:pt>
                <c:pt idx="6">
                  <c:v>-528.78818699999999</c:v>
                </c:pt>
                <c:pt idx="7">
                  <c:v>-397.651005</c:v>
                </c:pt>
                <c:pt idx="8">
                  <c:v>-271.43229599999995</c:v>
                </c:pt>
                <c:pt idx="9">
                  <c:v>-130.73356799999999</c:v>
                </c:pt>
                <c:pt idx="10">
                  <c:v>-0.45164199999999999</c:v>
                </c:pt>
                <c:pt idx="11">
                  <c:v>-13.509199000000001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33030272"/>
        <c:axId val="433032192"/>
      </c:barChart>
      <c:lineChart>
        <c:grouping val="standard"/>
        <c:varyColors val="0"/>
        <c:ser>
          <c:idx val="0"/>
          <c:order val="0"/>
          <c:tx>
            <c:strRef>
              <c:f>'33'!$E$28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'33'!$E$29:$E$40</c:f>
              <c:numCache>
                <c:formatCode>0.0</c:formatCode>
                <c:ptCount val="12"/>
                <c:pt idx="0">
                  <c:v>876.25887799999998</c:v>
                </c:pt>
                <c:pt idx="1">
                  <c:v>420.79635400000001</c:v>
                </c:pt>
                <c:pt idx="2">
                  <c:v>101.66550700000001</c:v>
                </c:pt>
                <c:pt idx="3">
                  <c:v>-203.533198</c:v>
                </c:pt>
                <c:pt idx="4">
                  <c:v>-355.23621499999996</c:v>
                </c:pt>
                <c:pt idx="5">
                  <c:v>-812.77543900000001</c:v>
                </c:pt>
                <c:pt idx="6">
                  <c:v>-517.93793100000005</c:v>
                </c:pt>
                <c:pt idx="7">
                  <c:v>-387.51847299999997</c:v>
                </c:pt>
                <c:pt idx="8">
                  <c:v>-229.33911499999996</c:v>
                </c:pt>
                <c:pt idx="9">
                  <c:v>-123.86343399999998</c:v>
                </c:pt>
                <c:pt idx="10">
                  <c:v>344.933627</c:v>
                </c:pt>
                <c:pt idx="11">
                  <c:v>461.35760299999993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030272"/>
        <c:axId val="433032192"/>
      </c:lineChart>
      <c:catAx>
        <c:axId val="4330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7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433032192"/>
        <c:crossesAt val="-4000"/>
        <c:auto val="1"/>
        <c:lblAlgn val="ctr"/>
        <c:lblOffset val="100"/>
        <c:noMultiLvlLbl val="0"/>
      </c:catAx>
      <c:valAx>
        <c:axId val="433032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5062329330045865E-2"/>
              <c:y val="0.371967163679008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33030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84196124420613"/>
          <c:y val="0.21424649578377172"/>
          <c:w val="0.19617140709064726"/>
          <c:h val="0.42501055453174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12665.524476852499</c:v>
                </c:pt>
                <c:pt idx="1">
                  <c:v>8298.5699024000005</c:v>
                </c:pt>
                <c:pt idx="2">
                  <c:v>8204.2489212199998</c:v>
                </c:pt>
                <c:pt idx="3">
                  <c:v>11542.998029407101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3663.4036608600004</c:v>
                </c:pt>
                <c:pt idx="1">
                  <c:v>1552.9386849100006</c:v>
                </c:pt>
                <c:pt idx="2">
                  <c:v>1116.3670631700002</c:v>
                </c:pt>
                <c:pt idx="3">
                  <c:v>3016.5051046000003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6108.5751483721851</c:v>
                </c:pt>
                <c:pt idx="1">
                  <c:v>1642.78441677</c:v>
                </c:pt>
                <c:pt idx="2">
                  <c:v>737.7772982755622</c:v>
                </c:pt>
                <c:pt idx="3">
                  <c:v>4721.9139138214423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11848.902350099659</c:v>
                </c:pt>
                <c:pt idx="1">
                  <c:v>3333.9287243899998</c:v>
                </c:pt>
                <c:pt idx="2">
                  <c:v>1610.7454298874698</c:v>
                </c:pt>
                <c:pt idx="3">
                  <c:v>9107.9344796169298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164.38782892</c:v>
                </c:pt>
                <c:pt idx="1">
                  <c:v>164.80663035000001</c:v>
                </c:pt>
                <c:pt idx="2">
                  <c:v>164.75096803</c:v>
                </c:pt>
                <c:pt idx="3">
                  <c:v>177.49620614739999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5982336"/>
        <c:axId val="355984128"/>
      </c:barChart>
      <c:catAx>
        <c:axId val="355982336"/>
        <c:scaling>
          <c:orientation val="minMax"/>
        </c:scaling>
        <c:delete val="0"/>
        <c:axPos val="b"/>
        <c:majorTickMark val="out"/>
        <c:minorTickMark val="none"/>
        <c:tickLblPos val="nextTo"/>
        <c:crossAx val="355984128"/>
        <c:crosses val="autoZero"/>
        <c:auto val="1"/>
        <c:lblAlgn val="ctr"/>
        <c:lblOffset val="100"/>
        <c:noMultiLvlLbl val="0"/>
      </c:catAx>
      <c:valAx>
        <c:axId val="355984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55982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29443.203678558362</c:v>
                </c:pt>
                <c:pt idx="1">
                  <c:v>15859.245524941234</c:v>
                </c:pt>
                <c:pt idx="2">
                  <c:v>21204.656740043894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8557568"/>
        <c:axId val="358559104"/>
      </c:barChart>
      <c:catAx>
        <c:axId val="3585575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358559104"/>
        <c:crosses val="autoZero"/>
        <c:auto val="1"/>
        <c:lblAlgn val="ctr"/>
        <c:lblOffset val="100"/>
        <c:noMultiLvlLbl val="0"/>
      </c:catAx>
      <c:valAx>
        <c:axId val="358559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358557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38630.360174203059</c:v>
                </c:pt>
                <c:pt idx="1">
                  <c:v>24771.846230327112</c:v>
                </c:pt>
                <c:pt idx="2">
                  <c:v>31568.360302022953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8584320"/>
        <c:axId val="358585856"/>
      </c:barChart>
      <c:catAx>
        <c:axId val="3585843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358585856"/>
        <c:crosses val="autoZero"/>
        <c:auto val="1"/>
        <c:lblAlgn val="ctr"/>
        <c:lblOffset val="100"/>
        <c:noMultiLvlLbl val="0"/>
      </c:catAx>
      <c:valAx>
        <c:axId val="358585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358584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44007.256154655435</c:v>
                </c:pt>
                <c:pt idx="1">
                  <c:v>25849.147557069693</c:v>
                </c:pt>
                <c:pt idx="2">
                  <c:v>34836.267120737371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8754176"/>
        <c:axId val="358755712"/>
      </c:barChart>
      <c:catAx>
        <c:axId val="3587541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358755712"/>
        <c:crosses val="autoZero"/>
        <c:auto val="1"/>
        <c:lblAlgn val="ctr"/>
        <c:lblOffset val="100"/>
        <c:noMultiLvlLbl val="0"/>
      </c:catAx>
      <c:valAx>
        <c:axId val="358755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358754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657344.19648936053</c:v>
                </c:pt>
                <c:pt idx="1">
                  <c:v>769568.41563562956</c:v>
                </c:pt>
              </c:numCache>
            </c:numRef>
          </c:val>
        </c:ser>
        <c:ser>
          <c:idx val="1"/>
          <c:order val="1"/>
          <c:tx>
            <c:strRef>
              <c:f>'9'!$B$47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947050.70711760898</c:v>
                </c:pt>
                <c:pt idx="1">
                  <c:v>974726.93867334805</c:v>
                </c:pt>
              </c:numCache>
            </c:numRef>
          </c:val>
        </c:ser>
        <c:ser>
          <c:idx val="2"/>
          <c:order val="2"/>
          <c:tx>
            <c:strRef>
              <c:f>'9'!$B$48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'9'!$C$48:$D$48</c:f>
              <c:numCache>
                <c:formatCode>#,##0</c:formatCode>
                <c:ptCount val="2"/>
                <c:pt idx="0">
                  <c:v>1079923.8781484447</c:v>
                </c:pt>
                <c:pt idx="1">
                  <c:v>1176860.7865714054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8790272"/>
        <c:axId val="358792192"/>
      </c:barChart>
      <c:catAx>
        <c:axId val="35879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8792192"/>
        <c:crosses val="autoZero"/>
        <c:auto val="1"/>
        <c:lblAlgn val="ctr"/>
        <c:lblOffset val="100"/>
        <c:noMultiLvlLbl val="0"/>
      </c:catAx>
      <c:valAx>
        <c:axId val="358792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358790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5.png"/><Relationship Id="rId7" Type="http://schemas.microsoft.com/office/2007/relationships/hdphoto" Target="../media/hdphoto7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microsoft.com/office/2007/relationships/hdphoto" Target="../media/hdphoto8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microsoft.com/office/2007/relationships/hdphoto" Target="../media/hdphoto9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8.png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5.png"/><Relationship Id="rId7" Type="http://schemas.microsoft.com/office/2007/relationships/hdphoto" Target="../media/hdphoto10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9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microsoft.com/office/2007/relationships/hdphoto" Target="../media/hdphoto8.wdp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openxmlformats.org/officeDocument/2006/relationships/chart" Target="../charts/chart18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17.xml"/><Relationship Id="rId5" Type="http://schemas.microsoft.com/office/2007/relationships/hdphoto" Target="../media/hdphoto3.wdp"/><Relationship Id="rId4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Relationship Id="rId9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9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5" Type="http://schemas.microsoft.com/office/2007/relationships/hdphoto" Target="../media/hdphoto3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3.wdp"/><Relationship Id="rId1" Type="http://schemas.openxmlformats.org/officeDocument/2006/relationships/image" Target="../media/image4.png"/><Relationship Id="rId6" Type="http://schemas.microsoft.com/office/2007/relationships/hdphoto" Target="../media/hdphoto5.wdp"/><Relationship Id="rId5" Type="http://schemas.openxmlformats.org/officeDocument/2006/relationships/image" Target="../media/image6.png"/><Relationship Id="rId10" Type="http://schemas.openxmlformats.org/officeDocument/2006/relationships/image" Target="../media/image9.png"/><Relationship Id="rId4" Type="http://schemas.microsoft.com/office/2007/relationships/hdphoto" Target="../media/hdphoto4.wdp"/><Relationship Id="rId9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7" Type="http://schemas.openxmlformats.org/officeDocument/2006/relationships/image" Target="../media/image15.png"/><Relationship Id="rId2" Type="http://schemas.microsoft.com/office/2007/relationships/hdphoto" Target="../media/hdphoto11.wdp"/><Relationship Id="rId1" Type="http://schemas.openxmlformats.org/officeDocument/2006/relationships/image" Target="../media/image21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2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7" Type="http://schemas.openxmlformats.org/officeDocument/2006/relationships/image" Target="../media/image15.png"/><Relationship Id="rId2" Type="http://schemas.microsoft.com/office/2007/relationships/hdphoto" Target="../media/hdphoto13.wdp"/><Relationship Id="rId1" Type="http://schemas.openxmlformats.org/officeDocument/2006/relationships/image" Target="../media/image23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4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7" Type="http://schemas.openxmlformats.org/officeDocument/2006/relationships/image" Target="../media/image15.png"/><Relationship Id="rId2" Type="http://schemas.microsoft.com/office/2007/relationships/hdphoto" Target="../media/hdphoto15.wdp"/><Relationship Id="rId1" Type="http://schemas.openxmlformats.org/officeDocument/2006/relationships/image" Target="../media/image25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6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7" Type="http://schemas.openxmlformats.org/officeDocument/2006/relationships/image" Target="../media/image15.png"/><Relationship Id="rId2" Type="http://schemas.microsoft.com/office/2007/relationships/hdphoto" Target="../media/hdphoto17.wdp"/><Relationship Id="rId1" Type="http://schemas.openxmlformats.org/officeDocument/2006/relationships/image" Target="../media/image27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8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7" Type="http://schemas.openxmlformats.org/officeDocument/2006/relationships/image" Target="../media/image15.png"/><Relationship Id="rId2" Type="http://schemas.microsoft.com/office/2007/relationships/hdphoto" Target="../media/hdphoto19.wdp"/><Relationship Id="rId1" Type="http://schemas.openxmlformats.org/officeDocument/2006/relationships/image" Target="../media/image29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0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7" Type="http://schemas.openxmlformats.org/officeDocument/2006/relationships/image" Target="../media/image15.png"/><Relationship Id="rId2" Type="http://schemas.microsoft.com/office/2007/relationships/hdphoto" Target="../media/hdphoto21.wdp"/><Relationship Id="rId1" Type="http://schemas.openxmlformats.org/officeDocument/2006/relationships/image" Target="../media/image31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2.wdp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7" Type="http://schemas.openxmlformats.org/officeDocument/2006/relationships/image" Target="../media/image15.png"/><Relationship Id="rId2" Type="http://schemas.microsoft.com/office/2007/relationships/hdphoto" Target="../media/hdphoto23.wdp"/><Relationship Id="rId1" Type="http://schemas.openxmlformats.org/officeDocument/2006/relationships/image" Target="../media/image33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4.wdp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7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6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9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8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1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0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3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2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4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4.wdp"/><Relationship Id="rId1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_rels/drawing33.xml.rels><?xml version="1.0" encoding="UTF-8" standalone="yes"?>
<Relationships xmlns="http://schemas.openxmlformats.org/package/2006/relationships"><Relationship Id="rId2" Type="http://schemas.microsoft.com/office/2007/relationships/hdphoto" Target="../media/hdphoto25.wdp"/><Relationship Id="rId1" Type="http://schemas.openxmlformats.org/officeDocument/2006/relationships/image" Target="../media/image35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image" Target="../media/image40.png"/><Relationship Id="rId2" Type="http://schemas.openxmlformats.org/officeDocument/2006/relationships/chart" Target="../charts/chart44.xml"/><Relationship Id="rId1" Type="http://schemas.openxmlformats.org/officeDocument/2006/relationships/image" Target="../media/image36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1.png"/><Relationship Id="rId5" Type="http://schemas.openxmlformats.org/officeDocument/2006/relationships/image" Target="../media/image14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228601</xdr:rowOff>
    </xdr:from>
    <xdr:to>
      <xdr:col>9</xdr:col>
      <xdr:colOff>1085850</xdr:colOff>
      <xdr:row>5</xdr:row>
      <xdr:rowOff>419101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19</xdr:row>
      <xdr:rowOff>161925</xdr:rowOff>
    </xdr:from>
    <xdr:to>
      <xdr:col>9</xdr:col>
      <xdr:colOff>123825</xdr:colOff>
      <xdr:row>30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14654</xdr:colOff>
      <xdr:row>1</xdr:row>
      <xdr:rowOff>14654</xdr:rowOff>
    </xdr:from>
    <xdr:to>
      <xdr:col>2</xdr:col>
      <xdr:colOff>461348</xdr:colOff>
      <xdr:row>2</xdr:row>
      <xdr:rowOff>2111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55077" y="468923"/>
          <a:ext cx="446694" cy="44172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8</xdr:row>
      <xdr:rowOff>424357</xdr:rowOff>
    </xdr:from>
    <xdr:to>
      <xdr:col>9</xdr:col>
      <xdr:colOff>409575</xdr:colOff>
      <xdr:row>14</xdr:row>
      <xdr:rowOff>401733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4081957"/>
          <a:ext cx="4743449" cy="2720576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0</xdr:row>
      <xdr:rowOff>265419</xdr:rowOff>
    </xdr:from>
    <xdr:to>
      <xdr:col>9</xdr:col>
      <xdr:colOff>1066800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266700</xdr:colOff>
      <xdr:row>4</xdr:row>
      <xdr:rowOff>114300</xdr:rowOff>
    </xdr:from>
    <xdr:to>
      <xdr:col>3</xdr:col>
      <xdr:colOff>285563</xdr:colOff>
      <xdr:row>8</xdr:row>
      <xdr:rowOff>9400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" y="885825"/>
          <a:ext cx="1495238" cy="10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238125</xdr:colOff>
      <xdr:row>5</xdr:row>
      <xdr:rowOff>6430</xdr:rowOff>
    </xdr:from>
    <xdr:to>
      <xdr:col>3</xdr:col>
      <xdr:colOff>218888</xdr:colOff>
      <xdr:row>8</xdr:row>
      <xdr:rowOff>37974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125" y="939880"/>
          <a:ext cx="1457138" cy="97451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47625</xdr:rowOff>
    </xdr:from>
    <xdr:to>
      <xdr:col>1</xdr:col>
      <xdr:colOff>253313</xdr:colOff>
      <xdr:row>6</xdr:row>
      <xdr:rowOff>191159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0" y="1295400"/>
          <a:ext cx="196163" cy="1435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219075</xdr:colOff>
      <xdr:row>5</xdr:row>
      <xdr:rowOff>0</xdr:rowOff>
    </xdr:from>
    <xdr:to>
      <xdr:col>3</xdr:col>
      <xdr:colOff>237938</xdr:colOff>
      <xdr:row>8</xdr:row>
      <xdr:rowOff>57025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933450"/>
          <a:ext cx="1495238" cy="10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209550</xdr:colOff>
      <xdr:row>4</xdr:row>
      <xdr:rowOff>142875</xdr:rowOff>
    </xdr:from>
    <xdr:to>
      <xdr:col>3</xdr:col>
      <xdr:colOff>228413</xdr:colOff>
      <xdr:row>8</xdr:row>
      <xdr:rowOff>37975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9144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9525</xdr:rowOff>
    </xdr:from>
    <xdr:to>
      <xdr:col>1</xdr:col>
      <xdr:colOff>224738</xdr:colOff>
      <xdr:row>6</xdr:row>
      <xdr:rowOff>153059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biLevel thresh="50000"/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" y="1257300"/>
          <a:ext cx="196163" cy="1435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323850</xdr:colOff>
      <xdr:row>4</xdr:row>
      <xdr:rowOff>133350</xdr:rowOff>
    </xdr:from>
    <xdr:to>
      <xdr:col>3</xdr:col>
      <xdr:colOff>285841</xdr:colOff>
      <xdr:row>8</xdr:row>
      <xdr:rowOff>9525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4">
          <a:biLevel thresh="2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904875"/>
          <a:ext cx="1466941" cy="981075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41</xdr:row>
      <xdr:rowOff>19050</xdr:rowOff>
    </xdr:from>
    <xdr:to>
      <xdr:col>6</xdr:col>
      <xdr:colOff>133350</xdr:colOff>
      <xdr:row>52</xdr:row>
      <xdr:rowOff>104775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247650</xdr:colOff>
      <xdr:row>41</xdr:row>
      <xdr:rowOff>19049</xdr:rowOff>
    </xdr:from>
    <xdr:to>
      <xdr:col>10</xdr:col>
      <xdr:colOff>180974</xdr:colOff>
      <xdr:row>52</xdr:row>
      <xdr:rowOff>171450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333372</xdr:colOff>
      <xdr:row>38</xdr:row>
      <xdr:rowOff>19050</xdr:rowOff>
    </xdr:from>
    <xdr:to>
      <xdr:col>5</xdr:col>
      <xdr:colOff>142874</xdr:colOff>
      <xdr:row>51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400048</xdr:colOff>
      <xdr:row>38</xdr:row>
      <xdr:rowOff>19050</xdr:rowOff>
    </xdr:from>
    <xdr:to>
      <xdr:col>5</xdr:col>
      <xdr:colOff>85724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76200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95250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4</xdr:row>
      <xdr:rowOff>28575</xdr:rowOff>
    </xdr:from>
    <xdr:to>
      <xdr:col>3</xdr:col>
      <xdr:colOff>465744</xdr:colOff>
      <xdr:row>4</xdr:row>
      <xdr:rowOff>473232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62100" y="90487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19050</xdr:colOff>
      <xdr:row>4</xdr:row>
      <xdr:rowOff>47625</xdr:rowOff>
    </xdr:from>
    <xdr:to>
      <xdr:col>8</xdr:col>
      <xdr:colOff>465744</xdr:colOff>
      <xdr:row>4</xdr:row>
      <xdr:rowOff>488050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3850" y="9239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133350</xdr:colOff>
      <xdr:row>26</xdr:row>
      <xdr:rowOff>80962</xdr:rowOff>
    </xdr:from>
    <xdr:to>
      <xdr:col>10</xdr:col>
      <xdr:colOff>476250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31</xdr:row>
      <xdr:rowOff>132637</xdr:rowOff>
    </xdr:from>
    <xdr:to>
      <xdr:col>0</xdr:col>
      <xdr:colOff>406557</xdr:colOff>
      <xdr:row>33</xdr:row>
      <xdr:rowOff>140570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94537" y="7019925"/>
          <a:ext cx="312733" cy="31130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314324</xdr:colOff>
      <xdr:row>2</xdr:row>
      <xdr:rowOff>3639</xdr:rowOff>
    </xdr:from>
    <xdr:to>
      <xdr:col>2</xdr:col>
      <xdr:colOff>285562</xdr:colOff>
      <xdr:row>4</xdr:row>
      <xdr:rowOff>390399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4" y="413214"/>
          <a:ext cx="1276163" cy="853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13</xdr:row>
      <xdr:rowOff>274222</xdr:rowOff>
    </xdr:from>
    <xdr:to>
      <xdr:col>2</xdr:col>
      <xdr:colOff>1542863</xdr:colOff>
      <xdr:row>15</xdr:row>
      <xdr:rowOff>142749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9675" y="4389022"/>
          <a:ext cx="942788" cy="63052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582297</xdr:colOff>
      <xdr:row>18</xdr:row>
      <xdr:rowOff>333375</xdr:rowOff>
    </xdr:from>
    <xdr:to>
      <xdr:col>2</xdr:col>
      <xdr:colOff>1543048</xdr:colOff>
      <xdr:row>20</xdr:row>
      <xdr:rowOff>154563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01897" y="6353175"/>
          <a:ext cx="960751" cy="58318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590550</xdr:colOff>
      <xdr:row>6</xdr:row>
      <xdr:rowOff>99000</xdr:rowOff>
    </xdr:from>
    <xdr:to>
      <xdr:col>2</xdr:col>
      <xdr:colOff>1544098</xdr:colOff>
      <xdr:row>7</xdr:row>
      <xdr:rowOff>276225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15468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590551</xdr:colOff>
      <xdr:row>8</xdr:row>
      <xdr:rowOff>275558</xdr:rowOff>
    </xdr:from>
    <xdr:to>
      <xdr:col>2</xdr:col>
      <xdr:colOff>1485901</xdr:colOff>
      <xdr:row>10</xdr:row>
      <xdr:rowOff>95250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961" b="98039" l="1274" r="980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2485358"/>
          <a:ext cx="895350" cy="58169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21</xdr:row>
      <xdr:rowOff>180385</xdr:rowOff>
    </xdr:from>
    <xdr:to>
      <xdr:col>2</xdr:col>
      <xdr:colOff>1447800</xdr:colOff>
      <xdr:row>22</xdr:row>
      <xdr:rowOff>200024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7343185"/>
          <a:ext cx="762000" cy="400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4</xdr:row>
      <xdr:rowOff>133350</xdr:rowOff>
    </xdr:from>
    <xdr:to>
      <xdr:col>2</xdr:col>
      <xdr:colOff>1323975</xdr:colOff>
      <xdr:row>5</xdr:row>
      <xdr:rowOff>228600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915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1</xdr:rowOff>
    </xdr:from>
    <xdr:to>
      <xdr:col>3</xdr:col>
      <xdr:colOff>165011</xdr:colOff>
      <xdr:row>7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36</xdr:row>
      <xdr:rowOff>0</xdr:rowOff>
    </xdr:from>
    <xdr:to>
      <xdr:col>3</xdr:col>
      <xdr:colOff>174500</xdr:colOff>
      <xdr:row>38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37</xdr:row>
      <xdr:rowOff>19050</xdr:rowOff>
    </xdr:from>
    <xdr:ext cx="446694" cy="444657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8</xdr:col>
      <xdr:colOff>371475</xdr:colOff>
      <xdr:row>37</xdr:row>
      <xdr:rowOff>28575</xdr:rowOff>
    </xdr:from>
    <xdr:ext cx="446694" cy="444657"/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57150</xdr:rowOff>
    </xdr:from>
    <xdr:to>
      <xdr:col>2</xdr:col>
      <xdr:colOff>476249</xdr:colOff>
      <xdr:row>7</xdr:row>
      <xdr:rowOff>35087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9060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36</xdr:row>
      <xdr:rowOff>28575</xdr:rowOff>
    </xdr:from>
    <xdr:to>
      <xdr:col>3</xdr:col>
      <xdr:colOff>47625</xdr:colOff>
      <xdr:row>38</xdr:row>
      <xdr:rowOff>177472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721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85725</xdr:rowOff>
    </xdr:from>
    <xdr:to>
      <xdr:col>3</xdr:col>
      <xdr:colOff>0</xdr:colOff>
      <xdr:row>7</xdr:row>
      <xdr:rowOff>75534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1917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36</xdr:row>
      <xdr:rowOff>9525</xdr:rowOff>
    </xdr:from>
    <xdr:to>
      <xdr:col>3</xdr:col>
      <xdr:colOff>76199</xdr:colOff>
      <xdr:row>39</xdr:row>
      <xdr:rowOff>113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53100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6</xdr:row>
      <xdr:rowOff>19050</xdr:rowOff>
    </xdr:from>
    <xdr:ext cx="446694" cy="444657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60769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4</xdr:row>
      <xdr:rowOff>152400</xdr:rowOff>
    </xdr:from>
    <xdr:to>
      <xdr:col>2</xdr:col>
      <xdr:colOff>541975</xdr:colOff>
      <xdr:row>8</xdr:row>
      <xdr:rowOff>0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92392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36</xdr:row>
      <xdr:rowOff>47625</xdr:rowOff>
    </xdr:from>
    <xdr:to>
      <xdr:col>3</xdr:col>
      <xdr:colOff>9525</xdr:colOff>
      <xdr:row>38</xdr:row>
      <xdr:rowOff>68113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912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36</xdr:row>
      <xdr:rowOff>133350</xdr:rowOff>
    </xdr:from>
    <xdr:to>
      <xdr:col>2</xdr:col>
      <xdr:colOff>352425</xdr:colOff>
      <xdr:row>37</xdr:row>
      <xdr:rowOff>135391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876925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</xdr:row>
      <xdr:rowOff>142875</xdr:rowOff>
    </xdr:from>
    <xdr:to>
      <xdr:col>2</xdr:col>
      <xdr:colOff>533400</xdr:colOff>
      <xdr:row>8</xdr:row>
      <xdr:rowOff>17372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14400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5</xdr:row>
      <xdr:rowOff>9524</xdr:rowOff>
    </xdr:from>
    <xdr:to>
      <xdr:col>3</xdr:col>
      <xdr:colOff>123826</xdr:colOff>
      <xdr:row>7</xdr:row>
      <xdr:rowOff>266699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429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35</xdr:row>
      <xdr:rowOff>123825</xdr:rowOff>
    </xdr:from>
    <xdr:to>
      <xdr:col>3</xdr:col>
      <xdr:colOff>152400</xdr:colOff>
      <xdr:row>38</xdr:row>
      <xdr:rowOff>259390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05475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5</xdr:row>
      <xdr:rowOff>9525</xdr:rowOff>
    </xdr:from>
    <xdr:to>
      <xdr:col>3</xdr:col>
      <xdr:colOff>8290</xdr:colOff>
      <xdr:row>7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36</xdr:row>
      <xdr:rowOff>28575</xdr:rowOff>
    </xdr:from>
    <xdr:to>
      <xdr:col>3</xdr:col>
      <xdr:colOff>3499</xdr:colOff>
      <xdr:row>38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200026</xdr:colOff>
      <xdr:row>33</xdr:row>
      <xdr:rowOff>19050</xdr:rowOff>
    </xdr:from>
    <xdr:to>
      <xdr:col>5</xdr:col>
      <xdr:colOff>85726</xdr:colOff>
      <xdr:row>51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28575</xdr:rowOff>
    </xdr:from>
    <xdr:to>
      <xdr:col>5</xdr:col>
      <xdr:colOff>208568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5</xdr:row>
      <xdr:rowOff>28575</xdr:rowOff>
    </xdr:from>
    <xdr:to>
      <xdr:col>5</xdr:col>
      <xdr:colOff>189518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7652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219076</xdr:colOff>
      <xdr:row>33</xdr:row>
      <xdr:rowOff>19050</xdr:rowOff>
    </xdr:from>
    <xdr:to>
      <xdr:col>5</xdr:col>
      <xdr:colOff>104776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361950</xdr:rowOff>
    </xdr:from>
    <xdr:to>
      <xdr:col>3</xdr:col>
      <xdr:colOff>619125</xdr:colOff>
      <xdr:row>28</xdr:row>
      <xdr:rowOff>133350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33450"/>
          <a:ext cx="5762625" cy="786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4</xdr:row>
      <xdr:rowOff>47625</xdr:rowOff>
    </xdr:from>
    <xdr:to>
      <xdr:col>9</xdr:col>
      <xdr:colOff>475269</xdr:colOff>
      <xdr:row>4</xdr:row>
      <xdr:rowOff>492282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923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57200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47675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38100</xdr:colOff>
      <xdr:row>4</xdr:row>
      <xdr:rowOff>57150</xdr:rowOff>
    </xdr:from>
    <xdr:to>
      <xdr:col>9</xdr:col>
      <xdr:colOff>484794</xdr:colOff>
      <xdr:row>4</xdr:row>
      <xdr:rowOff>497575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672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5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5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10</xdr:row>
      <xdr:rowOff>19051</xdr:rowOff>
    </xdr:from>
    <xdr:to>
      <xdr:col>10</xdr:col>
      <xdr:colOff>228600</xdr:colOff>
      <xdr:row>27</xdr:row>
      <xdr:rowOff>295276</xdr:rowOff>
    </xdr:to>
    <xdr:sp macro="" textlink="">
      <xdr:nvSpPr>
        <xdr:cNvPr id="68" name="Obdélník 67"/>
        <xdr:cNvSpPr/>
      </xdr:nvSpPr>
      <xdr:spPr>
        <a:xfrm>
          <a:off x="4124325" y="3009901"/>
          <a:ext cx="1590675" cy="5619750"/>
        </a:xfrm>
        <a:prstGeom prst="rect">
          <a:avLst/>
        </a:prstGeom>
        <a:noFill/>
        <a:ln>
          <a:solidFill>
            <a:schemeClr val="accent5">
              <a:lumMod val="75000"/>
            </a:schemeClr>
          </a:solidFill>
          <a:prstDash val="sysDot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24</xdr:row>
      <xdr:rowOff>0</xdr:rowOff>
    </xdr:from>
    <xdr:to>
      <xdr:col>4</xdr:col>
      <xdr:colOff>161952</xdr:colOff>
      <xdr:row>32</xdr:row>
      <xdr:rowOff>6543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8800"/>
                  </a14:imgEffect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39605" y="7389895"/>
          <a:ext cx="2340168" cy="2305077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8</xdr:row>
      <xdr:rowOff>304800</xdr:rowOff>
    </xdr:from>
    <xdr:to>
      <xdr:col>8</xdr:col>
      <xdr:colOff>542925</xdr:colOff>
      <xdr:row>10</xdr:row>
      <xdr:rowOff>304800</xdr:rowOff>
    </xdr:to>
    <xdr:cxnSp macro="">
      <xdr:nvCxnSpPr>
        <xdr:cNvPr id="30" name="Přímá spojnice se šipkou 29"/>
        <xdr:cNvCxnSpPr/>
      </xdr:nvCxnSpPr>
      <xdr:spPr>
        <a:xfrm flipH="1">
          <a:off x="4924425" y="2667000"/>
          <a:ext cx="9525" cy="62865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180976</xdr:rowOff>
    </xdr:from>
    <xdr:to>
      <xdr:col>7</xdr:col>
      <xdr:colOff>948771</xdr:colOff>
      <xdr:row>21</xdr:row>
      <xdr:rowOff>40882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6" y="342901"/>
          <a:ext cx="6663770" cy="379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76201</xdr:colOff>
      <xdr:row>26</xdr:row>
      <xdr:rowOff>38100</xdr:rowOff>
    </xdr:from>
    <xdr:to>
      <xdr:col>4</xdr:col>
      <xdr:colOff>266701</xdr:colOff>
      <xdr:row>40</xdr:row>
      <xdr:rowOff>95249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304800</xdr:colOff>
      <xdr:row>26</xdr:row>
      <xdr:rowOff>28575</xdr:rowOff>
    </xdr:from>
    <xdr:to>
      <xdr:col>8</xdr:col>
      <xdr:colOff>857250</xdr:colOff>
      <xdr:row>40</xdr:row>
      <xdr:rowOff>76200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800101</xdr:colOff>
      <xdr:row>23</xdr:row>
      <xdr:rowOff>9525</xdr:rowOff>
    </xdr:from>
    <xdr:to>
      <xdr:col>5</xdr:col>
      <xdr:colOff>3389</xdr:colOff>
      <xdr:row>24</xdr:row>
      <xdr:rowOff>161924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1" y="4267200"/>
          <a:ext cx="184363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752476</xdr:colOff>
      <xdr:row>22</xdr:row>
      <xdr:rowOff>32649</xdr:rowOff>
    </xdr:from>
    <xdr:to>
      <xdr:col>6</xdr:col>
      <xdr:colOff>962026</xdr:colOff>
      <xdr:row>24</xdr:row>
      <xdr:rowOff>134211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4290324"/>
          <a:ext cx="209550" cy="42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754454</xdr:colOff>
      <xdr:row>21</xdr:row>
      <xdr:rowOff>133349</xdr:rowOff>
    </xdr:from>
    <xdr:to>
      <xdr:col>2</xdr:col>
      <xdr:colOff>963427</xdr:colOff>
      <xdr:row>25</xdr:row>
      <xdr:rowOff>9524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604" y="4229099"/>
          <a:ext cx="208973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20</xdr:row>
      <xdr:rowOff>306388</xdr:rowOff>
    </xdr:from>
    <xdr:to>
      <xdr:col>0</xdr:col>
      <xdr:colOff>971550</xdr:colOff>
      <xdr:row>24</xdr:row>
      <xdr:rowOff>152400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059238"/>
          <a:ext cx="190500" cy="67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378142</xdr:colOff>
      <xdr:row>4</xdr:row>
      <xdr:rowOff>18485</xdr:rowOff>
    </xdr:from>
    <xdr:to>
      <xdr:col>5</xdr:col>
      <xdr:colOff>142024</xdr:colOff>
      <xdr:row>4</xdr:row>
      <xdr:rowOff>333375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11817" y="866210"/>
          <a:ext cx="316332" cy="31489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421675</xdr:colOff>
      <xdr:row>4</xdr:row>
      <xdr:rowOff>28275</xdr:rowOff>
    </xdr:from>
    <xdr:to>
      <xdr:col>9</xdr:col>
      <xdr:colOff>180975</xdr:colOff>
      <xdr:row>4</xdr:row>
      <xdr:rowOff>335650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17525" y="876000"/>
          <a:ext cx="311750" cy="30737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323849</xdr:colOff>
      <xdr:row>2</xdr:row>
      <xdr:rowOff>200025</xdr:rowOff>
    </xdr:from>
    <xdr:to>
      <xdr:col>2</xdr:col>
      <xdr:colOff>428624</xdr:colOff>
      <xdr:row>5</xdr:row>
      <xdr:rowOff>41893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49" y="561975"/>
          <a:ext cx="1438275" cy="84199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4</xdr:row>
      <xdr:rowOff>38100</xdr:rowOff>
    </xdr:from>
    <xdr:to>
      <xdr:col>5</xdr:col>
      <xdr:colOff>456219</xdr:colOff>
      <xdr:row>4</xdr:row>
      <xdr:rowOff>482757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38100</xdr:colOff>
      <xdr:row>4</xdr:row>
      <xdr:rowOff>57150</xdr:rowOff>
    </xdr:from>
    <xdr:to>
      <xdr:col>14</xdr:col>
      <xdr:colOff>484794</xdr:colOff>
      <xdr:row>4</xdr:row>
      <xdr:rowOff>497575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913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200025</xdr:colOff>
      <xdr:row>2</xdr:row>
      <xdr:rowOff>161925</xdr:rowOff>
    </xdr:from>
    <xdr:to>
      <xdr:col>2</xdr:col>
      <xdr:colOff>143923</xdr:colOff>
      <xdr:row>4</xdr:row>
      <xdr:rowOff>253425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5715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4</xdr:row>
      <xdr:rowOff>38100</xdr:rowOff>
    </xdr:from>
    <xdr:to>
      <xdr:col>4</xdr:col>
      <xdr:colOff>494319</xdr:colOff>
      <xdr:row>4</xdr:row>
      <xdr:rowOff>482757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10</xdr:col>
      <xdr:colOff>38100</xdr:colOff>
      <xdr:row>4</xdr:row>
      <xdr:rowOff>19050</xdr:rowOff>
    </xdr:from>
    <xdr:to>
      <xdr:col>10</xdr:col>
      <xdr:colOff>484794</xdr:colOff>
      <xdr:row>4</xdr:row>
      <xdr:rowOff>459475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8953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466725</xdr:colOff>
      <xdr:row>4</xdr:row>
      <xdr:rowOff>133350</xdr:rowOff>
    </xdr:from>
    <xdr:to>
      <xdr:col>16</xdr:col>
      <xdr:colOff>222576</xdr:colOff>
      <xdr:row>4</xdr:row>
      <xdr:rowOff>474888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0096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276225</xdr:colOff>
      <xdr:row>4</xdr:row>
      <xdr:rowOff>24245</xdr:rowOff>
    </xdr:from>
    <xdr:to>
      <xdr:col>19</xdr:col>
      <xdr:colOff>209550</xdr:colOff>
      <xdr:row>4</xdr:row>
      <xdr:rowOff>509155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900545"/>
          <a:ext cx="381000" cy="48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</xdr:colOff>
      <xdr:row>4</xdr:row>
      <xdr:rowOff>142875</xdr:rowOff>
    </xdr:from>
    <xdr:ext cx="446694" cy="444657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4438650" y="8572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17</xdr:col>
      <xdr:colOff>66675</xdr:colOff>
      <xdr:row>4</xdr:row>
      <xdr:rowOff>171450</xdr:rowOff>
    </xdr:from>
    <xdr:ext cx="446694" cy="440425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7724775" y="8858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381000</xdr:colOff>
      <xdr:row>4</xdr:row>
      <xdr:rowOff>104775</xdr:rowOff>
    </xdr:from>
    <xdr:to>
      <xdr:col>5</xdr:col>
      <xdr:colOff>200025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819150"/>
          <a:ext cx="10953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5</xdr:row>
      <xdr:rowOff>28575</xdr:rowOff>
    </xdr:from>
    <xdr:to>
      <xdr:col>2</xdr:col>
      <xdr:colOff>227618</xdr:colOff>
      <xdr:row>6</xdr:row>
      <xdr:rowOff>177957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192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3</xdr:col>
      <xdr:colOff>98135</xdr:colOff>
      <xdr:row>5</xdr:row>
      <xdr:rowOff>47625</xdr:rowOff>
    </xdr:from>
    <xdr:to>
      <xdr:col>3</xdr:col>
      <xdr:colOff>489275</xdr:colOff>
      <xdr:row>6</xdr:row>
      <xdr:rowOff>27213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382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4</xdr:col>
      <xdr:colOff>390524</xdr:colOff>
      <xdr:row>5</xdr:row>
      <xdr:rowOff>28575</xdr:rowOff>
    </xdr:from>
    <xdr:ext cx="418119" cy="377982"/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6</xdr:col>
      <xdr:colOff>98135</xdr:colOff>
      <xdr:row>5</xdr:row>
      <xdr:rowOff>47625</xdr:rowOff>
    </xdr:from>
    <xdr:ext cx="391140" cy="208188"/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390524</xdr:colOff>
      <xdr:row>5</xdr:row>
      <xdr:rowOff>28575</xdr:rowOff>
    </xdr:from>
    <xdr:ext cx="418119" cy="3779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9</xdr:col>
      <xdr:colOff>98135</xdr:colOff>
      <xdr:row>5</xdr:row>
      <xdr:rowOff>47625</xdr:rowOff>
    </xdr:from>
    <xdr:ext cx="391140" cy="208188"/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7.14062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29"/>
      <c r="B1" s="28"/>
      <c r="C1" s="54"/>
      <c r="D1" s="49"/>
      <c r="E1" s="28"/>
      <c r="F1" s="54"/>
      <c r="G1" s="41"/>
      <c r="H1" s="49"/>
      <c r="I1" s="65"/>
      <c r="J1" s="22"/>
    </row>
    <row r="2" spans="1:20" ht="36" customHeight="1" x14ac:dyDescent="0.2">
      <c r="A2" s="787" t="s">
        <v>140</v>
      </c>
      <c r="B2" s="41"/>
      <c r="C2" s="72"/>
      <c r="D2" s="50"/>
      <c r="E2" s="28"/>
      <c r="F2" s="67"/>
      <c r="G2" s="31"/>
      <c r="H2" s="50"/>
      <c r="I2" s="22"/>
      <c r="J2" s="22"/>
    </row>
    <row r="3" spans="1:20" ht="36" customHeight="1" x14ac:dyDescent="0.2">
      <c r="A3" s="66" t="s">
        <v>141</v>
      </c>
      <c r="B3" s="31"/>
      <c r="C3" s="72"/>
      <c r="D3" s="31"/>
      <c r="E3" s="41"/>
      <c r="F3" s="52"/>
      <c r="G3" s="52"/>
      <c r="H3" s="53"/>
      <c r="I3" s="22"/>
      <c r="J3" s="22"/>
    </row>
    <row r="4" spans="1:20" ht="36" customHeight="1" x14ac:dyDescent="0.2">
      <c r="A4" s="66" t="s">
        <v>142</v>
      </c>
      <c r="B4" s="31"/>
      <c r="C4" s="72"/>
      <c r="D4" s="33"/>
      <c r="E4" s="50"/>
      <c r="F4" s="28"/>
      <c r="G4" s="28"/>
      <c r="H4" s="28"/>
      <c r="I4" s="22"/>
      <c r="J4" s="22"/>
      <c r="T4" s="68"/>
    </row>
    <row r="5" spans="1:20" ht="36" customHeight="1" x14ac:dyDescent="0.2">
      <c r="A5" s="786" t="s">
        <v>143</v>
      </c>
      <c r="B5" s="31"/>
      <c r="C5" s="72"/>
      <c r="D5" s="52"/>
      <c r="E5" s="53"/>
      <c r="F5" s="28"/>
      <c r="G5" s="28"/>
      <c r="H5" s="28"/>
      <c r="I5" s="22"/>
      <c r="J5" s="22"/>
    </row>
    <row r="6" spans="1:20" ht="36" customHeight="1" x14ac:dyDescent="0.2">
      <c r="A6" s="63"/>
      <c r="B6" s="48"/>
      <c r="C6" s="51"/>
      <c r="D6" s="22"/>
      <c r="E6" s="22"/>
      <c r="F6" s="22"/>
      <c r="G6" s="22"/>
      <c r="H6" s="22"/>
      <c r="I6" s="22"/>
      <c r="J6" s="22"/>
    </row>
    <row r="7" spans="1:20" ht="36" customHeight="1" x14ac:dyDescent="0.2">
      <c r="A7" s="890" t="s">
        <v>241</v>
      </c>
      <c r="B7" s="890"/>
      <c r="C7" s="890"/>
      <c r="D7" s="890"/>
      <c r="E7" s="890"/>
      <c r="F7" s="890"/>
      <c r="G7" s="890"/>
      <c r="H7" s="890"/>
      <c r="I7" s="890"/>
      <c r="J7" s="890"/>
    </row>
    <row r="8" spans="1:20" ht="36" customHeight="1" x14ac:dyDescent="0.2">
      <c r="A8" s="890"/>
      <c r="B8" s="890"/>
      <c r="C8" s="890"/>
      <c r="D8" s="890"/>
      <c r="E8" s="890"/>
      <c r="F8" s="890"/>
      <c r="G8" s="890"/>
      <c r="H8" s="890"/>
      <c r="I8" s="890"/>
      <c r="J8" s="890"/>
    </row>
    <row r="9" spans="1:20" ht="36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1" ht="36" customHeight="1" x14ac:dyDescent="0.2">
      <c r="A17" s="25"/>
      <c r="B17" s="25"/>
      <c r="C17" s="24"/>
      <c r="D17" s="69"/>
      <c r="E17" s="893" t="s">
        <v>171</v>
      </c>
      <c r="F17" s="893"/>
      <c r="G17" s="721">
        <v>2017</v>
      </c>
      <c r="H17" s="24"/>
      <c r="I17" s="25"/>
      <c r="J17" s="25"/>
    </row>
    <row r="18" spans="1:11" ht="23.25" customHeight="1" x14ac:dyDescent="0.2">
      <c r="A18" s="25"/>
      <c r="B18" s="25"/>
      <c r="C18" s="24"/>
      <c r="D18" s="69"/>
      <c r="E18" s="70"/>
      <c r="F18" s="70"/>
      <c r="G18" s="71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7"/>
      <c r="F19" s="27"/>
      <c r="G19" s="22"/>
      <c r="H19" s="22"/>
      <c r="I19" s="58"/>
      <c r="J19" s="474"/>
    </row>
    <row r="20" spans="1:11" ht="15" customHeight="1" x14ac:dyDescent="0.2">
      <c r="A20" s="4"/>
      <c r="B20" s="4"/>
      <c r="C20" s="4"/>
      <c r="D20" s="30"/>
      <c r="E20" s="30">
        <v>1</v>
      </c>
      <c r="F20" s="64">
        <v>0</v>
      </c>
      <c r="G20" s="30"/>
      <c r="H20" s="4"/>
      <c r="I20" s="58"/>
      <c r="J20" s="473" t="s">
        <v>34</v>
      </c>
    </row>
    <row r="21" spans="1:11" ht="15" customHeight="1" x14ac:dyDescent="0.2">
      <c r="A21" s="4"/>
      <c r="B21" s="4"/>
      <c r="C21" s="4"/>
      <c r="D21" s="30"/>
      <c r="E21" s="59">
        <v>6</v>
      </c>
      <c r="F21" s="56">
        <v>2</v>
      </c>
      <c r="G21" s="56"/>
      <c r="H21" s="55"/>
      <c r="I21" s="35"/>
      <c r="J21" s="473" t="s">
        <v>35</v>
      </c>
    </row>
    <row r="22" spans="1:11" ht="15" customHeight="1" x14ac:dyDescent="0.2">
      <c r="A22" s="4"/>
      <c r="B22" s="4"/>
      <c r="C22" s="4"/>
      <c r="D22" s="30"/>
      <c r="E22" s="60">
        <v>0</v>
      </c>
      <c r="F22" s="36">
        <v>2</v>
      </c>
      <c r="G22" s="36"/>
      <c r="H22" s="35"/>
      <c r="I22" s="35"/>
      <c r="J22" s="473" t="s">
        <v>36</v>
      </c>
    </row>
    <row r="23" spans="1:11" ht="15" customHeight="1" x14ac:dyDescent="0.2">
      <c r="A23" s="4"/>
      <c r="B23" s="4"/>
      <c r="C23" s="4"/>
      <c r="D23" s="30"/>
      <c r="E23" s="60">
        <v>6</v>
      </c>
      <c r="F23" s="36">
        <v>10</v>
      </c>
      <c r="G23" s="36"/>
      <c r="H23" s="35"/>
      <c r="I23" s="35"/>
      <c r="J23" s="47"/>
    </row>
    <row r="24" spans="1:11" ht="15" customHeight="1" x14ac:dyDescent="0.2">
      <c r="A24" s="23"/>
      <c r="B24" s="23"/>
      <c r="C24" s="22"/>
      <c r="D24" s="57"/>
      <c r="E24" s="37">
        <v>8</v>
      </c>
      <c r="F24" s="37">
        <v>10</v>
      </c>
      <c r="G24" s="32"/>
      <c r="H24" s="32"/>
      <c r="I24" s="45"/>
      <c r="J24" s="4"/>
    </row>
    <row r="25" spans="1:11" ht="15" customHeight="1" x14ac:dyDescent="0.2">
      <c r="A25" s="22"/>
      <c r="B25" s="22"/>
      <c r="C25" s="22"/>
      <c r="D25" s="44"/>
      <c r="E25" s="37">
        <v>6</v>
      </c>
      <c r="F25" s="37">
        <v>15</v>
      </c>
      <c r="G25" s="38"/>
      <c r="H25" s="39"/>
      <c r="I25" s="40"/>
      <c r="J25" s="43"/>
      <c r="K25" s="26"/>
    </row>
    <row r="26" spans="1:11" ht="15" customHeight="1" x14ac:dyDescent="0.2">
      <c r="A26" s="22"/>
      <c r="B26" s="57"/>
      <c r="C26" s="42"/>
      <c r="D26" s="32"/>
      <c r="E26" s="37">
        <v>10</v>
      </c>
      <c r="F26" s="34"/>
      <c r="G26" s="32"/>
      <c r="H26" s="32"/>
      <c r="I26" s="40"/>
      <c r="J26" s="62"/>
      <c r="K26" s="26"/>
    </row>
    <row r="27" spans="1:11" ht="15" customHeight="1" x14ac:dyDescent="0.2">
      <c r="A27" s="4"/>
      <c r="B27" s="63"/>
      <c r="C27" s="32"/>
      <c r="D27" s="32"/>
      <c r="E27" s="32"/>
      <c r="F27" s="32"/>
      <c r="G27" s="40"/>
      <c r="H27" s="40"/>
      <c r="I27" s="40"/>
      <c r="J27" s="75"/>
      <c r="K27" s="26"/>
    </row>
    <row r="28" spans="1:11" ht="15" customHeight="1" x14ac:dyDescent="0.2">
      <c r="A28" s="4"/>
      <c r="B28" s="22"/>
      <c r="C28" s="63"/>
      <c r="D28" s="48"/>
      <c r="E28" s="32"/>
      <c r="F28" s="32"/>
      <c r="G28" s="61"/>
      <c r="H28" s="61"/>
      <c r="I28" s="62"/>
      <c r="J28" s="76"/>
      <c r="K28" s="26"/>
    </row>
    <row r="29" spans="1:11" ht="15" customHeight="1" x14ac:dyDescent="0.2">
      <c r="A29" s="891" t="s">
        <v>139</v>
      </c>
      <c r="B29" s="892"/>
      <c r="C29" s="74"/>
      <c r="D29" s="74"/>
      <c r="E29" s="73"/>
      <c r="F29" s="73"/>
      <c r="G29" s="73"/>
      <c r="H29" s="73"/>
      <c r="I29" s="73"/>
      <c r="J29" s="4"/>
    </row>
    <row r="30" spans="1:11" ht="15" customHeight="1" x14ac:dyDescent="0.2">
      <c r="A30" s="77"/>
      <c r="B30" s="78"/>
      <c r="C30" s="46"/>
      <c r="D30" s="46"/>
      <c r="E30" s="46"/>
      <c r="F30" s="47"/>
      <c r="G30" s="4"/>
      <c r="H30" s="4"/>
      <c r="I30" s="4"/>
      <c r="J30" s="4"/>
    </row>
  </sheetData>
  <mergeCells count="3">
    <mergeCell ref="A7:J8"/>
    <mergeCell ref="A29:B29"/>
    <mergeCell ref="E17:F1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view="pageBreakPreview" topLeftCell="A22" zoomScaleNormal="100" zoomScaleSheetLayoutView="100" workbookViewId="0">
      <selection activeCell="E30" sqref="E30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22" ht="13.5" x14ac:dyDescent="0.25">
      <c r="K1" s="980" t="s">
        <v>253</v>
      </c>
      <c r="L1" s="980"/>
    </row>
    <row r="2" spans="1:22" ht="6.75" customHeight="1" x14ac:dyDescent="0.2"/>
    <row r="3" spans="1:22" ht="30" customHeight="1" x14ac:dyDescent="0.2">
      <c r="A3" s="993" t="s">
        <v>189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22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22" ht="12.95" customHeight="1" x14ac:dyDescent="0.2">
      <c r="A5" s="981" t="s">
        <v>4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22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22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682"/>
      <c r="L7" s="148"/>
    </row>
    <row r="8" spans="1:22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29" t="s">
        <v>107</v>
      </c>
      <c r="H8" s="977"/>
      <c r="I8" s="991" t="s">
        <v>39</v>
      </c>
      <c r="J8" s="992"/>
      <c r="K8" s="190" t="s">
        <v>107</v>
      </c>
      <c r="L8" s="148"/>
    </row>
    <row r="9" spans="1:22" ht="15" customHeight="1" x14ac:dyDescent="0.25">
      <c r="A9" s="988" t="s">
        <v>156</v>
      </c>
      <c r="B9" s="988"/>
      <c r="C9" s="163" t="s">
        <v>45</v>
      </c>
      <c r="D9" s="990"/>
      <c r="E9" s="163" t="s">
        <v>147</v>
      </c>
      <c r="F9" s="728" t="s">
        <v>1</v>
      </c>
      <c r="G9" s="730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22" ht="12.95" customHeight="1" x14ac:dyDescent="0.2">
      <c r="A10" s="1000" t="str">
        <f>T!J20</f>
        <v>říjen</v>
      </c>
      <c r="B10" s="1001"/>
      <c r="C10" s="153" t="s">
        <v>6</v>
      </c>
      <c r="D10" s="132">
        <v>1658</v>
      </c>
      <c r="E10" s="151">
        <v>319407.2692821786</v>
      </c>
      <c r="F10" s="133">
        <v>3403307.8426570995</v>
      </c>
      <c r="G10" s="737">
        <f t="shared" ref="G10:G15" si="0">E10/$E$16</f>
        <v>0.48590566553719988</v>
      </c>
      <c r="H10" s="233">
        <f>(E10-I10)/I10</f>
        <v>-0.19000513755271942</v>
      </c>
      <c r="I10" s="684">
        <v>394332.46319258917</v>
      </c>
      <c r="J10" s="187">
        <v>4208807.4154899996</v>
      </c>
      <c r="K10" s="192">
        <f>I10/$I$16</f>
        <v>0.51240728592907225</v>
      </c>
      <c r="L10" s="148"/>
      <c r="N10" s="779"/>
      <c r="O10" s="779"/>
      <c r="P10" s="779"/>
      <c r="Q10" s="779"/>
      <c r="R10" s="779"/>
      <c r="S10" s="779"/>
      <c r="T10" s="779"/>
      <c r="U10" s="779"/>
      <c r="V10" s="779"/>
    </row>
    <row r="11" spans="1:22" ht="12.95" customHeight="1" x14ac:dyDescent="0.2">
      <c r="A11" s="1002"/>
      <c r="B11" s="1003"/>
      <c r="C11" s="154" t="s">
        <v>7</v>
      </c>
      <c r="D11" s="132">
        <v>6656</v>
      </c>
      <c r="E11" s="151">
        <v>71018.041997915643</v>
      </c>
      <c r="F11" s="133">
        <v>756737.28616999998</v>
      </c>
      <c r="G11" s="738">
        <f t="shared" si="0"/>
        <v>0.10803783219993045</v>
      </c>
      <c r="H11" s="233">
        <f t="shared" ref="H11:H13" si="1">(E11-I11)/I11</f>
        <v>-3.3820549262542306E-2</v>
      </c>
      <c r="I11" s="685">
        <v>73503.98721863683</v>
      </c>
      <c r="J11" s="185">
        <v>784587.66566000017</v>
      </c>
      <c r="K11" s="193">
        <f t="shared" ref="K11:K15" si="2">I11/$I$16</f>
        <v>9.5513258763258599E-2</v>
      </c>
      <c r="L11" s="149"/>
      <c r="M11" s="134"/>
      <c r="N11" s="779"/>
      <c r="O11" s="779"/>
      <c r="P11" s="779"/>
      <c r="Q11" s="779"/>
      <c r="R11" s="779"/>
      <c r="S11" s="779"/>
      <c r="T11" s="779"/>
    </row>
    <row r="12" spans="1:22" ht="12.95" customHeight="1" x14ac:dyDescent="0.2">
      <c r="A12" s="1002"/>
      <c r="B12" s="1003"/>
      <c r="C12" s="154" t="s">
        <v>8</v>
      </c>
      <c r="D12" s="132">
        <v>202337</v>
      </c>
      <c r="E12" s="151">
        <v>84442.745505132727</v>
      </c>
      <c r="F12" s="133">
        <v>899809.59050631698</v>
      </c>
      <c r="G12" s="738">
        <f t="shared" si="0"/>
        <v>0.12846047163131755</v>
      </c>
      <c r="H12" s="233">
        <f t="shared" si="1"/>
        <v>-0.12265143920280702</v>
      </c>
      <c r="I12" s="685">
        <v>96247.659457496309</v>
      </c>
      <c r="J12" s="185">
        <v>1027390.142472123</v>
      </c>
      <c r="K12" s="193">
        <f t="shared" si="2"/>
        <v>0.12506706031847734</v>
      </c>
      <c r="L12" s="149"/>
      <c r="M12" s="134"/>
      <c r="N12" s="779"/>
      <c r="O12" s="779"/>
      <c r="P12" s="779"/>
      <c r="Q12" s="779"/>
      <c r="R12" s="779"/>
      <c r="S12" s="779"/>
      <c r="T12" s="779"/>
    </row>
    <row r="13" spans="1:22" ht="12.95" customHeight="1" x14ac:dyDescent="0.2">
      <c r="A13" s="1002"/>
      <c r="B13" s="1003"/>
      <c r="C13" s="154" t="s">
        <v>9</v>
      </c>
      <c r="D13" s="132">
        <v>2630522</v>
      </c>
      <c r="E13" s="151">
        <v>163181.82387011201</v>
      </c>
      <c r="F13" s="133">
        <v>1738894.0811487027</v>
      </c>
      <c r="G13" s="738">
        <f t="shared" si="0"/>
        <v>0.24824410824893195</v>
      </c>
      <c r="H13" s="233">
        <f t="shared" si="1"/>
        <v>-0.16355646049250508</v>
      </c>
      <c r="I13" s="685">
        <v>195090.06425728969</v>
      </c>
      <c r="J13" s="185">
        <v>2082645.7558378491</v>
      </c>
      <c r="K13" s="193">
        <f t="shared" si="2"/>
        <v>0.25350580961168201</v>
      </c>
      <c r="L13" s="149"/>
      <c r="M13" s="134"/>
      <c r="N13" s="779"/>
      <c r="O13" s="779"/>
      <c r="P13" s="779"/>
      <c r="Q13" s="779"/>
      <c r="R13" s="779"/>
      <c r="S13" s="779"/>
      <c r="T13" s="779"/>
    </row>
    <row r="14" spans="1:22" ht="12.95" customHeight="1" x14ac:dyDescent="0.2">
      <c r="A14" s="1002"/>
      <c r="B14" s="1003"/>
      <c r="C14" s="489" t="s">
        <v>335</v>
      </c>
      <c r="D14" s="140">
        <v>187</v>
      </c>
      <c r="E14" s="169">
        <v>5601.0787401015896</v>
      </c>
      <c r="F14" s="141">
        <v>59685.969697400003</v>
      </c>
      <c r="G14" s="170">
        <f t="shared" si="0"/>
        <v>8.5207700471304701E-3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N14" s="779"/>
      <c r="O14" s="779"/>
      <c r="P14" s="779"/>
      <c r="Q14" s="779"/>
      <c r="R14" s="779"/>
      <c r="S14" s="779"/>
      <c r="T14" s="779"/>
    </row>
    <row r="15" spans="1:22" ht="12.95" customHeight="1" x14ac:dyDescent="0.2">
      <c r="A15" s="1002"/>
      <c r="B15" s="1003"/>
      <c r="C15" s="154" t="s">
        <v>343</v>
      </c>
      <c r="D15" s="694"/>
      <c r="E15" s="151">
        <v>13693.23709392003</v>
      </c>
      <c r="F15" s="133">
        <v>145959.78654280002</v>
      </c>
      <c r="G15" s="738">
        <f t="shared" si="0"/>
        <v>2.0831152335489832E-2</v>
      </c>
      <c r="H15" s="233">
        <f>(E15-I15)/I15</f>
        <v>0.3173868512916545</v>
      </c>
      <c r="I15" s="685">
        <v>10394.241509617514</v>
      </c>
      <c r="J15" s="185">
        <v>111005.83775999999</v>
      </c>
      <c r="K15" s="193">
        <f t="shared" si="2"/>
        <v>1.3506585377509716E-2</v>
      </c>
      <c r="L15" s="149"/>
      <c r="M15" s="134"/>
      <c r="N15" s="779"/>
      <c r="O15" s="779"/>
      <c r="P15" s="779"/>
      <c r="Q15" s="779"/>
      <c r="R15" s="779"/>
      <c r="S15" s="779"/>
      <c r="T15" s="779"/>
    </row>
    <row r="16" spans="1:22" ht="12.95" customHeight="1" x14ac:dyDescent="0.2">
      <c r="A16" s="1004"/>
      <c r="B16" s="1005"/>
      <c r="C16" s="156" t="s">
        <v>2</v>
      </c>
      <c r="D16" s="145">
        <v>2841360</v>
      </c>
      <c r="E16" s="146">
        <v>657344.19648936053</v>
      </c>
      <c r="F16" s="147">
        <v>7004394.5567223197</v>
      </c>
      <c r="G16" s="739">
        <f>SUM(G10:G15)</f>
        <v>1.0000000000000002</v>
      </c>
      <c r="H16" s="731">
        <f>(E16-I16)/I16</f>
        <v>-0.14582747533054194</v>
      </c>
      <c r="I16" s="686">
        <v>769568.41563562956</v>
      </c>
      <c r="J16" s="186">
        <v>8214436.8172199717</v>
      </c>
      <c r="K16" s="206">
        <f>I16/$I$16</f>
        <v>1</v>
      </c>
      <c r="L16" s="166"/>
      <c r="M16" s="134"/>
      <c r="N16" s="779"/>
      <c r="O16" s="779"/>
      <c r="P16" s="779"/>
      <c r="Q16" s="779"/>
      <c r="R16" s="779"/>
      <c r="S16" s="779"/>
      <c r="T16" s="779"/>
    </row>
    <row r="17" spans="1:21" ht="12.95" customHeight="1" x14ac:dyDescent="0.2">
      <c r="A17" s="1006" t="str">
        <f>T!J21</f>
        <v>listopad</v>
      </c>
      <c r="B17" s="1007"/>
      <c r="C17" s="153" t="s">
        <v>6</v>
      </c>
      <c r="D17" s="132">
        <v>1662</v>
      </c>
      <c r="E17" s="151">
        <v>387658.29218742886</v>
      </c>
      <c r="F17" s="133">
        <v>4132188.8522100002</v>
      </c>
      <c r="G17" s="737">
        <f>E17/$E$23</f>
        <v>0.40933213952955499</v>
      </c>
      <c r="H17" s="233">
        <f>(E17-I17)/I17</f>
        <v>-4.3666319753042665E-2</v>
      </c>
      <c r="I17" s="684">
        <v>405358.82003792078</v>
      </c>
      <c r="J17" s="187">
        <v>4329009.4994200012</v>
      </c>
      <c r="K17" s="192">
        <f>I17/$I$23</f>
        <v>0.41586910544365824</v>
      </c>
      <c r="L17" s="149"/>
      <c r="M17" s="134"/>
      <c r="N17" s="779"/>
      <c r="O17" s="779"/>
      <c r="P17" s="779"/>
      <c r="Q17" s="779"/>
      <c r="R17" s="779"/>
      <c r="S17" s="779"/>
      <c r="T17" s="779"/>
    </row>
    <row r="18" spans="1:21" ht="12.95" customHeight="1" x14ac:dyDescent="0.2">
      <c r="A18" s="1006"/>
      <c r="B18" s="1007"/>
      <c r="C18" s="154" t="s">
        <v>7</v>
      </c>
      <c r="D18" s="132">
        <v>6666</v>
      </c>
      <c r="E18" s="151">
        <v>100505.18164168239</v>
      </c>
      <c r="F18" s="133">
        <v>1071233.66842</v>
      </c>
      <c r="G18" s="738">
        <f t="shared" ref="G18:G22" si="3">E18/$E$23</f>
        <v>0.10612439322026841</v>
      </c>
      <c r="H18" s="233">
        <f t="shared" ref="H18:H20" si="4">(E18-I18)/I18</f>
        <v>6.3612987225371625E-3</v>
      </c>
      <c r="I18" s="685">
        <v>99869.87950476876</v>
      </c>
      <c r="J18" s="185">
        <v>1066316.5173200001</v>
      </c>
      <c r="K18" s="193">
        <f t="shared" ref="K18:K23" si="5">I18/$I$23</f>
        <v>0.10245934070591775</v>
      </c>
      <c r="L18" s="150"/>
      <c r="M18" s="137"/>
      <c r="N18" s="779"/>
      <c r="O18" s="779"/>
      <c r="P18" s="779"/>
      <c r="Q18" s="779"/>
      <c r="R18" s="779"/>
      <c r="S18" s="779"/>
      <c r="T18" s="779"/>
    </row>
    <row r="19" spans="1:21" ht="12.95" customHeight="1" x14ac:dyDescent="0.2">
      <c r="A19" s="1006"/>
      <c r="B19" s="1007"/>
      <c r="C19" s="154" t="s">
        <v>8</v>
      </c>
      <c r="D19" s="132">
        <v>202853</v>
      </c>
      <c r="E19" s="151">
        <v>152102.1203116877</v>
      </c>
      <c r="F19" s="133">
        <v>1621275.7790885607</v>
      </c>
      <c r="G19" s="738">
        <f t="shared" si="3"/>
        <v>0.16060609972470985</v>
      </c>
      <c r="H19" s="233">
        <f t="shared" si="4"/>
        <v>9.1681573410417488E-4</v>
      </c>
      <c r="I19" s="685">
        <v>151962.79842709124</v>
      </c>
      <c r="J19" s="185">
        <v>1622788.4832860883</v>
      </c>
      <c r="K19" s="193">
        <f t="shared" si="5"/>
        <v>0.15590294306826094</v>
      </c>
      <c r="L19" s="149"/>
      <c r="M19" s="134"/>
      <c r="N19" s="779"/>
      <c r="O19" s="779"/>
      <c r="P19" s="779"/>
      <c r="Q19" s="779"/>
      <c r="R19" s="779"/>
      <c r="S19" s="779"/>
      <c r="T19" s="779"/>
    </row>
    <row r="20" spans="1:21" ht="12.95" customHeight="1" x14ac:dyDescent="0.2">
      <c r="A20" s="1006"/>
      <c r="B20" s="1007"/>
      <c r="C20" s="154" t="s">
        <v>9</v>
      </c>
      <c r="D20" s="132">
        <v>2631466</v>
      </c>
      <c r="E20" s="151">
        <v>284712.64337001852</v>
      </c>
      <c r="F20" s="133">
        <v>3034982.8029816598</v>
      </c>
      <c r="G20" s="738">
        <f t="shared" si="3"/>
        <v>0.30063083341815366</v>
      </c>
      <c r="H20" s="233">
        <f t="shared" si="4"/>
        <v>-6.5186973236393872E-2</v>
      </c>
      <c r="I20" s="685">
        <v>304566.40549363691</v>
      </c>
      <c r="J20" s="185">
        <v>3253158.6488647982</v>
      </c>
      <c r="K20" s="193">
        <f t="shared" si="5"/>
        <v>0.31246330988673299</v>
      </c>
      <c r="L20" s="149"/>
      <c r="M20" s="134"/>
      <c r="N20" s="779"/>
      <c r="O20" s="779"/>
      <c r="P20" s="779"/>
      <c r="Q20" s="779"/>
      <c r="R20" s="779"/>
      <c r="S20" s="779"/>
      <c r="T20" s="779"/>
    </row>
    <row r="21" spans="1:21" ht="12.95" customHeight="1" x14ac:dyDescent="0.2">
      <c r="A21" s="1006"/>
      <c r="B21" s="1007"/>
      <c r="C21" s="489" t="s">
        <v>335</v>
      </c>
      <c r="D21" s="140">
        <v>194</v>
      </c>
      <c r="E21" s="169">
        <v>5580.3473276602144</v>
      </c>
      <c r="F21" s="141">
        <v>59484.885869999998</v>
      </c>
      <c r="G21" s="170">
        <f t="shared" si="3"/>
        <v>5.8923427074398689E-3</v>
      </c>
      <c r="H21" s="165" t="s">
        <v>354</v>
      </c>
      <c r="I21" s="691" t="s">
        <v>354</v>
      </c>
      <c r="J21" s="198" t="s">
        <v>354</v>
      </c>
      <c r="K21" s="201" t="s">
        <v>354</v>
      </c>
      <c r="L21" s="149"/>
      <c r="M21" s="134"/>
      <c r="N21" s="779"/>
      <c r="O21" s="779"/>
      <c r="P21" s="779"/>
      <c r="Q21" s="779"/>
      <c r="R21" s="779"/>
      <c r="S21" s="779"/>
      <c r="T21" s="779"/>
    </row>
    <row r="22" spans="1:21" ht="12.95" customHeight="1" x14ac:dyDescent="0.2">
      <c r="A22" s="1006"/>
      <c r="B22" s="1007"/>
      <c r="C22" s="154" t="s">
        <v>343</v>
      </c>
      <c r="D22" s="694"/>
      <c r="E22" s="151">
        <v>16492.122279131254</v>
      </c>
      <c r="F22" s="133">
        <v>175985.84779</v>
      </c>
      <c r="G22" s="738">
        <f t="shared" si="3"/>
        <v>1.7414191399873151E-2</v>
      </c>
      <c r="H22" s="233">
        <f t="shared" ref="H22" si="6">(E22-I22)/I22</f>
        <v>0.2716537515838664</v>
      </c>
      <c r="I22" s="685">
        <v>12969.035209930404</v>
      </c>
      <c r="J22" s="185">
        <v>138495.96007999999</v>
      </c>
      <c r="K22" s="193">
        <f t="shared" si="5"/>
        <v>1.3305300895430167E-2</v>
      </c>
      <c r="L22" s="149"/>
      <c r="M22" s="134"/>
      <c r="N22" s="779"/>
      <c r="O22" s="779"/>
      <c r="P22" s="779"/>
      <c r="Q22" s="779"/>
      <c r="R22" s="779"/>
      <c r="S22" s="779"/>
      <c r="T22" s="779"/>
    </row>
    <row r="23" spans="1:21" ht="12.95" customHeight="1" x14ac:dyDescent="0.2">
      <c r="A23" s="1006"/>
      <c r="B23" s="1007"/>
      <c r="C23" s="156" t="s">
        <v>2</v>
      </c>
      <c r="D23" s="145">
        <v>2842841</v>
      </c>
      <c r="E23" s="146">
        <v>947050.70711760898</v>
      </c>
      <c r="F23" s="147">
        <v>10095151.83636022</v>
      </c>
      <c r="G23" s="739">
        <f>SUM(G17:G22)</f>
        <v>0.99999999999999989</v>
      </c>
      <c r="H23" s="731">
        <f>(E23-I23)/I23</f>
        <v>-2.8393830577215604E-2</v>
      </c>
      <c r="I23" s="686">
        <v>974726.93867334805</v>
      </c>
      <c r="J23" s="186">
        <v>10409769.108970888</v>
      </c>
      <c r="K23" s="206">
        <f t="shared" si="5"/>
        <v>1</v>
      </c>
      <c r="L23" s="166"/>
      <c r="M23" s="134"/>
      <c r="N23" s="779"/>
      <c r="O23" s="779"/>
      <c r="P23" s="779"/>
      <c r="Q23" s="779"/>
      <c r="R23" s="779"/>
      <c r="S23" s="779"/>
      <c r="T23" s="779"/>
    </row>
    <row r="24" spans="1:21" ht="12.95" customHeight="1" x14ac:dyDescent="0.2">
      <c r="A24" s="1006" t="str">
        <f>T!J22</f>
        <v>prosinec</v>
      </c>
      <c r="B24" s="1007"/>
      <c r="C24" s="153" t="s">
        <v>6</v>
      </c>
      <c r="D24" s="132">
        <v>1666</v>
      </c>
      <c r="E24" s="151">
        <v>375952.01177970885</v>
      </c>
      <c r="F24" s="133">
        <v>4007501.3345400007</v>
      </c>
      <c r="G24" s="737">
        <f>E24/$E$30</f>
        <v>0.34812825180260626</v>
      </c>
      <c r="H24" s="233">
        <f>(E24-I24)/I24</f>
        <v>-0.142995123274573</v>
      </c>
      <c r="I24" s="684">
        <v>438681.29807639227</v>
      </c>
      <c r="J24" s="187">
        <v>4689845.3549499996</v>
      </c>
      <c r="K24" s="192">
        <f>I24/$I$30</f>
        <v>0.37275547208469717</v>
      </c>
      <c r="L24" s="173"/>
      <c r="M24" s="133"/>
      <c r="N24" s="779"/>
      <c r="O24" s="779"/>
      <c r="P24" s="779"/>
      <c r="Q24" s="779"/>
      <c r="R24" s="779"/>
      <c r="S24" s="779"/>
      <c r="T24" s="779"/>
      <c r="U24" s="133"/>
    </row>
    <row r="25" spans="1:21" ht="12.95" customHeight="1" x14ac:dyDescent="0.2">
      <c r="A25" s="1006"/>
      <c r="B25" s="1007"/>
      <c r="C25" s="154" t="s">
        <v>7</v>
      </c>
      <c r="D25" s="132">
        <v>6685</v>
      </c>
      <c r="E25" s="151">
        <v>111514.77867496475</v>
      </c>
      <c r="F25" s="133">
        <v>1188534.15001</v>
      </c>
      <c r="G25" s="738">
        <f t="shared" ref="G25:G29" si="7">E25/$E$30</f>
        <v>0.10326170291387528</v>
      </c>
      <c r="H25" s="233">
        <f t="shared" ref="H25:H27" si="8">(E25-I25)/I25</f>
        <v>-2.4570896031138566E-2</v>
      </c>
      <c r="I25" s="685">
        <v>114323.81730381979</v>
      </c>
      <c r="J25" s="185">
        <v>1222844.6919699998</v>
      </c>
      <c r="K25" s="193">
        <f t="shared" ref="K25:K30" si="9">I25/$I$30</f>
        <v>9.7143025418396214E-2</v>
      </c>
      <c r="L25" s="151"/>
      <c r="M25" s="133"/>
      <c r="N25" s="779"/>
      <c r="O25" s="779"/>
      <c r="P25" s="779"/>
      <c r="Q25" s="779"/>
      <c r="R25" s="779"/>
      <c r="S25" s="779"/>
      <c r="T25" s="779"/>
      <c r="U25" s="133"/>
    </row>
    <row r="26" spans="1:21" ht="12.95" customHeight="1" x14ac:dyDescent="0.2">
      <c r="A26" s="1006"/>
      <c r="B26" s="1007"/>
      <c r="C26" s="154" t="s">
        <v>8</v>
      </c>
      <c r="D26" s="132">
        <v>203118</v>
      </c>
      <c r="E26" s="151">
        <v>206466.48562199107</v>
      </c>
      <c r="F26" s="133">
        <v>2200828.5442265649</v>
      </c>
      <c r="G26" s="738">
        <f t="shared" si="7"/>
        <v>0.1911861472828833</v>
      </c>
      <c r="H26" s="233">
        <f t="shared" si="8"/>
        <v>-7.4446610040839502E-3</v>
      </c>
      <c r="I26" s="685">
        <v>208015.08743165463</v>
      </c>
      <c r="J26" s="185">
        <v>2225458.9315907327</v>
      </c>
      <c r="K26" s="193">
        <f t="shared" si="9"/>
        <v>0.17675420050121063</v>
      </c>
      <c r="L26" s="151"/>
      <c r="M26" s="133"/>
      <c r="N26" s="779"/>
      <c r="O26" s="779"/>
      <c r="P26" s="779"/>
      <c r="Q26" s="779"/>
      <c r="R26" s="779"/>
      <c r="S26" s="779"/>
      <c r="T26" s="779"/>
      <c r="U26" s="133"/>
    </row>
    <row r="27" spans="1:21" ht="12.95" customHeight="1" x14ac:dyDescent="0.2">
      <c r="A27" s="1006"/>
      <c r="B27" s="1007"/>
      <c r="C27" s="154" t="s">
        <v>9</v>
      </c>
      <c r="D27" s="132">
        <v>2632594</v>
      </c>
      <c r="E27" s="151">
        <v>406562.5263670304</v>
      </c>
      <c r="F27" s="133">
        <v>4334057.5954865683</v>
      </c>
      <c r="G27" s="738">
        <f t="shared" si="7"/>
        <v>0.37647331871584466</v>
      </c>
      <c r="H27" s="233">
        <f t="shared" si="8"/>
        <v>-4.1076820793513581E-2</v>
      </c>
      <c r="I27" s="685">
        <v>423978.20303338883</v>
      </c>
      <c r="J27" s="185">
        <v>4536337.5494862152</v>
      </c>
      <c r="K27" s="193">
        <f t="shared" si="9"/>
        <v>0.36026198499533757</v>
      </c>
      <c r="L27" s="151"/>
      <c r="M27" s="133"/>
      <c r="N27" s="779"/>
      <c r="O27" s="779"/>
      <c r="P27" s="779"/>
      <c r="Q27" s="779"/>
      <c r="R27" s="779"/>
      <c r="S27" s="779"/>
      <c r="T27" s="779"/>
      <c r="U27" s="133"/>
    </row>
    <row r="28" spans="1:21" ht="12.95" customHeight="1" x14ac:dyDescent="0.2">
      <c r="A28" s="1006"/>
      <c r="B28" s="1007"/>
      <c r="C28" s="489" t="s">
        <v>335</v>
      </c>
      <c r="D28" s="140">
        <v>196</v>
      </c>
      <c r="E28" s="169">
        <v>5471.3904772193519</v>
      </c>
      <c r="F28" s="141">
        <v>58325.350579999991</v>
      </c>
      <c r="G28" s="170">
        <f t="shared" si="7"/>
        <v>5.0664593939715287E-3</v>
      </c>
      <c r="H28" s="165" t="s">
        <v>354</v>
      </c>
      <c r="I28" s="691" t="s">
        <v>354</v>
      </c>
      <c r="J28" s="198" t="s">
        <v>354</v>
      </c>
      <c r="K28" s="201" t="s">
        <v>354</v>
      </c>
      <c r="L28" s="151"/>
      <c r="M28" s="133"/>
      <c r="N28" s="779"/>
      <c r="O28" s="779"/>
      <c r="P28" s="779"/>
      <c r="Q28" s="779"/>
      <c r="R28" s="779"/>
      <c r="S28" s="779"/>
      <c r="T28" s="779"/>
      <c r="U28" s="133"/>
    </row>
    <row r="29" spans="1:21" ht="12.95" customHeight="1" x14ac:dyDescent="0.2">
      <c r="A29" s="1006"/>
      <c r="B29" s="1007"/>
      <c r="C29" s="154" t="s">
        <v>343</v>
      </c>
      <c r="D29" s="694"/>
      <c r="E29" s="151">
        <v>-26043.314772469617</v>
      </c>
      <c r="F29" s="133">
        <v>-277468.89962699998</v>
      </c>
      <c r="G29" s="738">
        <f t="shared" si="7"/>
        <v>-2.4115880109180938E-2</v>
      </c>
      <c r="H29" s="233">
        <f t="shared" ref="H29" si="10">(E29-I29)/I29</f>
        <v>2.2003604366400413</v>
      </c>
      <c r="I29" s="685">
        <v>-8137.6192738501923</v>
      </c>
      <c r="J29" s="185">
        <v>-87332.648989999972</v>
      </c>
      <c r="K29" s="193">
        <f t="shared" si="9"/>
        <v>-6.9146829996416465E-3</v>
      </c>
      <c r="L29" s="151"/>
      <c r="M29" s="133"/>
      <c r="N29" s="779"/>
      <c r="O29" s="779"/>
      <c r="P29" s="779"/>
      <c r="Q29" s="779"/>
      <c r="R29" s="779"/>
      <c r="S29" s="779"/>
      <c r="T29" s="779"/>
      <c r="U29" s="133"/>
    </row>
    <row r="30" spans="1:21" ht="12.95" customHeight="1" thickBot="1" x14ac:dyDescent="0.25">
      <c r="A30" s="1008"/>
      <c r="B30" s="1009"/>
      <c r="C30" s="155" t="s">
        <v>2</v>
      </c>
      <c r="D30" s="142">
        <v>2844259</v>
      </c>
      <c r="E30" s="143">
        <v>1079923.8781484447</v>
      </c>
      <c r="F30" s="144">
        <v>11511778.075216133</v>
      </c>
      <c r="G30" s="739">
        <f>SUM(G24:G29)</f>
        <v>1</v>
      </c>
      <c r="H30" s="667">
        <f>(E30-I30)/I30</f>
        <v>-8.2369052932225531E-2</v>
      </c>
      <c r="I30" s="687">
        <v>1176860.7865714054</v>
      </c>
      <c r="J30" s="205">
        <v>12587153.879006946</v>
      </c>
      <c r="K30" s="195">
        <f t="shared" si="9"/>
        <v>1</v>
      </c>
      <c r="L30" s="178"/>
      <c r="N30" s="779"/>
      <c r="O30" s="779"/>
      <c r="P30" s="779"/>
      <c r="Q30" s="779"/>
      <c r="R30" s="779"/>
      <c r="S30" s="779"/>
      <c r="T30" s="779"/>
    </row>
    <row r="31" spans="1:21" ht="12.95" customHeight="1" thickTop="1" x14ac:dyDescent="0.2">
      <c r="A31" s="1010" t="str">
        <f>T!E17</f>
        <v>IV. čtvrtletí</v>
      </c>
      <c r="B31" s="1011"/>
      <c r="C31" s="179" t="s">
        <v>6</v>
      </c>
      <c r="D31" s="180">
        <f>D24</f>
        <v>1666</v>
      </c>
      <c r="E31" s="741">
        <f>E10+E17+E24</f>
        <v>1083017.5732493163</v>
      </c>
      <c r="F31" s="181">
        <f>F10+F17+F24</f>
        <v>11542998.029407101</v>
      </c>
      <c r="G31" s="742">
        <f>E31/$E$37</f>
        <v>0.403460863370734</v>
      </c>
      <c r="H31" s="732">
        <f>(E31-I31)/I31</f>
        <v>-0.12545094295743678</v>
      </c>
      <c r="I31" s="688">
        <v>1238372.5813069022</v>
      </c>
      <c r="J31" s="207">
        <v>13227662.269859999</v>
      </c>
      <c r="K31" s="193">
        <f>I31/$I$37</f>
        <v>0.42393234787294848</v>
      </c>
      <c r="L31" s="148"/>
      <c r="N31" s="779"/>
      <c r="O31" s="779"/>
      <c r="P31" s="779"/>
      <c r="Q31" s="779"/>
      <c r="R31" s="779"/>
      <c r="S31" s="779"/>
      <c r="T31" s="779"/>
    </row>
    <row r="32" spans="1:21" ht="12.95" customHeight="1" x14ac:dyDescent="0.2">
      <c r="A32" s="1012"/>
      <c r="B32" s="1013"/>
      <c r="C32" s="154" t="s">
        <v>7</v>
      </c>
      <c r="D32" s="132">
        <f t="shared" ref="D32:D35" si="11">D25</f>
        <v>6685</v>
      </c>
      <c r="E32" s="151">
        <f>E11+E18+E25</f>
        <v>283038.00231456279</v>
      </c>
      <c r="F32" s="133">
        <f t="shared" ref="F32" si="12">F11+F18+F25</f>
        <v>3016505.1046000002</v>
      </c>
      <c r="G32" s="738">
        <f t="shared" ref="G32:G36" si="13">E32/$E$37</f>
        <v>0.10544127777903847</v>
      </c>
      <c r="H32" s="233">
        <f t="shared" ref="H32:H34" si="14">(E32-I32)/I32</f>
        <v>-1.6196451940230474E-2</v>
      </c>
      <c r="I32" s="685">
        <v>287697.68402722536</v>
      </c>
      <c r="J32" s="185">
        <v>3073748.8749500001</v>
      </c>
      <c r="K32" s="193">
        <f t="shared" ref="K32:K37" si="15">I32/$I$37</f>
        <v>9.8487609067182055E-2</v>
      </c>
      <c r="L32" s="148"/>
      <c r="N32" s="779"/>
      <c r="O32" s="779"/>
      <c r="P32" s="779"/>
      <c r="Q32" s="779"/>
      <c r="R32" s="779"/>
      <c r="S32" s="779"/>
      <c r="T32" s="779"/>
    </row>
    <row r="33" spans="1:21" ht="12.95" customHeight="1" x14ac:dyDescent="0.2">
      <c r="A33" s="1012"/>
      <c r="B33" s="1013"/>
      <c r="C33" s="154" t="s">
        <v>8</v>
      </c>
      <c r="D33" s="132">
        <f t="shared" si="11"/>
        <v>203118</v>
      </c>
      <c r="E33" s="151">
        <f t="shared" ref="E33:F33" si="16">E12+E19+E26</f>
        <v>443011.35143881151</v>
      </c>
      <c r="F33" s="133">
        <f t="shared" si="16"/>
        <v>4721913.9138214421</v>
      </c>
      <c r="G33" s="738">
        <f t="shared" si="13"/>
        <v>0.16503678864441859</v>
      </c>
      <c r="H33" s="233">
        <f t="shared" si="14"/>
        <v>-2.8964169177048037E-2</v>
      </c>
      <c r="I33" s="685">
        <v>456225.54531624215</v>
      </c>
      <c r="J33" s="185">
        <v>4875637.5573489442</v>
      </c>
      <c r="K33" s="193">
        <f t="shared" si="15"/>
        <v>0.15617978749288769</v>
      </c>
      <c r="L33" s="148"/>
      <c r="N33" s="779"/>
      <c r="O33" s="779"/>
      <c r="P33" s="779"/>
      <c r="Q33" s="779"/>
      <c r="R33" s="779"/>
      <c r="S33" s="779"/>
      <c r="T33" s="779"/>
    </row>
    <row r="34" spans="1:21" ht="12.95" customHeight="1" x14ac:dyDescent="0.2">
      <c r="A34" s="1012"/>
      <c r="B34" s="1013"/>
      <c r="C34" s="154" t="s">
        <v>9</v>
      </c>
      <c r="D34" s="132">
        <f t="shared" si="11"/>
        <v>2632594</v>
      </c>
      <c r="E34" s="151">
        <f>E13+E20+E27</f>
        <v>854456.99360716087</v>
      </c>
      <c r="F34" s="133">
        <f t="shared" ref="E34:F36" si="17">F13+F20+F27</f>
        <v>9107934.4796169307</v>
      </c>
      <c r="G34" s="738">
        <f t="shared" si="13"/>
        <v>0.31831427750484514</v>
      </c>
      <c r="H34" s="233">
        <f t="shared" si="14"/>
        <v>-7.4897230707696411E-2</v>
      </c>
      <c r="I34" s="685">
        <v>923634.67278431542</v>
      </c>
      <c r="J34" s="185">
        <v>9872141.9541888628</v>
      </c>
      <c r="K34" s="193">
        <f t="shared" si="15"/>
        <v>0.31618805303093067</v>
      </c>
      <c r="L34" s="148"/>
      <c r="N34" s="779"/>
      <c r="O34" s="779"/>
      <c r="P34" s="779"/>
      <c r="Q34" s="779"/>
      <c r="R34" s="779"/>
      <c r="S34" s="779"/>
      <c r="T34" s="779"/>
    </row>
    <row r="35" spans="1:21" ht="12.95" customHeight="1" x14ac:dyDescent="0.2">
      <c r="A35" s="1012"/>
      <c r="B35" s="1013"/>
      <c r="C35" s="489" t="s">
        <v>335</v>
      </c>
      <c r="D35" s="132">
        <f t="shared" si="11"/>
        <v>196</v>
      </c>
      <c r="E35" s="151">
        <f>E14+E21+E28</f>
        <v>16652.816544981157</v>
      </c>
      <c r="F35" s="133">
        <f t="shared" si="17"/>
        <v>177496.20614739999</v>
      </c>
      <c r="G35" s="170">
        <f t="shared" si="13"/>
        <v>6.2037402778559042E-3</v>
      </c>
      <c r="H35" s="165" t="s">
        <v>354</v>
      </c>
      <c r="I35" s="691" t="s">
        <v>354</v>
      </c>
      <c r="J35" s="198" t="s">
        <v>354</v>
      </c>
      <c r="K35" s="201" t="s">
        <v>354</v>
      </c>
      <c r="L35" s="148"/>
      <c r="N35" s="779"/>
      <c r="O35" s="779"/>
      <c r="P35" s="779"/>
      <c r="Q35" s="779"/>
      <c r="R35" s="779"/>
      <c r="S35" s="779"/>
      <c r="T35" s="779"/>
    </row>
    <row r="36" spans="1:21" ht="12.95" customHeight="1" x14ac:dyDescent="0.2">
      <c r="A36" s="1012"/>
      <c r="B36" s="1013"/>
      <c r="C36" s="154" t="s">
        <v>343</v>
      </c>
      <c r="D36" s="132"/>
      <c r="E36" s="151">
        <f t="shared" si="17"/>
        <v>4142.0446005816666</v>
      </c>
      <c r="F36" s="133">
        <f t="shared" si="17"/>
        <v>44476.734705800074</v>
      </c>
      <c r="G36" s="738">
        <f t="shared" si="13"/>
        <v>1.5430524231078732E-3</v>
      </c>
      <c r="H36" s="233">
        <f t="shared" ref="H36" si="18">(E36-I36)/I36</f>
        <v>-0.72795627280107544</v>
      </c>
      <c r="I36" s="685">
        <v>15225.657445697725</v>
      </c>
      <c r="J36" s="185">
        <v>162169.14885</v>
      </c>
      <c r="K36" s="193">
        <f t="shared" si="15"/>
        <v>5.2122025360510135E-3</v>
      </c>
      <c r="L36" s="148"/>
      <c r="N36" s="779"/>
      <c r="O36" s="779"/>
      <c r="P36" s="779"/>
      <c r="Q36" s="779"/>
      <c r="R36" s="779"/>
      <c r="S36" s="779"/>
      <c r="T36" s="779"/>
    </row>
    <row r="37" spans="1:21" ht="12.95" customHeight="1" x14ac:dyDescent="0.2">
      <c r="A37" s="1012"/>
      <c r="B37" s="1013"/>
      <c r="C37" s="157" t="s">
        <v>2</v>
      </c>
      <c r="D37" s="158">
        <f>SUM(D31:D36)</f>
        <v>2844259</v>
      </c>
      <c r="E37" s="159">
        <f>SUM(E31:E36)</f>
        <v>2684318.7817554143</v>
      </c>
      <c r="F37" s="160">
        <f>SUM(F31:F36)</f>
        <v>28611324.46829867</v>
      </c>
      <c r="G37" s="743">
        <f>SUM(G31:G36)</f>
        <v>1</v>
      </c>
      <c r="H37" s="733">
        <f>(E37-I37)/I37</f>
        <v>-8.1076583278287317E-2</v>
      </c>
      <c r="I37" s="689">
        <v>2921156.1408803831</v>
      </c>
      <c r="J37" s="189">
        <v>31211359.805197805</v>
      </c>
      <c r="K37" s="196">
        <f t="shared" si="15"/>
        <v>1</v>
      </c>
      <c r="L37" s="152"/>
      <c r="N37" s="779"/>
      <c r="O37" s="779"/>
      <c r="P37" s="779"/>
      <c r="Q37" s="779"/>
      <c r="R37" s="779"/>
      <c r="S37" s="779"/>
      <c r="T37" s="779"/>
    </row>
    <row r="38" spans="1:21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0"/>
      <c r="J38" s="198"/>
      <c r="K38" s="201"/>
      <c r="L38" s="148"/>
    </row>
    <row r="39" spans="1:21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21" ht="15" customHeight="1" x14ac:dyDescent="0.25">
      <c r="A40" s="994" t="s">
        <v>179</v>
      </c>
      <c r="B40" s="994"/>
      <c r="C40" s="994"/>
      <c r="D40" s="994"/>
      <c r="E40" s="994"/>
      <c r="F40" s="138"/>
      <c r="G40" s="994" t="s">
        <v>180</v>
      </c>
      <c r="H40" s="994"/>
      <c r="I40" s="994"/>
      <c r="J40" s="994"/>
      <c r="K40" s="997"/>
      <c r="L40" s="148"/>
      <c r="N40" s="134"/>
      <c r="O40" s="134"/>
      <c r="P40" s="134"/>
      <c r="Q40" s="134"/>
      <c r="R40" s="134"/>
      <c r="S40" s="134"/>
      <c r="T40" s="134"/>
    </row>
    <row r="41" spans="1:21" ht="15" customHeight="1" x14ac:dyDescent="0.2">
      <c r="A41" s="995" t="str">
        <f>A31</f>
        <v>IV. čtvrtletí</v>
      </c>
      <c r="B41" s="996"/>
      <c r="C41" s="996"/>
      <c r="D41" s="996"/>
      <c r="E41" s="996"/>
      <c r="F41" s="138"/>
      <c r="G41" s="998" t="str">
        <f>A31</f>
        <v>IV. čtvrtletí</v>
      </c>
      <c r="H41" s="998"/>
      <c r="I41" s="998"/>
      <c r="J41" s="998"/>
      <c r="K41" s="999"/>
      <c r="L41" s="148"/>
      <c r="N41" s="134"/>
      <c r="O41" s="134"/>
      <c r="P41" s="134"/>
      <c r="Q41" s="134"/>
      <c r="R41" s="134"/>
      <c r="S41" s="134"/>
      <c r="T41" s="134"/>
    </row>
    <row r="42" spans="1:21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  <c r="N42" s="134"/>
      <c r="O42" s="134"/>
      <c r="P42" s="134"/>
      <c r="Q42" s="134"/>
      <c r="R42" s="134"/>
      <c r="S42" s="134"/>
      <c r="T42" s="134"/>
      <c r="U42" s="134"/>
    </row>
    <row r="43" spans="1:21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21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21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21" ht="15" customHeight="1" x14ac:dyDescent="0.2">
      <c r="A46" s="138"/>
      <c r="B46" s="138" t="str">
        <f>A10</f>
        <v>říjen</v>
      </c>
      <c r="C46" s="408">
        <f>E16</f>
        <v>657344.19648936053</v>
      </c>
      <c r="D46" s="408">
        <f>I16</f>
        <v>769568.41563562956</v>
      </c>
      <c r="H46" s="138" t="str">
        <f>A10</f>
        <v>říjen</v>
      </c>
      <c r="I46" s="409">
        <f>E16/E37</f>
        <v>0.24488305970108709</v>
      </c>
      <c r="J46" s="409">
        <f>I16/I37</f>
        <v>0.26344651861153018</v>
      </c>
      <c r="K46" s="138"/>
      <c r="L46" s="148"/>
    </row>
    <row r="47" spans="1:21" ht="15" customHeight="1" x14ac:dyDescent="0.2">
      <c r="A47" s="138"/>
      <c r="B47" s="138" t="str">
        <f>A17</f>
        <v>listopad</v>
      </c>
      <c r="C47" s="408">
        <f>E23</f>
        <v>947050.70711760898</v>
      </c>
      <c r="D47" s="408">
        <f>I23</f>
        <v>974726.93867334805</v>
      </c>
      <c r="H47" s="138" t="str">
        <f>A17</f>
        <v>listopad</v>
      </c>
      <c r="I47" s="409">
        <f>E23/E37</f>
        <v>0.35280858352385547</v>
      </c>
      <c r="J47" s="409">
        <f>I23/I37</f>
        <v>0.33367847922692112</v>
      </c>
      <c r="K47" s="138"/>
      <c r="L47" s="148"/>
    </row>
    <row r="48" spans="1:21" ht="15" customHeight="1" x14ac:dyDescent="0.2">
      <c r="A48" s="138"/>
      <c r="B48" s="138" t="str">
        <f>A24</f>
        <v>prosinec</v>
      </c>
      <c r="C48" s="408">
        <f>E30</f>
        <v>1079923.8781484447</v>
      </c>
      <c r="D48" s="408">
        <f>I30</f>
        <v>1176860.7865714054</v>
      </c>
      <c r="H48" s="138" t="str">
        <f>A24</f>
        <v>prosinec</v>
      </c>
      <c r="I48" s="409">
        <f>E30/E37</f>
        <v>0.40230835677505739</v>
      </c>
      <c r="J48" s="409">
        <f>I30/I37</f>
        <v>0.40287500216154865</v>
      </c>
      <c r="K48" s="138"/>
      <c r="L48" s="148"/>
    </row>
    <row r="49" spans="1:12" ht="15" customHeight="1" x14ac:dyDescent="0.2">
      <c r="A49" s="138"/>
      <c r="B49" s="138"/>
      <c r="C49" s="408">
        <f>SUM(C46:C48)</f>
        <v>2684318.7817554139</v>
      </c>
      <c r="D49" s="408">
        <f>SUM(D46:D48)</f>
        <v>2921156.1408803831</v>
      </c>
      <c r="E49" s="138"/>
      <c r="F49" s="138"/>
      <c r="G49" s="138"/>
      <c r="H49" s="138"/>
      <c r="I49" s="279">
        <f>SUM(I46:I48)</f>
        <v>1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0:E40"/>
    <mergeCell ref="A41:E41"/>
    <mergeCell ref="G40:K40"/>
    <mergeCell ref="G41:K41"/>
    <mergeCell ref="A10:B16"/>
    <mergeCell ref="A17:B23"/>
    <mergeCell ref="A24:B30"/>
    <mergeCell ref="A31:B37"/>
    <mergeCell ref="K1:L1"/>
    <mergeCell ref="A5:D5"/>
    <mergeCell ref="E6:G6"/>
    <mergeCell ref="I6:K6"/>
    <mergeCell ref="H7:H9"/>
    <mergeCell ref="D8:D9"/>
    <mergeCell ref="E8:F8"/>
    <mergeCell ref="I8:J8"/>
    <mergeCell ref="A9:B9"/>
    <mergeCell ref="A3:L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19" zoomScaleNormal="100" zoomScaleSheetLayoutView="100" workbookViewId="0">
      <selection activeCell="O22" sqref="O22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980" t="s">
        <v>254</v>
      </c>
      <c r="L1" s="980"/>
    </row>
    <row r="2" spans="1:17" ht="6.75" customHeight="1" x14ac:dyDescent="0.2"/>
    <row r="3" spans="1:17" ht="30" customHeight="1" x14ac:dyDescent="0.2">
      <c r="A3" s="993" t="s">
        <v>222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981" t="s">
        <v>10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29" t="s">
        <v>107</v>
      </c>
      <c r="H8" s="977"/>
      <c r="I8" s="991" t="s">
        <v>39</v>
      </c>
      <c r="J8" s="992"/>
      <c r="K8" s="190" t="s">
        <v>107</v>
      </c>
      <c r="L8" s="148"/>
    </row>
    <row r="9" spans="1:17" ht="15" customHeight="1" x14ac:dyDescent="0.25">
      <c r="A9" s="988" t="s">
        <v>156</v>
      </c>
      <c r="B9" s="988"/>
      <c r="C9" s="163" t="s">
        <v>45</v>
      </c>
      <c r="D9" s="990"/>
      <c r="E9" s="163" t="s">
        <v>147</v>
      </c>
      <c r="F9" s="728" t="s">
        <v>1</v>
      </c>
      <c r="G9" s="730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17" ht="12.95" customHeight="1" x14ac:dyDescent="0.2">
      <c r="A10" s="1000" t="str">
        <f>T!J20</f>
        <v>říjen</v>
      </c>
      <c r="B10" s="1001"/>
      <c r="C10" s="153" t="s">
        <v>6</v>
      </c>
      <c r="D10" s="132">
        <v>182</v>
      </c>
      <c r="E10" s="151">
        <v>16703.842282178633</v>
      </c>
      <c r="F10" s="133">
        <v>177907.56408000004</v>
      </c>
      <c r="G10" s="737">
        <f t="shared" ref="G10:G15" si="0">E10/$E$16</f>
        <v>0.25487117898113326</v>
      </c>
      <c r="H10" s="233">
        <f>(E10-I10)/I10</f>
        <v>-0.15377489575309336</v>
      </c>
      <c r="I10" s="684">
        <v>19739.242192589081</v>
      </c>
      <c r="J10" s="187">
        <v>210469.39734</v>
      </c>
      <c r="K10" s="192">
        <f>I10/$I$16</f>
        <v>0.25381377152002615</v>
      </c>
      <c r="L10" s="148"/>
    </row>
    <row r="11" spans="1:17" ht="12.95" customHeight="1" x14ac:dyDescent="0.2">
      <c r="A11" s="1002"/>
      <c r="B11" s="1003"/>
      <c r="C11" s="154" t="s">
        <v>7</v>
      </c>
      <c r="D11" s="132">
        <v>1623</v>
      </c>
      <c r="E11" s="151">
        <v>12057.445997915631</v>
      </c>
      <c r="F11" s="133">
        <v>128420.24009000001</v>
      </c>
      <c r="G11" s="738">
        <f t="shared" si="0"/>
        <v>0.18397536477393564</v>
      </c>
      <c r="H11" s="233">
        <f t="shared" ref="H11:H15" si="1">(E11-I11)/I11</f>
        <v>-0.15672508292073753</v>
      </c>
      <c r="I11" s="685">
        <v>14298.357218636811</v>
      </c>
      <c r="J11" s="185">
        <v>152456.02997999999</v>
      </c>
      <c r="K11" s="193">
        <f t="shared" ref="K11:K16" si="2">I11/$I$16</f>
        <v>0.18385305458004461</v>
      </c>
      <c r="L11" s="149"/>
      <c r="M11" s="134"/>
      <c r="O11" s="134"/>
      <c r="P11" s="134"/>
      <c r="Q11" s="134"/>
    </row>
    <row r="12" spans="1:17" ht="12.95" customHeight="1" x14ac:dyDescent="0.2">
      <c r="A12" s="1002"/>
      <c r="B12" s="1003"/>
      <c r="C12" s="154" t="s">
        <v>8</v>
      </c>
      <c r="D12" s="132">
        <v>38485</v>
      </c>
      <c r="E12" s="151">
        <v>14294.669505132715</v>
      </c>
      <c r="F12" s="133">
        <v>152248.23649831701</v>
      </c>
      <c r="G12" s="738">
        <f t="shared" si="0"/>
        <v>0.21811145054966616</v>
      </c>
      <c r="H12" s="233">
        <f t="shared" si="1"/>
        <v>-0.18570193474582761</v>
      </c>
      <c r="I12" s="685">
        <v>17554.591021496315</v>
      </c>
      <c r="J12" s="185">
        <v>187175.5764761231</v>
      </c>
      <c r="K12" s="193">
        <f t="shared" si="2"/>
        <v>0.22572279681184423</v>
      </c>
      <c r="L12" s="149"/>
      <c r="M12" s="134"/>
      <c r="O12" s="134"/>
      <c r="P12" s="134"/>
      <c r="Q12" s="134"/>
    </row>
    <row r="13" spans="1:17" ht="12.95" customHeight="1" x14ac:dyDescent="0.2">
      <c r="A13" s="1002"/>
      <c r="B13" s="1003"/>
      <c r="C13" s="154" t="s">
        <v>9</v>
      </c>
      <c r="D13" s="132">
        <v>384479</v>
      </c>
      <c r="E13" s="151">
        <v>20137.042870112036</v>
      </c>
      <c r="F13" s="133">
        <v>214473.60249670228</v>
      </c>
      <c r="G13" s="738">
        <f t="shared" si="0"/>
        <v>0.30725576611644589</v>
      </c>
      <c r="H13" s="233">
        <f t="shared" si="1"/>
        <v>-0.17439575679878258</v>
      </c>
      <c r="I13" s="685">
        <v>24390.672693289693</v>
      </c>
      <c r="J13" s="185">
        <v>260065.1998338491</v>
      </c>
      <c r="K13" s="193">
        <f t="shared" si="2"/>
        <v>0.31362341906512542</v>
      </c>
      <c r="L13" s="149"/>
      <c r="M13" s="134"/>
      <c r="O13" s="134"/>
      <c r="P13" s="134"/>
      <c r="Q13" s="134"/>
    </row>
    <row r="14" spans="1:17" ht="12.95" customHeight="1" x14ac:dyDescent="0.2">
      <c r="A14" s="1002"/>
      <c r="B14" s="1003"/>
      <c r="C14" s="489" t="s">
        <v>335</v>
      </c>
      <c r="D14" s="140">
        <v>22</v>
      </c>
      <c r="E14" s="169">
        <v>714.48274010158957</v>
      </c>
      <c r="F14" s="141">
        <v>7609.7413200000001</v>
      </c>
      <c r="G14" s="170">
        <f t="shared" si="0"/>
        <v>1.0901746751144003E-2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O14" s="134"/>
      <c r="P14" s="134"/>
      <c r="Q14" s="134"/>
    </row>
    <row r="15" spans="1:17" ht="12.95" customHeight="1" x14ac:dyDescent="0.2">
      <c r="A15" s="1002"/>
      <c r="B15" s="1003"/>
      <c r="C15" s="154" t="s">
        <v>65</v>
      </c>
      <c r="D15" s="694"/>
      <c r="E15" s="151">
        <v>1630.8891618391278</v>
      </c>
      <c r="F15" s="133">
        <v>17371.68174</v>
      </c>
      <c r="G15" s="738">
        <f t="shared" si="0"/>
        <v>2.4884492827675127E-2</v>
      </c>
      <c r="H15" s="233">
        <f t="shared" si="1"/>
        <v>-8.7721057062691885E-2</v>
      </c>
      <c r="I15" s="685">
        <v>1787.7088739854896</v>
      </c>
      <c r="J15" s="185">
        <v>19061.420380000003</v>
      </c>
      <c r="K15" s="193">
        <f t="shared" si="2"/>
        <v>2.2986958022959501E-2</v>
      </c>
      <c r="L15" s="149"/>
      <c r="M15" s="134"/>
      <c r="O15" s="134"/>
      <c r="P15" s="134"/>
      <c r="Q15" s="134"/>
    </row>
    <row r="16" spans="1:17" ht="12.95" customHeight="1" x14ac:dyDescent="0.2">
      <c r="A16" s="1004"/>
      <c r="B16" s="1005"/>
      <c r="C16" s="156" t="s">
        <v>2</v>
      </c>
      <c r="D16" s="145">
        <v>424791</v>
      </c>
      <c r="E16" s="146">
        <v>65538.372557279727</v>
      </c>
      <c r="F16" s="147">
        <v>698031.0662250194</v>
      </c>
      <c r="G16" s="739">
        <f>SUM(G10:G15)</f>
        <v>1</v>
      </c>
      <c r="H16" s="731">
        <f>(E16-I16)/I16</f>
        <v>-0.15728570753881144</v>
      </c>
      <c r="I16" s="686">
        <v>77770.571999997395</v>
      </c>
      <c r="J16" s="186">
        <v>829227.62400997221</v>
      </c>
      <c r="K16" s="206">
        <f t="shared" si="2"/>
        <v>1</v>
      </c>
      <c r="L16" s="166"/>
      <c r="M16" s="134"/>
    </row>
    <row r="17" spans="1:21" ht="12.95" customHeight="1" x14ac:dyDescent="0.2">
      <c r="A17" s="1006" t="str">
        <f>T!J21</f>
        <v>listopad</v>
      </c>
      <c r="B17" s="1007"/>
      <c r="C17" s="153" t="s">
        <v>6</v>
      </c>
      <c r="D17" s="132">
        <v>182</v>
      </c>
      <c r="E17" s="151">
        <v>23949.014187428969</v>
      </c>
      <c r="F17" s="133">
        <v>254977.95689999999</v>
      </c>
      <c r="G17" s="737">
        <f>E17/$E$23</f>
        <v>0.22301569848250927</v>
      </c>
      <c r="H17" s="233">
        <f>(E17-I17)/I17</f>
        <v>-0.10371120178671395</v>
      </c>
      <c r="I17" s="684">
        <v>26720.198037920723</v>
      </c>
      <c r="J17" s="187">
        <v>284423.78655000008</v>
      </c>
      <c r="K17" s="192">
        <f>I17/$I$23</f>
        <v>0.2307210627196154</v>
      </c>
      <c r="L17" s="149"/>
      <c r="M17" s="134"/>
      <c r="N17" s="134"/>
    </row>
    <row r="18" spans="1:21" ht="12.95" customHeight="1" x14ac:dyDescent="0.2">
      <c r="A18" s="1006"/>
      <c r="B18" s="1007"/>
      <c r="C18" s="154" t="s">
        <v>7</v>
      </c>
      <c r="D18" s="132">
        <v>1623</v>
      </c>
      <c r="E18" s="151">
        <v>19923.9466416824</v>
      </c>
      <c r="F18" s="133">
        <v>212124.28270999997</v>
      </c>
      <c r="G18" s="738">
        <f t="shared" ref="G18:G22" si="3">E18/$E$23</f>
        <v>0.18553385296148836</v>
      </c>
      <c r="H18" s="233">
        <f t="shared" ref="H18:H20" si="4">(E18-I18)/I18</f>
        <v>-7.1763135659247482E-2</v>
      </c>
      <c r="I18" s="685">
        <v>21464.291504768753</v>
      </c>
      <c r="J18" s="185">
        <v>228477.16752999998</v>
      </c>
      <c r="K18" s="193">
        <f t="shared" ref="K18:K23" si="5">I18/$I$23</f>
        <v>0.18533785338999786</v>
      </c>
      <c r="L18" s="150"/>
      <c r="M18" s="137"/>
      <c r="N18" s="134"/>
    </row>
    <row r="19" spans="1:21" ht="12.95" customHeight="1" x14ac:dyDescent="0.2">
      <c r="A19" s="1006"/>
      <c r="B19" s="1007"/>
      <c r="C19" s="154" t="s">
        <v>8</v>
      </c>
      <c r="D19" s="132">
        <v>38652</v>
      </c>
      <c r="E19" s="151">
        <v>25393.65818568768</v>
      </c>
      <c r="F19" s="133">
        <v>270358.66060556099</v>
      </c>
      <c r="G19" s="738">
        <f t="shared" si="3"/>
        <v>0.23646837289360653</v>
      </c>
      <c r="H19" s="233">
        <f t="shared" si="4"/>
        <v>-8.4236827805689918E-2</v>
      </c>
      <c r="I19" s="685">
        <v>27729.503606091246</v>
      </c>
      <c r="J19" s="185">
        <v>295167.36853508861</v>
      </c>
      <c r="K19" s="193">
        <f t="shared" si="5"/>
        <v>0.23943611988223998</v>
      </c>
      <c r="L19" s="149"/>
      <c r="M19" s="134"/>
      <c r="N19" s="134"/>
      <c r="O19" s="134"/>
      <c r="P19" s="134"/>
    </row>
    <row r="20" spans="1:21" ht="12.95" customHeight="1" x14ac:dyDescent="0.2">
      <c r="A20" s="1006"/>
      <c r="B20" s="1007"/>
      <c r="C20" s="154" t="s">
        <v>9</v>
      </c>
      <c r="D20" s="132">
        <v>384270</v>
      </c>
      <c r="E20" s="151">
        <v>35229.611496018486</v>
      </c>
      <c r="F20" s="133">
        <v>375079.10471465997</v>
      </c>
      <c r="G20" s="738">
        <f t="shared" si="3"/>
        <v>0.32806178799526853</v>
      </c>
      <c r="H20" s="233">
        <f t="shared" si="4"/>
        <v>-6.3365917162751681E-2</v>
      </c>
      <c r="I20" s="685">
        <v>37612.9933146369</v>
      </c>
      <c r="J20" s="185">
        <v>400372.41261579911</v>
      </c>
      <c r="K20" s="193">
        <f t="shared" si="5"/>
        <v>0.32477715087676484</v>
      </c>
      <c r="L20" s="149"/>
      <c r="M20" s="134"/>
      <c r="N20" s="134"/>
      <c r="O20" s="134"/>
      <c r="P20" s="134"/>
    </row>
    <row r="21" spans="1:21" ht="12.95" customHeight="1" x14ac:dyDescent="0.2">
      <c r="A21" s="1006"/>
      <c r="B21" s="1007"/>
      <c r="C21" s="489" t="s">
        <v>335</v>
      </c>
      <c r="D21" s="140">
        <v>26</v>
      </c>
      <c r="E21" s="169">
        <v>727.34532766021402</v>
      </c>
      <c r="F21" s="141">
        <v>7743.8275000000003</v>
      </c>
      <c r="G21" s="170">
        <f t="shared" si="3"/>
        <v>6.7731149606682865E-3</v>
      </c>
      <c r="H21" s="165" t="s">
        <v>354</v>
      </c>
      <c r="I21" s="691" t="s">
        <v>354</v>
      </c>
      <c r="J21" s="198" t="s">
        <v>354</v>
      </c>
      <c r="K21" s="201" t="s">
        <v>354</v>
      </c>
      <c r="L21" s="149"/>
      <c r="M21" s="134"/>
      <c r="N21" s="134"/>
      <c r="O21" s="134"/>
      <c r="P21" s="134"/>
    </row>
    <row r="22" spans="1:21" ht="12.95" customHeight="1" x14ac:dyDescent="0.2">
      <c r="A22" s="1006"/>
      <c r="B22" s="1007"/>
      <c r="C22" s="154" t="s">
        <v>65</v>
      </c>
      <c r="D22" s="694"/>
      <c r="E22" s="151">
        <v>2163.546908431721</v>
      </c>
      <c r="F22" s="133">
        <v>23034.685870000001</v>
      </c>
      <c r="G22" s="738">
        <f t="shared" si="3"/>
        <v>2.0147172706459229E-2</v>
      </c>
      <c r="H22" s="233">
        <f t="shared" ref="H22" si="6">(E22-I22)/I22</f>
        <v>-5.3032790442298604E-2</v>
      </c>
      <c r="I22" s="685">
        <v>2284.7115365718373</v>
      </c>
      <c r="J22" s="185">
        <v>24319.666939999999</v>
      </c>
      <c r="K22" s="193">
        <f t="shared" si="5"/>
        <v>1.9727813131381989E-2</v>
      </c>
      <c r="L22" s="149"/>
      <c r="M22" s="134"/>
      <c r="N22" s="134"/>
      <c r="O22" s="134"/>
      <c r="P22" s="134"/>
    </row>
    <row r="23" spans="1:21" ht="12.95" customHeight="1" x14ac:dyDescent="0.2">
      <c r="A23" s="1006"/>
      <c r="B23" s="1007"/>
      <c r="C23" s="156" t="s">
        <v>2</v>
      </c>
      <c r="D23" s="145">
        <v>424753</v>
      </c>
      <c r="E23" s="146">
        <v>107387.12274690944</v>
      </c>
      <c r="F23" s="147">
        <v>1143318.5183002208</v>
      </c>
      <c r="G23" s="739">
        <f>SUM(G17:G22)</f>
        <v>1.0000000000000002</v>
      </c>
      <c r="H23" s="731">
        <f>(E23-I23)/I23</f>
        <v>-7.2743733133770097E-2</v>
      </c>
      <c r="I23" s="686">
        <v>115811.69799998945</v>
      </c>
      <c r="J23" s="186">
        <v>1232760.4021708877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6" t="str">
        <f>T!J22</f>
        <v>prosinec</v>
      </c>
      <c r="B24" s="1007"/>
      <c r="C24" s="153" t="s">
        <v>6</v>
      </c>
      <c r="D24" s="132">
        <v>182</v>
      </c>
      <c r="E24" s="151">
        <v>28477.211779708785</v>
      </c>
      <c r="F24" s="133">
        <v>303139.89402000001</v>
      </c>
      <c r="G24" s="737">
        <f>E24/$E$30</f>
        <v>0.21129010435220758</v>
      </c>
      <c r="H24" s="233">
        <f>(E24-I24)/I24</f>
        <v>-9.1892896062789831E-2</v>
      </c>
      <c r="I24" s="684">
        <v>31358.869076392341</v>
      </c>
      <c r="J24" s="187">
        <v>334968.16920999996</v>
      </c>
      <c r="K24" s="192">
        <f>I24/$I$30</f>
        <v>0.22028611475160687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6"/>
      <c r="B25" s="1007"/>
      <c r="C25" s="154" t="s">
        <v>7</v>
      </c>
      <c r="D25" s="132">
        <v>1629</v>
      </c>
      <c r="E25" s="151">
        <v>24988.087674964772</v>
      </c>
      <c r="F25" s="133">
        <v>265998.19329999998</v>
      </c>
      <c r="G25" s="738">
        <f t="shared" ref="G25:G29" si="7">E25/$E$30</f>
        <v>0.18540212761164537</v>
      </c>
      <c r="H25" s="233">
        <f t="shared" ref="H25:H27" si="8">(E25-I25)/I25</f>
        <v>-5.2288103445753728E-2</v>
      </c>
      <c r="I25" s="685">
        <v>26366.755303819777</v>
      </c>
      <c r="J25" s="185">
        <v>281643.49826999998</v>
      </c>
      <c r="K25" s="193">
        <f t="shared" ref="K25:K30" si="9">I25/$I$30</f>
        <v>0.18521809795932176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6"/>
      <c r="B26" s="1007"/>
      <c r="C26" s="154" t="s">
        <v>8</v>
      </c>
      <c r="D26" s="132">
        <v>38657</v>
      </c>
      <c r="E26" s="151">
        <v>32242.088307991082</v>
      </c>
      <c r="F26" s="133">
        <v>343217.03003856505</v>
      </c>
      <c r="G26" s="738">
        <f t="shared" si="7"/>
        <v>0.23922405942785011</v>
      </c>
      <c r="H26" s="233">
        <f t="shared" si="8"/>
        <v>-6.6806948226073595E-2</v>
      </c>
      <c r="I26" s="685">
        <v>34550.287581654637</v>
      </c>
      <c r="J26" s="185">
        <v>369058.07137073221</v>
      </c>
      <c r="K26" s="193">
        <f t="shared" si="9"/>
        <v>0.2427048180969984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6"/>
      <c r="B27" s="1007"/>
      <c r="C27" s="154" t="s">
        <v>9</v>
      </c>
      <c r="D27" s="132">
        <v>384248</v>
      </c>
      <c r="E27" s="151">
        <v>45886.697681030339</v>
      </c>
      <c r="F27" s="133">
        <v>488463.89681456791</v>
      </c>
      <c r="G27" s="738">
        <f t="shared" si="7"/>
        <v>0.34046188286984919</v>
      </c>
      <c r="H27" s="233">
        <f t="shared" si="8"/>
        <v>-3.2890011557549566E-2</v>
      </c>
      <c r="I27" s="685">
        <v>47447.2378833888</v>
      </c>
      <c r="J27" s="185">
        <v>506820.27070621582</v>
      </c>
      <c r="K27" s="193">
        <f t="shared" si="9"/>
        <v>0.33330180573684809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6"/>
      <c r="B28" s="1007"/>
      <c r="C28" s="489" t="s">
        <v>335</v>
      </c>
      <c r="D28" s="140">
        <v>26</v>
      </c>
      <c r="E28" s="169">
        <v>708.20447721935182</v>
      </c>
      <c r="F28" s="141">
        <v>7538.8366599999999</v>
      </c>
      <c r="G28" s="170">
        <f t="shared" si="7"/>
        <v>5.2546084585780922E-3</v>
      </c>
      <c r="H28" s="165" t="s">
        <v>354</v>
      </c>
      <c r="I28" s="691" t="s">
        <v>354</v>
      </c>
      <c r="J28" s="198" t="s">
        <v>354</v>
      </c>
      <c r="K28" s="201" t="s">
        <v>354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6"/>
      <c r="B29" s="1007"/>
      <c r="C29" s="154" t="s">
        <v>65</v>
      </c>
      <c r="D29" s="694"/>
      <c r="E29" s="151">
        <v>2475.4928201033354</v>
      </c>
      <c r="F29" s="133">
        <v>26351.621070000001</v>
      </c>
      <c r="G29" s="738">
        <f t="shared" si="7"/>
        <v>1.8367217279869636E-2</v>
      </c>
      <c r="H29" s="233">
        <f t="shared" ref="H29" si="10">(E29-I29)/I29</f>
        <v>-5.9473275145001454E-2</v>
      </c>
      <c r="I29" s="685">
        <v>2632.0281547395512</v>
      </c>
      <c r="J29" s="185">
        <v>28114.707649999997</v>
      </c>
      <c r="K29" s="193">
        <f t="shared" si="9"/>
        <v>1.8489163455224944E-2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08"/>
      <c r="B30" s="1009"/>
      <c r="C30" s="155" t="s">
        <v>2</v>
      </c>
      <c r="D30" s="142">
        <v>424742</v>
      </c>
      <c r="E30" s="143">
        <v>134777.78274101767</v>
      </c>
      <c r="F30" s="144">
        <v>1434709.471903133</v>
      </c>
      <c r="G30" s="739">
        <f>SUM(G24:G29)</f>
        <v>1</v>
      </c>
      <c r="H30" s="667">
        <f>(E30-I30)/I30</f>
        <v>-5.3228799720777903E-2</v>
      </c>
      <c r="I30" s="687">
        <v>142355.1779999951</v>
      </c>
      <c r="J30" s="205">
        <v>1520604.717206948</v>
      </c>
      <c r="K30" s="195">
        <f t="shared" si="9"/>
        <v>1</v>
      </c>
      <c r="L30" s="178"/>
    </row>
    <row r="31" spans="1:21" ht="12.95" customHeight="1" thickTop="1" x14ac:dyDescent="0.2">
      <c r="A31" s="1014" t="str">
        <f>T!E17</f>
        <v>IV. čtvrtletí</v>
      </c>
      <c r="B31" s="1015"/>
      <c r="C31" s="179" t="s">
        <v>6</v>
      </c>
      <c r="D31" s="180">
        <f>D24</f>
        <v>182</v>
      </c>
      <c r="E31" s="741">
        <f>E10+E17+E24</f>
        <v>69130.068249316391</v>
      </c>
      <c r="F31" s="181">
        <f>F10+F17+F24</f>
        <v>736025.41500000004</v>
      </c>
      <c r="G31" s="742">
        <f>E31/$E$37</f>
        <v>0.22466471169397159</v>
      </c>
      <c r="H31" s="732">
        <f>(E31-I31)/I31</f>
        <v>-0.11164777460431335</v>
      </c>
      <c r="I31" s="688">
        <v>77818.309306902142</v>
      </c>
      <c r="J31" s="207">
        <v>829861.35310000007</v>
      </c>
      <c r="K31" s="193">
        <f>I31/$I$37</f>
        <v>0.23164523565383019</v>
      </c>
      <c r="L31" s="148"/>
    </row>
    <row r="32" spans="1:21" ht="12.95" customHeight="1" x14ac:dyDescent="0.2">
      <c r="A32" s="1006"/>
      <c r="B32" s="1007"/>
      <c r="C32" s="154" t="s">
        <v>7</v>
      </c>
      <c r="D32" s="132">
        <f t="shared" ref="D32:D35" si="11">D25</f>
        <v>1629</v>
      </c>
      <c r="E32" s="151">
        <f>E11+E18+E25</f>
        <v>56969.480314562803</v>
      </c>
      <c r="F32" s="133">
        <f t="shared" ref="F32" si="12">F11+F18+F25</f>
        <v>606542.71609999996</v>
      </c>
      <c r="G32" s="738">
        <f t="shared" ref="G32:G36" si="13">E32/$E$37</f>
        <v>0.18514420995603759</v>
      </c>
      <c r="H32" s="233">
        <f t="shared" ref="H32:H34" si="14">(E32-I32)/I32</f>
        <v>-8.3051234652137429E-2</v>
      </c>
      <c r="I32" s="685">
        <v>62129.404027225348</v>
      </c>
      <c r="J32" s="185">
        <v>662576.69577999995</v>
      </c>
      <c r="K32" s="193">
        <f t="shared" ref="K32:K37" si="15">I32/$I$37</f>
        <v>0.18494337084810114</v>
      </c>
      <c r="L32" s="148"/>
    </row>
    <row r="33" spans="1:12" ht="12.95" customHeight="1" x14ac:dyDescent="0.2">
      <c r="A33" s="1006"/>
      <c r="B33" s="1007"/>
      <c r="C33" s="154" t="s">
        <v>8</v>
      </c>
      <c r="D33" s="132">
        <f t="shared" si="11"/>
        <v>38657</v>
      </c>
      <c r="E33" s="151">
        <f t="shared" ref="E33:F36" si="16">E12+E19+E26</f>
        <v>71930.415998811484</v>
      </c>
      <c r="F33" s="133">
        <f t="shared" si="16"/>
        <v>765823.92714244302</v>
      </c>
      <c r="G33" s="738">
        <f t="shared" si="13"/>
        <v>0.23376551740291721</v>
      </c>
      <c r="H33" s="233">
        <f t="shared" si="14"/>
        <v>-9.9004539043275774E-2</v>
      </c>
      <c r="I33" s="685">
        <v>79834.382209242205</v>
      </c>
      <c r="J33" s="185">
        <v>851401.01638194383</v>
      </c>
      <c r="K33" s="193">
        <f t="shared" si="15"/>
        <v>0.23764656987346794</v>
      </c>
      <c r="L33" s="148"/>
    </row>
    <row r="34" spans="1:12" ht="12.95" customHeight="1" x14ac:dyDescent="0.2">
      <c r="A34" s="1006"/>
      <c r="B34" s="1007"/>
      <c r="C34" s="154" t="s">
        <v>9</v>
      </c>
      <c r="D34" s="132">
        <f t="shared" si="11"/>
        <v>384248</v>
      </c>
      <c r="E34" s="151">
        <f t="shared" si="16"/>
        <v>101253.35204716085</v>
      </c>
      <c r="F34" s="133">
        <f t="shared" si="16"/>
        <v>1078016.6040259302</v>
      </c>
      <c r="G34" s="738">
        <f t="shared" si="13"/>
        <v>0.3290616619049635</v>
      </c>
      <c r="H34" s="233">
        <f t="shared" si="14"/>
        <v>-7.4897068481907664E-2</v>
      </c>
      <c r="I34" s="685">
        <v>109450.90389131539</v>
      </c>
      <c r="J34" s="185">
        <v>1167257.883155864</v>
      </c>
      <c r="K34" s="193">
        <f t="shared" si="15"/>
        <v>0.32580739224797967</v>
      </c>
      <c r="L34" s="148"/>
    </row>
    <row r="35" spans="1:12" ht="12.95" customHeight="1" x14ac:dyDescent="0.2">
      <c r="A35" s="1006"/>
      <c r="B35" s="1007"/>
      <c r="C35" s="489" t="s">
        <v>335</v>
      </c>
      <c r="D35" s="132">
        <f t="shared" si="11"/>
        <v>26</v>
      </c>
      <c r="E35" s="151">
        <f t="shared" si="16"/>
        <v>2150.0325449811553</v>
      </c>
      <c r="F35" s="133">
        <f t="shared" si="16"/>
        <v>22892.405480000001</v>
      </c>
      <c r="G35" s="170">
        <f t="shared" si="13"/>
        <v>6.9873566464419608E-3</v>
      </c>
      <c r="H35" s="165" t="s">
        <v>354</v>
      </c>
      <c r="I35" s="691" t="s">
        <v>354</v>
      </c>
      <c r="J35" s="198" t="s">
        <v>354</v>
      </c>
      <c r="K35" s="201" t="s">
        <v>354</v>
      </c>
      <c r="L35" s="148"/>
    </row>
    <row r="36" spans="1:12" ht="12.95" customHeight="1" x14ac:dyDescent="0.2">
      <c r="A36" s="1006"/>
      <c r="B36" s="1007"/>
      <c r="C36" s="154" t="s">
        <v>65</v>
      </c>
      <c r="D36" s="132"/>
      <c r="E36" s="151">
        <f t="shared" si="16"/>
        <v>6269.9288903741844</v>
      </c>
      <c r="F36" s="133">
        <f t="shared" si="16"/>
        <v>66757.988680000009</v>
      </c>
      <c r="G36" s="738">
        <f t="shared" si="13"/>
        <v>2.0376542395668024E-2</v>
      </c>
      <c r="H36" s="233">
        <f t="shared" ref="H36" si="17">(E36-I36)/I36</f>
        <v>-6.48106508224741E-2</v>
      </c>
      <c r="I36" s="685">
        <v>6704.4485652968779</v>
      </c>
      <c r="J36" s="185">
        <v>71495.794970000003</v>
      </c>
      <c r="K36" s="193">
        <f t="shared" si="15"/>
        <v>1.9957431376621159E-2</v>
      </c>
      <c r="L36" s="148"/>
    </row>
    <row r="37" spans="1:12" ht="12.95" customHeight="1" x14ac:dyDescent="0.2">
      <c r="A37" s="1006"/>
      <c r="B37" s="1007"/>
      <c r="C37" s="157" t="s">
        <v>2</v>
      </c>
      <c r="D37" s="158">
        <f>SUM(D31:D36)</f>
        <v>424742</v>
      </c>
      <c r="E37" s="159">
        <f>SUM(E31:E36)</f>
        <v>307703.27804520691</v>
      </c>
      <c r="F37" s="160">
        <f>SUM(F31:F36)</f>
        <v>3276059.0564283733</v>
      </c>
      <c r="G37" s="743">
        <f>SUM(G31:G36)</f>
        <v>0.99999999999999989</v>
      </c>
      <c r="H37" s="733">
        <f>(E37-I37)/I37</f>
        <v>-8.4045914270255859E-2</v>
      </c>
      <c r="I37" s="689">
        <v>335937.44799998193</v>
      </c>
      <c r="J37" s="189">
        <v>3582592.7433878081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4" t="s">
        <v>179</v>
      </c>
      <c r="B40" s="994"/>
      <c r="C40" s="994"/>
      <c r="D40" s="994"/>
      <c r="E40" s="994"/>
      <c r="F40" s="138"/>
      <c r="G40" s="994" t="s">
        <v>180</v>
      </c>
      <c r="H40" s="994"/>
      <c r="I40" s="994"/>
      <c r="J40" s="994"/>
      <c r="K40" s="997"/>
      <c r="L40" s="148"/>
    </row>
    <row r="41" spans="1:12" ht="15" customHeight="1" x14ac:dyDescent="0.2">
      <c r="A41" s="996" t="str">
        <f>A31</f>
        <v>IV. čtvrtletí</v>
      </c>
      <c r="B41" s="996"/>
      <c r="C41" s="996"/>
      <c r="D41" s="996"/>
      <c r="E41" s="996"/>
      <c r="F41" s="138"/>
      <c r="G41" s="998" t="str">
        <f>A31</f>
        <v>IV. čtvrtletí</v>
      </c>
      <c r="H41" s="998"/>
      <c r="I41" s="998"/>
      <c r="J41" s="998"/>
      <c r="K41" s="999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říjen</v>
      </c>
      <c r="C46" s="408">
        <f>E16</f>
        <v>65538.372557279727</v>
      </c>
      <c r="D46" s="408">
        <f>I16</f>
        <v>77770.571999997395</v>
      </c>
      <c r="H46" s="138" t="str">
        <f>A10</f>
        <v>říjen</v>
      </c>
      <c r="I46" s="409">
        <f>E16/E37</f>
        <v>0.21299211686542713</v>
      </c>
      <c r="J46" s="409">
        <f>I16/I37</f>
        <v>0.23150313388104793</v>
      </c>
      <c r="K46" s="138"/>
      <c r="L46" s="148"/>
    </row>
    <row r="47" spans="1:12" ht="15" customHeight="1" x14ac:dyDescent="0.2">
      <c r="A47" s="138"/>
      <c r="B47" s="138" t="str">
        <f>A17</f>
        <v>listopad</v>
      </c>
      <c r="C47" s="408">
        <f>E23</f>
        <v>107387.12274690944</v>
      </c>
      <c r="D47" s="408">
        <f>I23</f>
        <v>115811.69799998945</v>
      </c>
      <c r="H47" s="138" t="str">
        <f>A17</f>
        <v>listopad</v>
      </c>
      <c r="I47" s="409">
        <f>E23/E37</f>
        <v>0.34899570595777801</v>
      </c>
      <c r="J47" s="409">
        <f>I23/I37</f>
        <v>0.34474185206049335</v>
      </c>
      <c r="K47" s="138"/>
      <c r="L47" s="148"/>
    </row>
    <row r="48" spans="1:12" ht="15" customHeight="1" x14ac:dyDescent="0.2">
      <c r="A48" s="138"/>
      <c r="B48" s="138" t="str">
        <f>A24</f>
        <v>prosinec</v>
      </c>
      <c r="C48" s="408">
        <f>E30</f>
        <v>134777.78274101767</v>
      </c>
      <c r="D48" s="408">
        <f>I30</f>
        <v>142355.1779999951</v>
      </c>
      <c r="H48" s="138" t="str">
        <f>A24</f>
        <v>prosinec</v>
      </c>
      <c r="I48" s="409">
        <f>E30/E37</f>
        <v>0.43801217717679464</v>
      </c>
      <c r="J48" s="409">
        <f>I30/I37</f>
        <v>0.42375501405845872</v>
      </c>
      <c r="K48" s="138"/>
      <c r="L48" s="148"/>
    </row>
    <row r="49" spans="1:12" ht="15" customHeight="1" x14ac:dyDescent="0.2">
      <c r="A49" s="138"/>
      <c r="B49" s="138"/>
      <c r="C49" s="408">
        <f>SUM(C46:C48)</f>
        <v>307703.2780452068</v>
      </c>
      <c r="D49" s="408">
        <f>SUM(D46:D48)</f>
        <v>335937.44799998193</v>
      </c>
      <c r="E49" s="138"/>
      <c r="F49" s="138"/>
      <c r="G49" s="138"/>
      <c r="H49" s="138"/>
      <c r="I49" s="279">
        <f>SUM(I46:I48)</f>
        <v>0.99999999999999978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1:E41"/>
    <mergeCell ref="G41:K41"/>
    <mergeCell ref="A10:B16"/>
    <mergeCell ref="A17:B23"/>
    <mergeCell ref="A24:B30"/>
    <mergeCell ref="A31:B37"/>
    <mergeCell ref="A40:E40"/>
    <mergeCell ref="G40:K40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13" zoomScaleNormal="100" zoomScaleSheetLayoutView="100" workbookViewId="0">
      <selection activeCell="P33" sqref="P33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980" t="s">
        <v>255</v>
      </c>
      <c r="L1" s="980"/>
    </row>
    <row r="2" spans="1:17" ht="6.75" customHeight="1" x14ac:dyDescent="0.2"/>
    <row r="3" spans="1:17" ht="30" customHeight="1" x14ac:dyDescent="0.2">
      <c r="A3" s="993" t="s">
        <v>326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981" t="s">
        <v>325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29" t="s">
        <v>107</v>
      </c>
      <c r="H8" s="977"/>
      <c r="I8" s="991" t="s">
        <v>39</v>
      </c>
      <c r="J8" s="992"/>
      <c r="K8" s="190" t="s">
        <v>107</v>
      </c>
      <c r="L8" s="148"/>
    </row>
    <row r="9" spans="1:17" ht="15" customHeight="1" x14ac:dyDescent="0.25">
      <c r="A9" s="988" t="s">
        <v>156</v>
      </c>
      <c r="B9" s="988"/>
      <c r="C9" s="163" t="s">
        <v>45</v>
      </c>
      <c r="D9" s="990"/>
      <c r="E9" s="163" t="s">
        <v>147</v>
      </c>
      <c r="F9" s="728" t="s">
        <v>1</v>
      </c>
      <c r="G9" s="730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17" ht="12.95" customHeight="1" x14ac:dyDescent="0.2">
      <c r="A10" s="1000" t="str">
        <f>T!J20</f>
        <v>říjen</v>
      </c>
      <c r="B10" s="1001"/>
      <c r="C10" s="153" t="s">
        <v>6</v>
      </c>
      <c r="D10" s="132">
        <v>1234</v>
      </c>
      <c r="E10" s="151">
        <v>268722.103</v>
      </c>
      <c r="F10" s="133">
        <v>2863699.49272</v>
      </c>
      <c r="G10" s="737">
        <f>E10/$E$16</f>
        <v>0.49612614132503058</v>
      </c>
      <c r="H10" s="233">
        <f>(E10-I10)/I10</f>
        <v>-8.1613469335863331E-2</v>
      </c>
      <c r="I10" s="684">
        <v>292602.40000000002</v>
      </c>
      <c r="J10" s="187">
        <v>3124183.74315</v>
      </c>
      <c r="K10" s="192">
        <f>I10/$I$16</f>
        <v>0.49335646038791242</v>
      </c>
      <c r="L10" s="148"/>
    </row>
    <row r="11" spans="1:17" ht="12.95" customHeight="1" x14ac:dyDescent="0.2">
      <c r="A11" s="1002"/>
      <c r="B11" s="1003"/>
      <c r="C11" s="154" t="s">
        <v>7</v>
      </c>
      <c r="D11" s="132">
        <v>4562</v>
      </c>
      <c r="E11" s="151">
        <v>57291.715000000004</v>
      </c>
      <c r="F11" s="133">
        <v>610541.58608000004</v>
      </c>
      <c r="G11" s="738">
        <f t="shared" ref="G11:G15" si="0">E11/$E$16</f>
        <v>0.10577439360409954</v>
      </c>
      <c r="H11" s="233">
        <f t="shared" ref="H11:H15" si="1">(E11-I11)/I11</f>
        <v>3.6694155999489119E-4</v>
      </c>
      <c r="I11" s="685">
        <v>57270.700000000004</v>
      </c>
      <c r="J11" s="185">
        <v>611493.93468000018</v>
      </c>
      <c r="K11" s="193">
        <f t="shared" ref="K11:K16" si="2">I11/$I$16</f>
        <v>9.6564039925639764E-2</v>
      </c>
      <c r="L11" s="149"/>
      <c r="M11" s="134"/>
      <c r="O11" s="134"/>
      <c r="P11" s="134"/>
      <c r="Q11" s="134"/>
    </row>
    <row r="12" spans="1:17" ht="12.95" customHeight="1" x14ac:dyDescent="0.2">
      <c r="A12" s="1002"/>
      <c r="B12" s="1003"/>
      <c r="C12" s="154" t="s">
        <v>8</v>
      </c>
      <c r="D12" s="132">
        <v>152745</v>
      </c>
      <c r="E12" s="151">
        <v>66773.742000000013</v>
      </c>
      <c r="F12" s="133">
        <v>711588.92566000007</v>
      </c>
      <c r="G12" s="738">
        <f t="shared" si="0"/>
        <v>0.12328051392293971</v>
      </c>
      <c r="H12" s="233">
        <f t="shared" si="1"/>
        <v>-9.9605018844263288E-2</v>
      </c>
      <c r="I12" s="685">
        <v>74160.5</v>
      </c>
      <c r="J12" s="185">
        <v>791828.7</v>
      </c>
      <c r="K12" s="193">
        <f t="shared" si="2"/>
        <v>0.12504190594676523</v>
      </c>
      <c r="L12" s="149"/>
      <c r="M12" s="134"/>
      <c r="O12" s="134"/>
      <c r="P12" s="134"/>
      <c r="Q12" s="134"/>
    </row>
    <row r="13" spans="1:17" ht="12.95" customHeight="1" x14ac:dyDescent="0.2">
      <c r="A13" s="1002"/>
      <c r="B13" s="1003"/>
      <c r="C13" s="154" t="s">
        <v>9</v>
      </c>
      <c r="D13" s="132">
        <v>2136507</v>
      </c>
      <c r="E13" s="151">
        <v>135960</v>
      </c>
      <c r="F13" s="133">
        <v>1448889.9000000001</v>
      </c>
      <c r="G13" s="738">
        <f t="shared" si="0"/>
        <v>0.25101511718427999</v>
      </c>
      <c r="H13" s="233">
        <f t="shared" si="1"/>
        <v>-0.15646840944412907</v>
      </c>
      <c r="I13" s="685">
        <v>161179.5</v>
      </c>
      <c r="J13" s="185">
        <v>1720953.7000000002</v>
      </c>
      <c r="K13" s="193">
        <f t="shared" si="2"/>
        <v>0.27176450913284894</v>
      </c>
      <c r="L13" s="149"/>
      <c r="M13" s="134"/>
      <c r="O13" s="134"/>
      <c r="P13" s="134"/>
      <c r="Q13" s="134"/>
    </row>
    <row r="14" spans="1:17" ht="12.95" customHeight="1" x14ac:dyDescent="0.2">
      <c r="A14" s="1002"/>
      <c r="B14" s="1003"/>
      <c r="C14" s="489" t="s">
        <v>335</v>
      </c>
      <c r="D14" s="140">
        <v>147</v>
      </c>
      <c r="E14" s="169">
        <v>4533.4690000000001</v>
      </c>
      <c r="F14" s="141">
        <v>48311.968759999996</v>
      </c>
      <c r="G14" s="170">
        <f>E14/$E$16</f>
        <v>8.3698827029001222E-3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O14" s="134"/>
      <c r="P14" s="134"/>
      <c r="Q14" s="134"/>
    </row>
    <row r="15" spans="1:17" ht="12.95" customHeight="1" x14ac:dyDescent="0.2">
      <c r="A15" s="1002"/>
      <c r="B15" s="1003"/>
      <c r="C15" s="154" t="s">
        <v>65</v>
      </c>
      <c r="D15" s="694"/>
      <c r="E15" s="151">
        <v>8359.655932080901</v>
      </c>
      <c r="F15" s="133">
        <v>89086.595049999989</v>
      </c>
      <c r="G15" s="738">
        <f t="shared" si="0"/>
        <v>1.5433951260749843E-2</v>
      </c>
      <c r="H15" s="233">
        <f t="shared" si="1"/>
        <v>6.1938768204218154E-2</v>
      </c>
      <c r="I15" s="685">
        <v>7872.069635632025</v>
      </c>
      <c r="J15" s="185">
        <v>84051.640379999997</v>
      </c>
      <c r="K15" s="193">
        <f t="shared" si="2"/>
        <v>1.3273084606833638E-2</v>
      </c>
      <c r="L15" s="149"/>
      <c r="M15" s="134"/>
      <c r="O15" s="134"/>
      <c r="P15" s="134"/>
      <c r="Q15" s="134"/>
    </row>
    <row r="16" spans="1:17" ht="12.95" customHeight="1" x14ac:dyDescent="0.2">
      <c r="A16" s="1004"/>
      <c r="B16" s="1005"/>
      <c r="C16" s="156" t="s">
        <v>2</v>
      </c>
      <c r="D16" s="145">
        <v>2295195</v>
      </c>
      <c r="E16" s="146">
        <v>541640.68493208103</v>
      </c>
      <c r="F16" s="147">
        <v>5772118.4682700001</v>
      </c>
      <c r="G16" s="739">
        <f>SUM(G10:G15)</f>
        <v>0.99999999999999989</v>
      </c>
      <c r="H16" s="731">
        <f>(E16-I16)/I16</f>
        <v>-8.6740467199941093E-2</v>
      </c>
      <c r="I16" s="686">
        <v>593085.16963563208</v>
      </c>
      <c r="J16" s="186">
        <v>6332511.7182100005</v>
      </c>
      <c r="K16" s="206">
        <f t="shared" si="2"/>
        <v>1</v>
      </c>
      <c r="L16" s="166"/>
      <c r="M16" s="134"/>
    </row>
    <row r="17" spans="1:21" ht="12.95" customHeight="1" x14ac:dyDescent="0.2">
      <c r="A17" s="1006" t="str">
        <f>T!J21</f>
        <v>listopad</v>
      </c>
      <c r="B17" s="1007"/>
      <c r="C17" s="153" t="s">
        <v>6</v>
      </c>
      <c r="D17" s="132">
        <v>1236</v>
      </c>
      <c r="E17" s="151">
        <v>310472.28999999998</v>
      </c>
      <c r="F17" s="133">
        <v>3310143.7483100002</v>
      </c>
      <c r="G17" s="737">
        <f>E17/$E$23</f>
        <v>0.40853836685034289</v>
      </c>
      <c r="H17" s="233">
        <f>(E17-I17)/I17</f>
        <v>-2.5400578847578573E-2</v>
      </c>
      <c r="I17" s="684">
        <v>318564</v>
      </c>
      <c r="J17" s="187">
        <v>3404173.4328700006</v>
      </c>
      <c r="K17" s="192">
        <f>I17/$I$23</f>
        <v>0.41183453222509186</v>
      </c>
      <c r="L17" s="149"/>
      <c r="M17" s="134"/>
      <c r="N17" s="134"/>
    </row>
    <row r="18" spans="1:21" ht="12.95" customHeight="1" x14ac:dyDescent="0.2">
      <c r="A18" s="1006"/>
      <c r="B18" s="1007"/>
      <c r="C18" s="154" t="s">
        <v>7</v>
      </c>
      <c r="D18" s="132">
        <v>4573</v>
      </c>
      <c r="E18" s="151">
        <v>78035.177999999985</v>
      </c>
      <c r="F18" s="133">
        <v>831984.15870999987</v>
      </c>
      <c r="G18" s="738">
        <f t="shared" ref="G18:G22" si="3">E18/$E$23</f>
        <v>0.10268344455795331</v>
      </c>
      <c r="H18" s="233">
        <f t="shared" ref="H18:H20" si="4">(E18-I18)/I18</f>
        <v>3.0768818241138491E-2</v>
      </c>
      <c r="I18" s="685">
        <v>75705.8</v>
      </c>
      <c r="J18" s="185">
        <v>808991.20978999999</v>
      </c>
      <c r="K18" s="193">
        <f t="shared" ref="K18:K23" si="5">I18/$I$23</f>
        <v>9.7871268347102511E-2</v>
      </c>
      <c r="L18" s="150"/>
      <c r="M18" s="137"/>
      <c r="N18" s="134"/>
    </row>
    <row r="19" spans="1:21" ht="12.95" customHeight="1" x14ac:dyDescent="0.2">
      <c r="A19" s="1006"/>
      <c r="B19" s="1007"/>
      <c r="C19" s="154" t="s">
        <v>8</v>
      </c>
      <c r="D19" s="132">
        <v>153100</v>
      </c>
      <c r="E19" s="151">
        <v>119326.446</v>
      </c>
      <c r="F19" s="133">
        <v>1272213.5447499999</v>
      </c>
      <c r="G19" s="738">
        <f t="shared" si="3"/>
        <v>0.15701701227795767</v>
      </c>
      <c r="H19" s="233">
        <f t="shared" si="4"/>
        <v>2.4633830832647377E-2</v>
      </c>
      <c r="I19" s="685">
        <v>116457.648</v>
      </c>
      <c r="J19" s="185">
        <v>1244463.9489999998</v>
      </c>
      <c r="K19" s="193">
        <f t="shared" si="5"/>
        <v>0.1505546169313369</v>
      </c>
      <c r="L19" s="149"/>
      <c r="M19" s="134"/>
      <c r="N19" s="134"/>
      <c r="O19" s="134"/>
      <c r="P19" s="134"/>
    </row>
    <row r="20" spans="1:21" ht="12.95" customHeight="1" x14ac:dyDescent="0.2">
      <c r="A20" s="1006"/>
      <c r="B20" s="1007"/>
      <c r="C20" s="154" t="s">
        <v>9</v>
      </c>
      <c r="D20" s="132">
        <v>2137493</v>
      </c>
      <c r="E20" s="151">
        <v>236338.1</v>
      </c>
      <c r="F20" s="133">
        <v>2519753.8000000003</v>
      </c>
      <c r="G20" s="738">
        <f t="shared" si="3"/>
        <v>0.31098808012307</v>
      </c>
      <c r="H20" s="233">
        <f t="shared" si="4"/>
        <v>-6.6255168746281276E-2</v>
      </c>
      <c r="I20" s="685">
        <v>253107.80000000002</v>
      </c>
      <c r="J20" s="185">
        <v>2704707.9999999995</v>
      </c>
      <c r="K20" s="193">
        <f t="shared" si="5"/>
        <v>0.32721378566166331</v>
      </c>
      <c r="L20" s="149"/>
      <c r="M20" s="134"/>
      <c r="N20" s="134"/>
      <c r="O20" s="134"/>
      <c r="P20" s="134"/>
    </row>
    <row r="21" spans="1:21" ht="12.95" customHeight="1" x14ac:dyDescent="0.2">
      <c r="A21" s="1006"/>
      <c r="B21" s="1007"/>
      <c r="C21" s="489" t="s">
        <v>335</v>
      </c>
      <c r="D21" s="140">
        <v>150</v>
      </c>
      <c r="E21" s="169">
        <v>4540.991</v>
      </c>
      <c r="F21" s="141">
        <v>48414.436369999996</v>
      </c>
      <c r="G21" s="170">
        <f t="shared" si="3"/>
        <v>5.9753127952968214E-3</v>
      </c>
      <c r="H21" s="165" t="s">
        <v>354</v>
      </c>
      <c r="I21" s="691" t="s">
        <v>354</v>
      </c>
      <c r="J21" s="198" t="s">
        <v>354</v>
      </c>
      <c r="K21" s="201" t="s">
        <v>354</v>
      </c>
      <c r="L21" s="149"/>
      <c r="M21" s="134"/>
      <c r="N21" s="134"/>
      <c r="O21" s="134"/>
      <c r="P21" s="134"/>
    </row>
    <row r="22" spans="1:21" ht="12.95" customHeight="1" x14ac:dyDescent="0.2">
      <c r="A22" s="1006"/>
      <c r="B22" s="1007"/>
      <c r="C22" s="154" t="s">
        <v>65</v>
      </c>
      <c r="D22" s="694"/>
      <c r="E22" s="151">
        <v>11245.704370699534</v>
      </c>
      <c r="F22" s="133">
        <v>119897.6691</v>
      </c>
      <c r="G22" s="738">
        <f t="shared" si="3"/>
        <v>1.4797783395379184E-2</v>
      </c>
      <c r="H22" s="233">
        <f t="shared" ref="H22" si="6">(E22-I22)/I22</f>
        <v>0.16066626736413381</v>
      </c>
      <c r="I22" s="685">
        <v>9689.0076733585629</v>
      </c>
      <c r="J22" s="185">
        <v>103536.64894</v>
      </c>
      <c r="K22" s="193">
        <f t="shared" si="5"/>
        <v>1.2525796834805406E-2</v>
      </c>
      <c r="L22" s="149"/>
      <c r="M22" s="134"/>
      <c r="N22" s="134"/>
      <c r="O22" s="134"/>
      <c r="P22" s="134"/>
    </row>
    <row r="23" spans="1:21" ht="12.95" customHeight="1" x14ac:dyDescent="0.2">
      <c r="A23" s="1006"/>
      <c r="B23" s="1007"/>
      <c r="C23" s="156" t="s">
        <v>2</v>
      </c>
      <c r="D23" s="145">
        <v>2296552</v>
      </c>
      <c r="E23" s="146">
        <v>759958.70937069959</v>
      </c>
      <c r="F23" s="147">
        <v>8102407.3572400007</v>
      </c>
      <c r="G23" s="739">
        <f>SUM(G17:G22)</f>
        <v>1</v>
      </c>
      <c r="H23" s="731">
        <f>(E23-I23)/I23</f>
        <v>-1.7537325045935456E-2</v>
      </c>
      <c r="I23" s="686">
        <v>773524.25567335857</v>
      </c>
      <c r="J23" s="186">
        <v>8265873.2406000001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6" t="str">
        <f>T!J22</f>
        <v>prosinec</v>
      </c>
      <c r="B24" s="1007"/>
      <c r="C24" s="153" t="s">
        <v>6</v>
      </c>
      <c r="D24" s="132">
        <v>1240</v>
      </c>
      <c r="E24" s="151">
        <v>312629.43299999996</v>
      </c>
      <c r="F24" s="133">
        <v>3333231.1605200008</v>
      </c>
      <c r="G24" s="737">
        <f>E24/$E$30</f>
        <v>0.35613283829191994</v>
      </c>
      <c r="H24" s="233">
        <f>(E24-I24)/I24</f>
        <v>-5.984055783556326E-2</v>
      </c>
      <c r="I24" s="684">
        <v>332528.09999999992</v>
      </c>
      <c r="J24" s="187">
        <v>3558347.9217399997</v>
      </c>
      <c r="K24" s="192">
        <f>I24/$I$30</f>
        <v>0.3589322509156207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6"/>
      <c r="B25" s="1007"/>
      <c r="C25" s="154" t="s">
        <v>7</v>
      </c>
      <c r="D25" s="132">
        <v>4580</v>
      </c>
      <c r="E25" s="151">
        <v>83607.968999999997</v>
      </c>
      <c r="F25" s="133">
        <v>891422.42670999991</v>
      </c>
      <c r="G25" s="738">
        <f t="shared" ref="G25:G29" si="7">E25/$E$30</f>
        <v>9.524229058686505E-2</v>
      </c>
      <c r="H25" s="233">
        <f t="shared" ref="H25:H27" si="8">(E25-I25)/I25</f>
        <v>-1.4993190434563474E-2</v>
      </c>
      <c r="I25" s="685">
        <v>84880.6</v>
      </c>
      <c r="J25" s="185">
        <v>908297.43169999984</v>
      </c>
      <c r="K25" s="193">
        <f t="shared" ref="K25:K30" si="9">I25/$I$30</f>
        <v>9.1620482049692781E-2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6"/>
      <c r="B26" s="1007"/>
      <c r="C26" s="154" t="s">
        <v>8</v>
      </c>
      <c r="D26" s="132">
        <v>153365</v>
      </c>
      <c r="E26" s="151">
        <v>165704.94</v>
      </c>
      <c r="F26" s="133">
        <v>1766731.7228600001</v>
      </c>
      <c r="G26" s="738">
        <f t="shared" si="7"/>
        <v>0.18876332287367295</v>
      </c>
      <c r="H26" s="233">
        <f t="shared" si="8"/>
        <v>9.3120606174388054E-3</v>
      </c>
      <c r="I26" s="685">
        <v>164176.12199999997</v>
      </c>
      <c r="J26" s="185">
        <v>1756832.4370000002</v>
      </c>
      <c r="K26" s="193">
        <f t="shared" si="9"/>
        <v>0.17721240705990729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6"/>
      <c r="B27" s="1007"/>
      <c r="C27" s="154" t="s">
        <v>9</v>
      </c>
      <c r="D27" s="132">
        <v>2138527</v>
      </c>
      <c r="E27" s="151">
        <v>342562.4</v>
      </c>
      <c r="F27" s="133">
        <v>3652374.4000000004</v>
      </c>
      <c r="G27" s="738">
        <f t="shared" si="7"/>
        <v>0.39023107528104056</v>
      </c>
      <c r="H27" s="233">
        <f t="shared" si="8"/>
        <v>-3.9954710931872958E-2</v>
      </c>
      <c r="I27" s="685">
        <v>356819</v>
      </c>
      <c r="J27" s="185">
        <v>3818285.1999999997</v>
      </c>
      <c r="K27" s="193">
        <f t="shared" si="9"/>
        <v>0.38515195208904418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6"/>
      <c r="B28" s="1007"/>
      <c r="C28" s="489" t="s">
        <v>335</v>
      </c>
      <c r="D28" s="140">
        <v>152</v>
      </c>
      <c r="E28" s="169">
        <v>4462.0329999999994</v>
      </c>
      <c r="F28" s="141">
        <v>47573.866919999993</v>
      </c>
      <c r="G28" s="170">
        <f t="shared" si="7"/>
        <v>5.0829394455710461E-3</v>
      </c>
      <c r="H28" s="165" t="s">
        <v>354</v>
      </c>
      <c r="I28" s="691" t="s">
        <v>354</v>
      </c>
      <c r="J28" s="198" t="s">
        <v>354</v>
      </c>
      <c r="K28" s="201" t="s">
        <v>354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6"/>
      <c r="B29" s="1007"/>
      <c r="C29" s="154" t="s">
        <v>65</v>
      </c>
      <c r="D29" s="694"/>
      <c r="E29" s="151">
        <v>-31121.770592572953</v>
      </c>
      <c r="F29" s="133">
        <v>-331817.91511</v>
      </c>
      <c r="G29" s="738">
        <f t="shared" si="7"/>
        <v>-3.5452466479069536E-2</v>
      </c>
      <c r="H29" s="233">
        <f t="shared" ref="H29" si="10">(E29-I29)/I29</f>
        <v>1.6006605634803386</v>
      </c>
      <c r="I29" s="685">
        <v>-11966.871428589739</v>
      </c>
      <c r="J29" s="185">
        <v>-128056.26303999999</v>
      </c>
      <c r="K29" s="193">
        <f t="shared" si="9"/>
        <v>-1.2917092114265066E-2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08"/>
      <c r="B30" s="1009"/>
      <c r="C30" s="155" t="s">
        <v>2</v>
      </c>
      <c r="D30" s="142">
        <v>2297864</v>
      </c>
      <c r="E30" s="143">
        <v>877845.00440742704</v>
      </c>
      <c r="F30" s="144">
        <v>9359515.6619000006</v>
      </c>
      <c r="G30" s="739">
        <f>SUM(G24:G29)</f>
        <v>1</v>
      </c>
      <c r="H30" s="667">
        <f>(E30-I30)/I30</f>
        <v>-5.2450354159570743E-2</v>
      </c>
      <c r="I30" s="687">
        <v>926436.95057141024</v>
      </c>
      <c r="J30" s="205">
        <v>9913706.7273999993</v>
      </c>
      <c r="K30" s="195">
        <f t="shared" si="9"/>
        <v>1</v>
      </c>
      <c r="L30" s="178"/>
    </row>
    <row r="31" spans="1:21" ht="12.95" customHeight="1" thickTop="1" x14ac:dyDescent="0.2">
      <c r="A31" s="1014" t="str">
        <f>T!E17</f>
        <v>IV. čtvrtletí</v>
      </c>
      <c r="B31" s="1015"/>
      <c r="C31" s="179" t="s">
        <v>6</v>
      </c>
      <c r="D31" s="180">
        <f>D24</f>
        <v>1240</v>
      </c>
      <c r="E31" s="741">
        <f>E10+E17+E24</f>
        <v>891823.82599999988</v>
      </c>
      <c r="F31" s="181">
        <f>F10+F17+F24</f>
        <v>9507074.4015500005</v>
      </c>
      <c r="G31" s="742">
        <f>E31/$E$37</f>
        <v>0.40919778753143704</v>
      </c>
      <c r="H31" s="732">
        <f>(E31-I31)/I31</f>
        <v>-5.4965535986487277E-2</v>
      </c>
      <c r="I31" s="688">
        <v>943694.5</v>
      </c>
      <c r="J31" s="207">
        <v>10086705.097759999</v>
      </c>
      <c r="K31" s="193">
        <f>I31/$I$37</f>
        <v>0.41154619022376915</v>
      </c>
      <c r="L31" s="148"/>
    </row>
    <row r="32" spans="1:21" ht="12.95" customHeight="1" x14ac:dyDescent="0.2">
      <c r="A32" s="1006"/>
      <c r="B32" s="1007"/>
      <c r="C32" s="154" t="s">
        <v>7</v>
      </c>
      <c r="D32" s="132">
        <f t="shared" ref="D32:D35" si="11">D25</f>
        <v>4580</v>
      </c>
      <c r="E32" s="151">
        <f>E11+E18+E25</f>
        <v>218934.86199999996</v>
      </c>
      <c r="F32" s="133">
        <f t="shared" ref="F32" si="12">F11+F18+F25</f>
        <v>2333948.1714999997</v>
      </c>
      <c r="G32" s="738">
        <f t="shared" ref="G32:G36" si="13">E32/$E$37</f>
        <v>0.10045443789690868</v>
      </c>
      <c r="H32" s="233">
        <f t="shared" ref="H32:H34" si="14">(E32-I32)/I32</f>
        <v>4.9471052354959225E-3</v>
      </c>
      <c r="I32" s="685">
        <v>217857.1</v>
      </c>
      <c r="J32" s="185">
        <v>2328782.5761700002</v>
      </c>
      <c r="K32" s="193">
        <f t="shared" ref="K32:K37" si="15">I32/$I$37</f>
        <v>9.5007716499564951E-2</v>
      </c>
      <c r="L32" s="148"/>
    </row>
    <row r="33" spans="1:12" ht="12.95" customHeight="1" x14ac:dyDescent="0.2">
      <c r="A33" s="1006"/>
      <c r="B33" s="1007"/>
      <c r="C33" s="154" t="s">
        <v>8</v>
      </c>
      <c r="D33" s="132">
        <f t="shared" si="11"/>
        <v>153365</v>
      </c>
      <c r="E33" s="151">
        <f t="shared" ref="E33:F36" si="16">E12+E19+E26</f>
        <v>351805.12800000003</v>
      </c>
      <c r="F33" s="133">
        <f t="shared" si="16"/>
        <v>3750534.1932700002</v>
      </c>
      <c r="G33" s="738">
        <f t="shared" si="13"/>
        <v>0.16141963897229861</v>
      </c>
      <c r="H33" s="233">
        <f t="shared" si="14"/>
        <v>-8.4250007758015222E-3</v>
      </c>
      <c r="I33" s="685">
        <v>354794.26999999996</v>
      </c>
      <c r="J33" s="185">
        <v>3793125.0860000001</v>
      </c>
      <c r="K33" s="193">
        <f t="shared" si="15"/>
        <v>0.15472616416830159</v>
      </c>
      <c r="L33" s="148"/>
    </row>
    <row r="34" spans="1:12" ht="12.95" customHeight="1" x14ac:dyDescent="0.2">
      <c r="A34" s="1006"/>
      <c r="B34" s="1007"/>
      <c r="C34" s="154" t="s">
        <v>9</v>
      </c>
      <c r="D34" s="132">
        <f t="shared" si="11"/>
        <v>2138527</v>
      </c>
      <c r="E34" s="151">
        <f t="shared" si="16"/>
        <v>714860.5</v>
      </c>
      <c r="F34" s="133">
        <f t="shared" si="16"/>
        <v>7621018.1000000006</v>
      </c>
      <c r="G34" s="738">
        <f t="shared" si="13"/>
        <v>0.32800125592699392</v>
      </c>
      <c r="H34" s="233">
        <f t="shared" si="14"/>
        <v>-7.2941694290398151E-2</v>
      </c>
      <c r="I34" s="685">
        <v>771106.3</v>
      </c>
      <c r="J34" s="185">
        <v>8243946.8999999985</v>
      </c>
      <c r="K34" s="193">
        <f t="shared" si="15"/>
        <v>0.33628028988464681</v>
      </c>
      <c r="L34" s="148"/>
    </row>
    <row r="35" spans="1:12" ht="12.95" customHeight="1" x14ac:dyDescent="0.2">
      <c r="A35" s="1006"/>
      <c r="B35" s="1007"/>
      <c r="C35" s="489" t="s">
        <v>335</v>
      </c>
      <c r="D35" s="132">
        <f t="shared" si="11"/>
        <v>152</v>
      </c>
      <c r="E35" s="151">
        <f t="shared" si="16"/>
        <v>13536.492999999999</v>
      </c>
      <c r="F35" s="133">
        <f t="shared" si="16"/>
        <v>144300.27205</v>
      </c>
      <c r="G35" s="170">
        <f t="shared" si="13"/>
        <v>6.2109834084369767E-3</v>
      </c>
      <c r="H35" s="165" t="s">
        <v>354</v>
      </c>
      <c r="I35" s="691" t="s">
        <v>354</v>
      </c>
      <c r="J35" s="198" t="s">
        <v>354</v>
      </c>
      <c r="K35" s="201" t="s">
        <v>354</v>
      </c>
      <c r="L35" s="148"/>
    </row>
    <row r="36" spans="1:12" ht="12.95" customHeight="1" x14ac:dyDescent="0.2">
      <c r="A36" s="1006"/>
      <c r="B36" s="1007"/>
      <c r="C36" s="154" t="s">
        <v>65</v>
      </c>
      <c r="D36" s="132"/>
      <c r="E36" s="151">
        <f t="shared" si="16"/>
        <v>-11516.410289792519</v>
      </c>
      <c r="F36" s="133">
        <f t="shared" si="16"/>
        <v>-122833.65096</v>
      </c>
      <c r="G36" s="738">
        <f t="shared" si="13"/>
        <v>-5.2841037360750829E-3</v>
      </c>
      <c r="H36" s="233">
        <f t="shared" ref="H36" si="17">(E36-I36)/I36</f>
        <v>-3.05863183014768</v>
      </c>
      <c r="I36" s="685">
        <v>5594.2058804008502</v>
      </c>
      <c r="J36" s="185">
        <v>59532.026279999991</v>
      </c>
      <c r="K36" s="193">
        <f t="shared" si="15"/>
        <v>2.4396392237173961E-3</v>
      </c>
      <c r="L36" s="148"/>
    </row>
    <row r="37" spans="1:12" ht="12.95" customHeight="1" x14ac:dyDescent="0.2">
      <c r="A37" s="1006"/>
      <c r="B37" s="1007"/>
      <c r="C37" s="157" t="s">
        <v>2</v>
      </c>
      <c r="D37" s="158">
        <f>SUM(D31:D36)</f>
        <v>2297864</v>
      </c>
      <c r="E37" s="159">
        <f>SUM(E31:E36)</f>
        <v>2179444.3987102071</v>
      </c>
      <c r="F37" s="160">
        <f>SUM(F31:F36)</f>
        <v>23234041.487410001</v>
      </c>
      <c r="G37" s="743">
        <f>SUM(G31:G36)</f>
        <v>1.0000000000000002</v>
      </c>
      <c r="H37" s="733">
        <f>(E37-I37)/I37</f>
        <v>-4.9541944883943853E-2</v>
      </c>
      <c r="I37" s="689">
        <v>2293046.3758804011</v>
      </c>
      <c r="J37" s="189">
        <v>24512091.686209999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197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4" t="s">
        <v>179</v>
      </c>
      <c r="B40" s="994"/>
      <c r="C40" s="994"/>
      <c r="D40" s="994"/>
      <c r="E40" s="994"/>
      <c r="F40" s="138"/>
      <c r="G40" s="994" t="s">
        <v>180</v>
      </c>
      <c r="H40" s="994"/>
      <c r="I40" s="994"/>
      <c r="J40" s="994"/>
      <c r="K40" s="997"/>
      <c r="L40" s="148"/>
    </row>
    <row r="41" spans="1:12" ht="15" customHeight="1" x14ac:dyDescent="0.2">
      <c r="A41" s="996" t="str">
        <f>A31</f>
        <v>IV. čtvrtletí</v>
      </c>
      <c r="B41" s="996"/>
      <c r="C41" s="996"/>
      <c r="D41" s="996"/>
      <c r="E41" s="996"/>
      <c r="F41" s="138"/>
      <c r="G41" s="998" t="str">
        <f>A31</f>
        <v>IV. čtvrtletí</v>
      </c>
      <c r="H41" s="998"/>
      <c r="I41" s="998"/>
      <c r="J41" s="998"/>
      <c r="K41" s="999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říjen</v>
      </c>
      <c r="C46" s="408">
        <f>E16</f>
        <v>541640.68493208103</v>
      </c>
      <c r="D46" s="408">
        <f>I16</f>
        <v>593085.16963563208</v>
      </c>
      <c r="H46" s="138" t="str">
        <f>A10</f>
        <v>říjen</v>
      </c>
      <c r="I46" s="409">
        <f>E16/E37</f>
        <v>0.24852236893614879</v>
      </c>
      <c r="J46" s="409">
        <f>I16/I37</f>
        <v>0.25864508274845538</v>
      </c>
      <c r="K46" s="138"/>
      <c r="L46" s="148"/>
    </row>
    <row r="47" spans="1:12" ht="15" customHeight="1" x14ac:dyDescent="0.2">
      <c r="A47" s="138"/>
      <c r="B47" s="138" t="str">
        <f>A17</f>
        <v>listopad</v>
      </c>
      <c r="C47" s="408">
        <f>E23</f>
        <v>759958.70937069959</v>
      </c>
      <c r="D47" s="408">
        <f>I23</f>
        <v>773524.25567335857</v>
      </c>
      <c r="H47" s="138" t="str">
        <f>A17</f>
        <v>listopad</v>
      </c>
      <c r="I47" s="409">
        <f>E23/E37</f>
        <v>0.3486937816906191</v>
      </c>
      <c r="J47" s="409">
        <f>I23/I37</f>
        <v>0.33733476296412396</v>
      </c>
      <c r="K47" s="138"/>
      <c r="L47" s="148"/>
    </row>
    <row r="48" spans="1:12" ht="15" customHeight="1" x14ac:dyDescent="0.2">
      <c r="A48" s="138"/>
      <c r="B48" s="138" t="str">
        <f>A24</f>
        <v>prosinec</v>
      </c>
      <c r="C48" s="408">
        <f>E30</f>
        <v>877845.00440742704</v>
      </c>
      <c r="D48" s="408">
        <f>I30</f>
        <v>926436.95057141024</v>
      </c>
      <c r="H48" s="138" t="str">
        <f>A24</f>
        <v>prosinec</v>
      </c>
      <c r="I48" s="409">
        <f>E30/E37</f>
        <v>0.40278384937323236</v>
      </c>
      <c r="J48" s="409">
        <f>I30/I37</f>
        <v>0.40402015428742055</v>
      </c>
      <c r="K48" s="138"/>
      <c r="L48" s="148"/>
    </row>
    <row r="49" spans="1:12" ht="15" customHeight="1" x14ac:dyDescent="0.2">
      <c r="A49" s="138"/>
      <c r="B49" s="138"/>
      <c r="C49" s="408">
        <f>SUM(C46:C48)</f>
        <v>2179444.398710208</v>
      </c>
      <c r="D49" s="408">
        <f>SUM(D46:D48)</f>
        <v>2293046.3758804011</v>
      </c>
      <c r="E49" s="138"/>
      <c r="F49" s="138"/>
      <c r="G49" s="138"/>
      <c r="H49" s="138"/>
      <c r="I49" s="279">
        <f>SUM(I46:I48)</f>
        <v>1.0000000000000002</v>
      </c>
      <c r="J49" s="279">
        <f>SUM(J46:J48)</f>
        <v>0.99999999999999989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1:E41"/>
    <mergeCell ref="G41:K41"/>
    <mergeCell ref="A10:B16"/>
    <mergeCell ref="A17:B23"/>
    <mergeCell ref="A24:B30"/>
    <mergeCell ref="A31:B37"/>
    <mergeCell ref="A40:E40"/>
    <mergeCell ref="G40:K40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13" zoomScaleNormal="100" zoomScaleSheetLayoutView="100" workbookViewId="0">
      <selection activeCell="N22" sqref="N22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980" t="s">
        <v>256</v>
      </c>
      <c r="L1" s="980"/>
    </row>
    <row r="2" spans="1:17" ht="6.75" customHeight="1" x14ac:dyDescent="0.2"/>
    <row r="3" spans="1:17" ht="30" customHeight="1" x14ac:dyDescent="0.2">
      <c r="A3" s="993" t="s">
        <v>223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981" t="s">
        <v>44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29" t="s">
        <v>107</v>
      </c>
      <c r="H8" s="977"/>
      <c r="I8" s="991" t="s">
        <v>39</v>
      </c>
      <c r="J8" s="992"/>
      <c r="K8" s="190" t="s">
        <v>107</v>
      </c>
      <c r="L8" s="148"/>
    </row>
    <row r="9" spans="1:17" ht="15" customHeight="1" x14ac:dyDescent="0.25">
      <c r="A9" s="988" t="s">
        <v>156</v>
      </c>
      <c r="B9" s="988"/>
      <c r="C9" s="163" t="s">
        <v>45</v>
      </c>
      <c r="D9" s="990"/>
      <c r="E9" s="163" t="s">
        <v>147</v>
      </c>
      <c r="F9" s="728" t="s">
        <v>1</v>
      </c>
      <c r="G9" s="730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17" ht="12.95" customHeight="1" x14ac:dyDescent="0.2">
      <c r="A10" s="1000" t="str">
        <f>T!J20</f>
        <v>říjen</v>
      </c>
      <c r="B10" s="1001"/>
      <c r="C10" s="153" t="s">
        <v>6</v>
      </c>
      <c r="D10" s="132">
        <v>140</v>
      </c>
      <c r="E10" s="151">
        <v>12002.665000000001</v>
      </c>
      <c r="F10" s="133">
        <v>127959.5708571</v>
      </c>
      <c r="G10" s="737">
        <f>E10/$E$16</f>
        <v>0.48321183522398981</v>
      </c>
      <c r="H10" s="233">
        <f>(E10-I10)/I10</f>
        <v>-8.4058572437627432E-2</v>
      </c>
      <c r="I10" s="684">
        <v>13104.183999999999</v>
      </c>
      <c r="J10" s="187">
        <v>139887.226</v>
      </c>
      <c r="K10" s="192">
        <f>I10/$I$16</f>
        <v>0.44302518801513335</v>
      </c>
      <c r="L10" s="148"/>
    </row>
    <row r="11" spans="1:17" ht="12.95" customHeight="1" x14ac:dyDescent="0.2">
      <c r="A11" s="1002"/>
      <c r="B11" s="1003"/>
      <c r="C11" s="154" t="s">
        <v>7</v>
      </c>
      <c r="D11" s="132">
        <v>361</v>
      </c>
      <c r="E11" s="151">
        <v>1586.9250000000002</v>
      </c>
      <c r="F11" s="133">
        <v>16918.048999999999</v>
      </c>
      <c r="G11" s="738">
        <f t="shared" ref="G11:G15" si="0">E11/$E$16</f>
        <v>6.3887556772835877E-2</v>
      </c>
      <c r="H11" s="233">
        <f t="shared" ref="H11:H15" si="1">(E11-I11)/I11</f>
        <v>-0.13683427849098226</v>
      </c>
      <c r="I11" s="685">
        <v>1838.4940000000001</v>
      </c>
      <c r="J11" s="185">
        <v>19625.923999999999</v>
      </c>
      <c r="K11" s="193">
        <f t="shared" ref="K11:K16" si="2">I11/$I$16</f>
        <v>6.2155655782511504E-2</v>
      </c>
      <c r="L11" s="149"/>
      <c r="M11" s="134"/>
      <c r="O11" s="134"/>
      <c r="P11" s="134"/>
      <c r="Q11" s="134"/>
    </row>
    <row r="12" spans="1:17" ht="12.95" customHeight="1" x14ac:dyDescent="0.2">
      <c r="A12" s="1002"/>
      <c r="B12" s="1003"/>
      <c r="C12" s="154" t="s">
        <v>8</v>
      </c>
      <c r="D12" s="132">
        <v>10286</v>
      </c>
      <c r="E12" s="151">
        <v>3364.2559999999999</v>
      </c>
      <c r="F12" s="133">
        <v>35866.206348</v>
      </c>
      <c r="G12" s="738">
        <f t="shared" si="0"/>
        <v>0.13544061389060838</v>
      </c>
      <c r="H12" s="233">
        <f t="shared" si="1"/>
        <v>-0.25590076815711099</v>
      </c>
      <c r="I12" s="685">
        <v>4521.2464360000004</v>
      </c>
      <c r="J12" s="185">
        <v>48265.261996000001</v>
      </c>
      <c r="K12" s="193">
        <f t="shared" si="2"/>
        <v>0.1528539321770552</v>
      </c>
      <c r="L12" s="149"/>
      <c r="M12" s="134"/>
      <c r="O12" s="134"/>
      <c r="P12" s="134"/>
      <c r="Q12" s="134"/>
    </row>
    <row r="13" spans="1:17" ht="12.95" customHeight="1" x14ac:dyDescent="0.2">
      <c r="A13" s="1002"/>
      <c r="B13" s="1003"/>
      <c r="C13" s="154" t="s">
        <v>9</v>
      </c>
      <c r="D13" s="132">
        <v>103148</v>
      </c>
      <c r="E13" s="151">
        <v>7083.7439999999997</v>
      </c>
      <c r="F13" s="133">
        <v>75519.527652000004</v>
      </c>
      <c r="G13" s="738">
        <f t="shared" si="0"/>
        <v>0.28518241061438659</v>
      </c>
      <c r="H13" s="233">
        <f t="shared" si="1"/>
        <v>-0.25590076815711094</v>
      </c>
      <c r="I13" s="685">
        <v>9519.8915639999996</v>
      </c>
      <c r="J13" s="185">
        <v>101626.856004</v>
      </c>
      <c r="K13" s="193">
        <f t="shared" si="2"/>
        <v>0.32184772054671867</v>
      </c>
      <c r="L13" s="149"/>
      <c r="M13" s="134"/>
      <c r="O13" s="134"/>
      <c r="P13" s="134"/>
      <c r="Q13" s="134"/>
    </row>
    <row r="14" spans="1:17" ht="12.95" customHeight="1" x14ac:dyDescent="0.2">
      <c r="A14" s="1002"/>
      <c r="B14" s="1003"/>
      <c r="C14" s="489" t="s">
        <v>335</v>
      </c>
      <c r="D14" s="140">
        <v>14</v>
      </c>
      <c r="E14" s="169">
        <v>353.12700000000001</v>
      </c>
      <c r="F14" s="141">
        <v>3764.2596174</v>
      </c>
      <c r="G14" s="170">
        <f>E14/$E$16</f>
        <v>1.4216438244101777E-2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O14" s="134"/>
      <c r="P14" s="134"/>
      <c r="Q14" s="134"/>
    </row>
    <row r="15" spans="1:17" ht="12.95" customHeight="1" x14ac:dyDescent="0.2">
      <c r="A15" s="1002"/>
      <c r="B15" s="1003"/>
      <c r="C15" s="154" t="s">
        <v>65</v>
      </c>
      <c r="D15" s="694"/>
      <c r="E15" s="151">
        <v>448.62700000000001</v>
      </c>
      <c r="F15" s="133">
        <v>4782.7750000000005</v>
      </c>
      <c r="G15" s="738">
        <f t="shared" si="0"/>
        <v>1.8061145254077562E-2</v>
      </c>
      <c r="H15" s="233">
        <f t="shared" si="1"/>
        <v>-0.24607219861088003</v>
      </c>
      <c r="I15" s="685">
        <v>595.053</v>
      </c>
      <c r="J15" s="185">
        <v>6352.2370000000001</v>
      </c>
      <c r="K15" s="193">
        <f t="shared" si="2"/>
        <v>2.0117503478581281E-2</v>
      </c>
      <c r="L15" s="149"/>
      <c r="M15" s="134"/>
      <c r="O15" s="134"/>
      <c r="P15" s="134"/>
      <c r="Q15" s="134"/>
    </row>
    <row r="16" spans="1:17" ht="12.95" customHeight="1" x14ac:dyDescent="0.2">
      <c r="A16" s="1004"/>
      <c r="B16" s="1005"/>
      <c r="C16" s="156" t="s">
        <v>2</v>
      </c>
      <c r="D16" s="145">
        <v>113949</v>
      </c>
      <c r="E16" s="146">
        <v>24839.344000000001</v>
      </c>
      <c r="F16" s="147">
        <v>264810.38847450004</v>
      </c>
      <c r="G16" s="739">
        <f>SUM(G10:G15)</f>
        <v>0.99999999999999989</v>
      </c>
      <c r="H16" s="731">
        <f>(E16-I16)/I16</f>
        <v>-0.16023347613460129</v>
      </c>
      <c r="I16" s="686">
        <v>29578.868999999999</v>
      </c>
      <c r="J16" s="186">
        <v>315757.505</v>
      </c>
      <c r="K16" s="206">
        <f t="shared" si="2"/>
        <v>1</v>
      </c>
      <c r="L16" s="166"/>
      <c r="M16" s="134"/>
    </row>
    <row r="17" spans="1:21" ht="12.95" customHeight="1" x14ac:dyDescent="0.2">
      <c r="A17" s="1006" t="str">
        <f>T!J21</f>
        <v>listopad</v>
      </c>
      <c r="B17" s="1007"/>
      <c r="C17" s="153" t="s">
        <v>6</v>
      </c>
      <c r="D17" s="132">
        <v>140</v>
      </c>
      <c r="E17" s="151">
        <v>13527.670999999998</v>
      </c>
      <c r="F17" s="133">
        <v>144231.13</v>
      </c>
      <c r="G17" s="737">
        <f>E17/$E$23</f>
        <v>0.3613824743883845</v>
      </c>
      <c r="H17" s="233">
        <f>(E17-I17)/I17</f>
        <v>5.7357625228224929E-3</v>
      </c>
      <c r="I17" s="684">
        <v>13450.521999999999</v>
      </c>
      <c r="J17" s="187">
        <v>143853.51800000001</v>
      </c>
      <c r="K17" s="192">
        <f>I17/$I$23</f>
        <v>0.35013525108721233</v>
      </c>
      <c r="L17" s="149"/>
      <c r="M17" s="134"/>
      <c r="N17" s="134"/>
    </row>
    <row r="18" spans="1:21" ht="12.95" customHeight="1" x14ac:dyDescent="0.2">
      <c r="A18" s="1006"/>
      <c r="B18" s="1007"/>
      <c r="C18" s="154" t="s">
        <v>7</v>
      </c>
      <c r="D18" s="132">
        <v>361</v>
      </c>
      <c r="E18" s="151">
        <v>2430.37</v>
      </c>
      <c r="F18" s="133">
        <v>25912.361999999997</v>
      </c>
      <c r="G18" s="738">
        <f t="shared" ref="G18:G22" si="3">E18/$E$23</f>
        <v>6.4925671557158518E-2</v>
      </c>
      <c r="H18" s="233">
        <f t="shared" ref="H18:H20" si="4">(E18-I18)/I18</f>
        <v>-5.5425269862392983E-2</v>
      </c>
      <c r="I18" s="685">
        <v>2572.9780000000001</v>
      </c>
      <c r="J18" s="185">
        <v>27517.999000000003</v>
      </c>
      <c r="K18" s="193">
        <f t="shared" ref="K18:K23" si="5">I18/$I$23</f>
        <v>6.6978091859325128E-2</v>
      </c>
      <c r="L18" s="150"/>
      <c r="M18" s="137"/>
      <c r="N18" s="134"/>
    </row>
    <row r="19" spans="1:21" ht="12.95" customHeight="1" x14ac:dyDescent="0.2">
      <c r="A19" s="1006"/>
      <c r="B19" s="1007"/>
      <c r="C19" s="154" t="s">
        <v>8</v>
      </c>
      <c r="D19" s="132">
        <v>10274</v>
      </c>
      <c r="E19" s="151">
        <v>7361.9821259999999</v>
      </c>
      <c r="F19" s="133">
        <v>78492.688733000003</v>
      </c>
      <c r="G19" s="738">
        <f t="shared" si="3"/>
        <v>0.19667031502295845</v>
      </c>
      <c r="H19" s="233">
        <f t="shared" si="4"/>
        <v>-5.0606668447838017E-2</v>
      </c>
      <c r="I19" s="685">
        <v>7754.4068210000005</v>
      </c>
      <c r="J19" s="185">
        <v>82933.05275100001</v>
      </c>
      <c r="K19" s="193">
        <f t="shared" si="5"/>
        <v>0.20185768101068696</v>
      </c>
      <c r="L19" s="149"/>
      <c r="M19" s="134"/>
      <c r="N19" s="134"/>
      <c r="O19" s="134"/>
      <c r="P19" s="134"/>
    </row>
    <row r="20" spans="1:21" ht="12.95" customHeight="1" x14ac:dyDescent="0.2">
      <c r="A20" s="1006"/>
      <c r="B20" s="1007"/>
      <c r="C20" s="154" t="s">
        <v>9</v>
      </c>
      <c r="D20" s="132">
        <v>103310</v>
      </c>
      <c r="E20" s="151">
        <v>13144.931874</v>
      </c>
      <c r="F20" s="133">
        <v>140149.89826700001</v>
      </c>
      <c r="G20" s="738">
        <f t="shared" si="3"/>
        <v>0.35115786052845788</v>
      </c>
      <c r="H20" s="233">
        <f t="shared" si="4"/>
        <v>-5.0606668447838052E-2</v>
      </c>
      <c r="I20" s="685">
        <v>13845.612179000002</v>
      </c>
      <c r="J20" s="185">
        <v>148078.23624900001</v>
      </c>
      <c r="K20" s="193">
        <f t="shared" si="5"/>
        <v>0.36041998197172803</v>
      </c>
      <c r="L20" s="149"/>
      <c r="M20" s="134"/>
      <c r="N20" s="134"/>
      <c r="O20" s="134"/>
      <c r="P20" s="134"/>
    </row>
    <row r="21" spans="1:21" ht="12.95" customHeight="1" x14ac:dyDescent="0.2">
      <c r="A21" s="1006"/>
      <c r="B21" s="1007"/>
      <c r="C21" s="489" t="s">
        <v>335</v>
      </c>
      <c r="D21" s="140">
        <v>14</v>
      </c>
      <c r="E21" s="169">
        <v>312.01099999999997</v>
      </c>
      <c r="F21" s="141">
        <v>3326.6220000000003</v>
      </c>
      <c r="G21" s="170">
        <f t="shared" si="3"/>
        <v>8.3351603699109936E-3</v>
      </c>
      <c r="H21" s="165" t="s">
        <v>354</v>
      </c>
      <c r="I21" s="691" t="s">
        <v>354</v>
      </c>
      <c r="J21" s="198" t="s">
        <v>354</v>
      </c>
      <c r="K21" s="201" t="s">
        <v>354</v>
      </c>
      <c r="L21" s="149"/>
      <c r="M21" s="134"/>
      <c r="N21" s="134"/>
      <c r="O21" s="134"/>
      <c r="P21" s="134"/>
    </row>
    <row r="22" spans="1:21" ht="12.95" customHeight="1" x14ac:dyDescent="0.2">
      <c r="A22" s="1006"/>
      <c r="B22" s="1007"/>
      <c r="C22" s="154" t="s">
        <v>65</v>
      </c>
      <c r="D22" s="694"/>
      <c r="E22" s="151">
        <v>656.14699999999993</v>
      </c>
      <c r="F22" s="133">
        <v>6995.3590000000004</v>
      </c>
      <c r="G22" s="738">
        <f t="shared" si="3"/>
        <v>1.7528518133129885E-2</v>
      </c>
      <c r="H22" s="233">
        <f t="shared" ref="H22" si="6">(E22-I22)/I22</f>
        <v>-0.17121658610153609</v>
      </c>
      <c r="I22" s="685">
        <v>791.69899999999996</v>
      </c>
      <c r="J22" s="185">
        <v>8466.4989999999998</v>
      </c>
      <c r="K22" s="193">
        <f t="shared" si="5"/>
        <v>2.0608994071047573E-2</v>
      </c>
      <c r="L22" s="149"/>
      <c r="M22" s="134"/>
      <c r="N22" s="134"/>
      <c r="O22" s="134"/>
      <c r="P22" s="134"/>
    </row>
    <row r="23" spans="1:21" ht="12.95" customHeight="1" x14ac:dyDescent="0.2">
      <c r="A23" s="1006"/>
      <c r="B23" s="1007"/>
      <c r="C23" s="156" t="s">
        <v>2</v>
      </c>
      <c r="D23" s="145">
        <v>114099</v>
      </c>
      <c r="E23" s="146">
        <v>37433.11299999999</v>
      </c>
      <c r="F23" s="147">
        <v>399108.06</v>
      </c>
      <c r="G23" s="739">
        <f>SUM(G17:G22)</f>
        <v>1.0000000000000002</v>
      </c>
      <c r="H23" s="731">
        <f>(E23-I23)/I23</f>
        <v>-2.556551937307789E-2</v>
      </c>
      <c r="I23" s="686">
        <v>38415.218000000001</v>
      </c>
      <c r="J23" s="186">
        <v>410849.30500000005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6" t="str">
        <f>T!J22</f>
        <v>prosinec</v>
      </c>
      <c r="B24" s="1007"/>
      <c r="C24" s="153" t="s">
        <v>6</v>
      </c>
      <c r="D24" s="132">
        <v>140</v>
      </c>
      <c r="E24" s="151">
        <v>13439.216</v>
      </c>
      <c r="F24" s="133">
        <v>143365.46100000001</v>
      </c>
      <c r="G24" s="737">
        <f>E24/$E$30</f>
        <v>0.30740871224239236</v>
      </c>
      <c r="H24" s="233">
        <f>(E24-I24)/I24</f>
        <v>-8.9803125109228134E-3</v>
      </c>
      <c r="I24" s="684">
        <v>13560.998</v>
      </c>
      <c r="J24" s="187">
        <v>145322.32999999999</v>
      </c>
      <c r="K24" s="192">
        <f>I24/$I$30</f>
        <v>0.29335987684291515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6"/>
      <c r="B25" s="1007"/>
      <c r="C25" s="154" t="s">
        <v>7</v>
      </c>
      <c r="D25" s="132">
        <v>363</v>
      </c>
      <c r="E25" s="151">
        <v>2787.1130000000003</v>
      </c>
      <c r="F25" s="133">
        <v>29732.085999999999</v>
      </c>
      <c r="G25" s="738">
        <f t="shared" ref="G25:G29" si="7">E25/$E$30</f>
        <v>6.3752440484923442E-2</v>
      </c>
      <c r="H25" s="233">
        <f t="shared" ref="H25:H27" si="8">(E25-I25)/I25</f>
        <v>-5.6909977636780476E-2</v>
      </c>
      <c r="I25" s="685">
        <v>2955.299</v>
      </c>
      <c r="J25" s="185">
        <v>31669.575000000001</v>
      </c>
      <c r="K25" s="193">
        <f t="shared" ref="K25:K30" si="9">I25/$I$30</f>
        <v>6.3930851599121999E-2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6"/>
      <c r="B26" s="1007"/>
      <c r="C26" s="154" t="s">
        <v>8</v>
      </c>
      <c r="D26" s="132">
        <v>10262</v>
      </c>
      <c r="E26" s="151">
        <v>8491.0553139999993</v>
      </c>
      <c r="F26" s="133">
        <v>90581.280327999993</v>
      </c>
      <c r="G26" s="738">
        <f t="shared" si="7"/>
        <v>0.19422445324605705</v>
      </c>
      <c r="H26" s="233">
        <f t="shared" si="8"/>
        <v>-8.280531505186442E-2</v>
      </c>
      <c r="I26" s="685">
        <v>9257.636849999999</v>
      </c>
      <c r="J26" s="185">
        <v>99208.52522000001</v>
      </c>
      <c r="K26" s="193">
        <f t="shared" si="9"/>
        <v>0.20026691296410726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6"/>
      <c r="B27" s="1007"/>
      <c r="C27" s="154" t="s">
        <v>9</v>
      </c>
      <c r="D27" s="132">
        <v>103335</v>
      </c>
      <c r="E27" s="151">
        <v>17878.681686</v>
      </c>
      <c r="F27" s="133">
        <v>190727.043672</v>
      </c>
      <c r="G27" s="738">
        <f t="shared" si="7"/>
        <v>0.40895707857399594</v>
      </c>
      <c r="H27" s="233">
        <f t="shared" si="8"/>
        <v>-8.2513493466530877E-2</v>
      </c>
      <c r="I27" s="685">
        <v>19486.588150000003</v>
      </c>
      <c r="J27" s="185">
        <v>208826.08477999998</v>
      </c>
      <c r="K27" s="193">
        <f t="shared" si="9"/>
        <v>0.42154589948118942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6"/>
      <c r="B28" s="1007"/>
      <c r="C28" s="489" t="s">
        <v>335</v>
      </c>
      <c r="D28" s="140">
        <v>14</v>
      </c>
      <c r="E28" s="169">
        <v>301.15300000000002</v>
      </c>
      <c r="F28" s="141">
        <v>3212.6469999999999</v>
      </c>
      <c r="G28" s="170">
        <f t="shared" si="7"/>
        <v>6.8885756369964721E-3</v>
      </c>
      <c r="H28" s="165" t="s">
        <v>354</v>
      </c>
      <c r="I28" s="691" t="s">
        <v>354</v>
      </c>
      <c r="J28" s="198" t="s">
        <v>354</v>
      </c>
      <c r="K28" s="201" t="s">
        <v>354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6"/>
      <c r="B29" s="1007"/>
      <c r="C29" s="154" t="s">
        <v>65</v>
      </c>
      <c r="D29" s="694"/>
      <c r="E29" s="151">
        <v>820.52699999999993</v>
      </c>
      <c r="F29" s="133">
        <v>8753.1890000000003</v>
      </c>
      <c r="G29" s="738">
        <f t="shared" si="7"/>
        <v>1.8768739815634591E-2</v>
      </c>
      <c r="H29" s="233">
        <f t="shared" ref="H29" si="10">(E29-I29)/I29</f>
        <v>-0.15056678778843813</v>
      </c>
      <c r="I29" s="685">
        <v>965.96999999999707</v>
      </c>
      <c r="J29" s="185">
        <v>10351.575000000024</v>
      </c>
      <c r="K29" s="193">
        <f t="shared" si="9"/>
        <v>2.089645911266633E-2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08"/>
      <c r="B30" s="1009"/>
      <c r="C30" s="155" t="s">
        <v>2</v>
      </c>
      <c r="D30" s="142">
        <v>114114</v>
      </c>
      <c r="E30" s="143">
        <v>43717.746000000006</v>
      </c>
      <c r="F30" s="144">
        <v>466371.70699999999</v>
      </c>
      <c r="G30" s="739">
        <f>SUM(G24:G29)</f>
        <v>0.99999999999999989</v>
      </c>
      <c r="H30" s="667">
        <f>(E30-I30)/I30</f>
        <v>-5.4270741547941495E-2</v>
      </c>
      <c r="I30" s="687">
        <v>46226.491999999991</v>
      </c>
      <c r="J30" s="205">
        <v>495378.08999999997</v>
      </c>
      <c r="K30" s="195">
        <f t="shared" si="9"/>
        <v>1</v>
      </c>
      <c r="L30" s="178"/>
    </row>
    <row r="31" spans="1:21" ht="12.95" customHeight="1" thickTop="1" x14ac:dyDescent="0.2">
      <c r="A31" s="1014" t="str">
        <f>T!E17</f>
        <v>IV. čtvrtletí</v>
      </c>
      <c r="B31" s="1015"/>
      <c r="C31" s="179" t="s">
        <v>6</v>
      </c>
      <c r="D31" s="180">
        <f>D24</f>
        <v>140</v>
      </c>
      <c r="E31" s="741">
        <f>E10+E17+E24</f>
        <v>38969.551999999996</v>
      </c>
      <c r="F31" s="181">
        <f>F10+F17+F24</f>
        <v>415556.16185710003</v>
      </c>
      <c r="G31" s="742">
        <f>E31/$E$37</f>
        <v>0.36767126486209289</v>
      </c>
      <c r="H31" s="732">
        <f>(E31-I31)/I31</f>
        <v>-2.8571155076824825E-2</v>
      </c>
      <c r="I31" s="688">
        <v>40115.703999999998</v>
      </c>
      <c r="J31" s="207">
        <v>429063.07400000002</v>
      </c>
      <c r="K31" s="193">
        <f>I31/$I$37</f>
        <v>0.35121257790157062</v>
      </c>
      <c r="L31" s="148"/>
    </row>
    <row r="32" spans="1:21" ht="12.95" customHeight="1" x14ac:dyDescent="0.2">
      <c r="A32" s="1006"/>
      <c r="B32" s="1007"/>
      <c r="C32" s="154" t="s">
        <v>7</v>
      </c>
      <c r="D32" s="132">
        <f t="shared" ref="D32:D35" si="11">D25</f>
        <v>363</v>
      </c>
      <c r="E32" s="151">
        <f>E11+E18+E25</f>
        <v>6804.4080000000004</v>
      </c>
      <c r="F32" s="133">
        <f t="shared" ref="F32" si="12">F11+F18+F25</f>
        <v>72562.496999999988</v>
      </c>
      <c r="G32" s="738">
        <f t="shared" ref="G32:G36" si="13">E32/$E$37</f>
        <v>6.4198461814437696E-2</v>
      </c>
      <c r="H32" s="233">
        <f t="shared" ref="H32:H34" si="14">(E32-I32)/I32</f>
        <v>-7.6337787614139133E-2</v>
      </c>
      <c r="I32" s="685">
        <v>7366.7709999999997</v>
      </c>
      <c r="J32" s="185">
        <v>78813.498000000007</v>
      </c>
      <c r="K32" s="193">
        <f t="shared" ref="K32:K37" si="15">I32/$I$37</f>
        <v>6.4496004699818588E-2</v>
      </c>
      <c r="L32" s="148"/>
    </row>
    <row r="33" spans="1:12" ht="12.95" customHeight="1" x14ac:dyDescent="0.2">
      <c r="A33" s="1006"/>
      <c r="B33" s="1007"/>
      <c r="C33" s="154" t="s">
        <v>8</v>
      </c>
      <c r="D33" s="132">
        <f t="shared" si="11"/>
        <v>10262</v>
      </c>
      <c r="E33" s="151">
        <f t="shared" ref="E33:F36" si="16">E12+E19+E26</f>
        <v>19217.293440000001</v>
      </c>
      <c r="F33" s="133">
        <f t="shared" si="16"/>
        <v>204940.17540899999</v>
      </c>
      <c r="G33" s="738">
        <f>E33/$E$37</f>
        <v>0.18131197880619213</v>
      </c>
      <c r="H33" s="233">
        <f t="shared" si="14"/>
        <v>-0.1075542406892628</v>
      </c>
      <c r="I33" s="685">
        <v>21533.290107000001</v>
      </c>
      <c r="J33" s="185">
        <v>230406.83996700001</v>
      </c>
      <c r="K33" s="193">
        <f t="shared" si="15"/>
        <v>0.18852373447520346</v>
      </c>
      <c r="L33" s="148"/>
    </row>
    <row r="34" spans="1:12" ht="12.95" customHeight="1" x14ac:dyDescent="0.2">
      <c r="A34" s="1006"/>
      <c r="B34" s="1007"/>
      <c r="C34" s="154" t="s">
        <v>9</v>
      </c>
      <c r="D34" s="132">
        <f t="shared" si="11"/>
        <v>103335</v>
      </c>
      <c r="E34" s="151">
        <f t="shared" si="16"/>
        <v>38107.357560000004</v>
      </c>
      <c r="F34" s="133">
        <f t="shared" si="16"/>
        <v>406396.469591</v>
      </c>
      <c r="G34" s="738">
        <f t="shared" si="13"/>
        <v>0.359536603208506</v>
      </c>
      <c r="H34" s="233">
        <f t="shared" si="14"/>
        <v>-0.11072351718201801</v>
      </c>
      <c r="I34" s="685">
        <v>42852.091893000004</v>
      </c>
      <c r="J34" s="185">
        <v>458531.17703299999</v>
      </c>
      <c r="K34" s="193">
        <f>I34/$I$37</f>
        <v>0.37516962589552277</v>
      </c>
      <c r="L34" s="148"/>
    </row>
    <row r="35" spans="1:12" ht="12.95" customHeight="1" x14ac:dyDescent="0.2">
      <c r="A35" s="1006"/>
      <c r="B35" s="1007"/>
      <c r="C35" s="489" t="s">
        <v>335</v>
      </c>
      <c r="D35" s="132">
        <f t="shared" si="11"/>
        <v>14</v>
      </c>
      <c r="E35" s="151">
        <f t="shared" si="16"/>
        <v>966.29099999999994</v>
      </c>
      <c r="F35" s="133">
        <f t="shared" si="16"/>
        <v>10303.528617399999</v>
      </c>
      <c r="G35" s="170">
        <f t="shared" si="13"/>
        <v>9.1167954457073725E-3</v>
      </c>
      <c r="H35" s="165" t="s">
        <v>354</v>
      </c>
      <c r="I35" s="691" t="s">
        <v>354</v>
      </c>
      <c r="J35" s="198" t="s">
        <v>354</v>
      </c>
      <c r="K35" s="201" t="s">
        <v>354</v>
      </c>
      <c r="L35" s="148"/>
    </row>
    <row r="36" spans="1:12" ht="12.95" customHeight="1" x14ac:dyDescent="0.2">
      <c r="A36" s="1006"/>
      <c r="B36" s="1007"/>
      <c r="C36" s="154" t="s">
        <v>65</v>
      </c>
      <c r="D36" s="132"/>
      <c r="E36" s="151">
        <f t="shared" si="16"/>
        <v>1925.3009999999999</v>
      </c>
      <c r="F36" s="133">
        <f t="shared" si="16"/>
        <v>20531.323000000004</v>
      </c>
      <c r="G36" s="738">
        <f t="shared" si="13"/>
        <v>1.8164895863063871E-2</v>
      </c>
      <c r="H36" s="233">
        <f t="shared" ref="H36" si="17">(E36-I36)/I36</f>
        <v>-0.18167084763945662</v>
      </c>
      <c r="I36" s="685">
        <v>2352.721999999997</v>
      </c>
      <c r="J36" s="185">
        <v>25170.311000000023</v>
      </c>
      <c r="K36" s="193">
        <f t="shared" si="15"/>
        <v>2.059805702788459E-2</v>
      </c>
      <c r="L36" s="148"/>
    </row>
    <row r="37" spans="1:12" ht="12.95" customHeight="1" x14ac:dyDescent="0.2">
      <c r="A37" s="1006"/>
      <c r="B37" s="1007"/>
      <c r="C37" s="157" t="s">
        <v>2</v>
      </c>
      <c r="D37" s="158">
        <f>SUM(D31:D36)</f>
        <v>114114</v>
      </c>
      <c r="E37" s="159">
        <f>SUM(E31:E36)</f>
        <v>105990.20300000001</v>
      </c>
      <c r="F37" s="160">
        <f>SUM(F31:F36)</f>
        <v>1130290.1554745</v>
      </c>
      <c r="G37" s="743">
        <f>SUM(G31:G36)</f>
        <v>1</v>
      </c>
      <c r="H37" s="733">
        <f>(E37-I37)/I37</f>
        <v>-7.2056857635085084E-2</v>
      </c>
      <c r="I37" s="689">
        <v>114220.579</v>
      </c>
      <c r="J37" s="189">
        <v>1221984.8999999999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4" t="s">
        <v>179</v>
      </c>
      <c r="B40" s="994"/>
      <c r="C40" s="994"/>
      <c r="D40" s="994"/>
      <c r="E40" s="994"/>
      <c r="F40" s="138"/>
      <c r="G40" s="994" t="s">
        <v>180</v>
      </c>
      <c r="H40" s="994"/>
      <c r="I40" s="994"/>
      <c r="J40" s="994"/>
      <c r="K40" s="997"/>
      <c r="L40" s="148"/>
    </row>
    <row r="41" spans="1:12" ht="15" customHeight="1" x14ac:dyDescent="0.2">
      <c r="A41" s="996" t="str">
        <f>A31</f>
        <v>IV. čtvrtletí</v>
      </c>
      <c r="B41" s="996"/>
      <c r="C41" s="996"/>
      <c r="D41" s="996"/>
      <c r="E41" s="996"/>
      <c r="F41" s="138"/>
      <c r="G41" s="998" t="str">
        <f>A31</f>
        <v>IV. čtvrtletí</v>
      </c>
      <c r="H41" s="998"/>
      <c r="I41" s="998"/>
      <c r="J41" s="998"/>
      <c r="K41" s="999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říjen</v>
      </c>
      <c r="C46" s="408">
        <f>E16</f>
        <v>24839.344000000001</v>
      </c>
      <c r="D46" s="408">
        <f>I16</f>
        <v>29578.868999999999</v>
      </c>
      <c r="H46" s="138" t="str">
        <f>A10</f>
        <v>říjen</v>
      </c>
      <c r="I46" s="409">
        <f>E16/E37</f>
        <v>0.23435509412129343</v>
      </c>
      <c r="J46" s="409">
        <f>I16/I37</f>
        <v>0.25896269533005956</v>
      </c>
      <c r="K46" s="138"/>
      <c r="L46" s="148"/>
    </row>
    <row r="47" spans="1:12" ht="15" customHeight="1" x14ac:dyDescent="0.2">
      <c r="A47" s="138"/>
      <c r="B47" s="138" t="str">
        <f>A17</f>
        <v>listopad</v>
      </c>
      <c r="C47" s="408">
        <f>E23</f>
        <v>37433.11299999999</v>
      </c>
      <c r="D47" s="408">
        <f>I23</f>
        <v>38415.218000000001</v>
      </c>
      <c r="H47" s="138" t="str">
        <f>A17</f>
        <v>listopad</v>
      </c>
      <c r="I47" s="409">
        <f>E23/E37</f>
        <v>0.35317521752458564</v>
      </c>
      <c r="J47" s="409">
        <f>I23/I37</f>
        <v>0.33632484037749449</v>
      </c>
      <c r="K47" s="138"/>
      <c r="L47" s="148"/>
    </row>
    <row r="48" spans="1:12" ht="15" customHeight="1" x14ac:dyDescent="0.2">
      <c r="A48" s="138"/>
      <c r="B48" s="138" t="str">
        <f>A24</f>
        <v>prosinec</v>
      </c>
      <c r="C48" s="408">
        <f>E30</f>
        <v>43717.746000000006</v>
      </c>
      <c r="D48" s="408">
        <f>I30</f>
        <v>46226.491999999991</v>
      </c>
      <c r="H48" s="138" t="str">
        <f>A24</f>
        <v>prosinec</v>
      </c>
      <c r="I48" s="409">
        <f>E30/E37</f>
        <v>0.41246968835412084</v>
      </c>
      <c r="J48" s="409">
        <f>I30/I37</f>
        <v>0.40471246429244584</v>
      </c>
      <c r="K48" s="138"/>
      <c r="L48" s="148"/>
    </row>
    <row r="49" spans="1:12" ht="15" customHeight="1" x14ac:dyDescent="0.2">
      <c r="A49" s="138"/>
      <c r="B49" s="138"/>
      <c r="C49" s="408">
        <f>SUM(C46:C48)</f>
        <v>105990.20300000001</v>
      </c>
      <c r="D49" s="408">
        <f>SUM(D46:D48)</f>
        <v>114220.579</v>
      </c>
      <c r="E49" s="138"/>
      <c r="F49" s="138"/>
      <c r="G49" s="138"/>
      <c r="H49" s="138"/>
      <c r="I49" s="279">
        <f>SUM(I46:I48)</f>
        <v>1</v>
      </c>
      <c r="J49" s="279">
        <f>SUM(J46:J48)</f>
        <v>0.99999999999999978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1:E41"/>
    <mergeCell ref="G41:K41"/>
    <mergeCell ref="A10:B16"/>
    <mergeCell ref="A17:B23"/>
    <mergeCell ref="A24:B30"/>
    <mergeCell ref="A31:B37"/>
    <mergeCell ref="A40:E40"/>
    <mergeCell ref="G40:K40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13" zoomScaleNormal="100" zoomScaleSheetLayoutView="100" workbookViewId="0">
      <selection activeCell="O25" sqref="O24:O25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3" width="9.28515625" style="121" customWidth="1"/>
    <col min="4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980" t="s">
        <v>257</v>
      </c>
      <c r="L1" s="980"/>
    </row>
    <row r="2" spans="1:17" ht="6.75" customHeight="1" x14ac:dyDescent="0.2"/>
    <row r="3" spans="1:17" ht="30" customHeight="1" x14ac:dyDescent="0.2">
      <c r="A3" s="993" t="s">
        <v>224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981" t="s">
        <v>109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61" t="s">
        <v>107</v>
      </c>
      <c r="H8" s="977"/>
      <c r="I8" s="991" t="s">
        <v>39</v>
      </c>
      <c r="J8" s="992"/>
      <c r="K8" s="190" t="s">
        <v>107</v>
      </c>
      <c r="L8" s="148"/>
    </row>
    <row r="9" spans="1:17" ht="15" customHeight="1" x14ac:dyDescent="0.25">
      <c r="A9" s="988" t="s">
        <v>156</v>
      </c>
      <c r="B9" s="988"/>
      <c r="C9" s="163" t="s">
        <v>45</v>
      </c>
      <c r="D9" s="990"/>
      <c r="E9" s="163" t="s">
        <v>147</v>
      </c>
      <c r="F9" s="760" t="s">
        <v>1</v>
      </c>
      <c r="G9" s="762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17" ht="12.95" customHeight="1" x14ac:dyDescent="0.2">
      <c r="A10" s="1000" t="str">
        <f>T!J20</f>
        <v>říjen</v>
      </c>
      <c r="B10" s="1001"/>
      <c r="C10" s="153" t="s">
        <v>6</v>
      </c>
      <c r="D10" s="132">
        <v>102</v>
      </c>
      <c r="E10" s="151">
        <v>21978.658999999996</v>
      </c>
      <c r="F10" s="133">
        <v>233741.21500000003</v>
      </c>
      <c r="G10" s="737">
        <f>E10/$E$16</f>
        <v>0.86783688330415687</v>
      </c>
      <c r="H10" s="233">
        <f>(E10-I10)/I10</f>
        <v>-0.68094452048805931</v>
      </c>
      <c r="I10" s="684">
        <v>68886.637000000002</v>
      </c>
      <c r="J10" s="187">
        <v>734267.049</v>
      </c>
      <c r="K10" s="192">
        <f>I10/$I$16</f>
        <v>0.99642478813367785</v>
      </c>
      <c r="L10" s="148"/>
    </row>
    <row r="11" spans="1:17" ht="12.95" customHeight="1" x14ac:dyDescent="0.2">
      <c r="A11" s="1002"/>
      <c r="B11" s="1003"/>
      <c r="C11" s="154" t="s">
        <v>7</v>
      </c>
      <c r="D11" s="132">
        <v>110</v>
      </c>
      <c r="E11" s="151">
        <v>81.956000000000003</v>
      </c>
      <c r="F11" s="133">
        <v>857.41100000000006</v>
      </c>
      <c r="G11" s="738">
        <f t="shared" ref="G11:G15" si="0">E11/$E$16</f>
        <v>3.2360682063485085E-3</v>
      </c>
      <c r="H11" s="233">
        <f t="shared" ref="H11:H16" si="1">(E11-I11)/I11</f>
        <v>-0.15015139574432776</v>
      </c>
      <c r="I11" s="685">
        <v>96.435999999999993</v>
      </c>
      <c r="J11" s="185">
        <v>1011.7769999999999</v>
      </c>
      <c r="K11" s="193">
        <f t="shared" ref="K11:K16" si="2">I11/$I$16</f>
        <v>1.3949181590684901E-3</v>
      </c>
      <c r="L11" s="149"/>
      <c r="M11" s="134"/>
      <c r="O11" s="134"/>
      <c r="P11" s="134"/>
      <c r="Q11" s="134"/>
    </row>
    <row r="12" spans="1:17" ht="12.95" customHeight="1" x14ac:dyDescent="0.2">
      <c r="A12" s="1002"/>
      <c r="B12" s="1003"/>
      <c r="C12" s="154" t="s">
        <v>8</v>
      </c>
      <c r="D12" s="132">
        <v>821</v>
      </c>
      <c r="E12" s="151">
        <v>10.077999999999999</v>
      </c>
      <c r="F12" s="133">
        <v>106.22200000000001</v>
      </c>
      <c r="G12" s="738">
        <f t="shared" si="0"/>
        <v>3.9793420107838676E-4</v>
      </c>
      <c r="H12" s="233">
        <f t="shared" si="1"/>
        <v>-0.10987458046281574</v>
      </c>
      <c r="I12" s="685">
        <v>11.321999999999999</v>
      </c>
      <c r="J12" s="185">
        <v>120.604</v>
      </c>
      <c r="K12" s="193">
        <f t="shared" si="2"/>
        <v>1.637693744760613E-4</v>
      </c>
      <c r="L12" s="149"/>
      <c r="M12" s="134"/>
      <c r="O12" s="134"/>
      <c r="P12" s="134"/>
      <c r="Q12" s="134"/>
    </row>
    <row r="13" spans="1:17" ht="12.95" customHeight="1" x14ac:dyDescent="0.2">
      <c r="A13" s="1002"/>
      <c r="B13" s="1003"/>
      <c r="C13" s="154" t="s">
        <v>9</v>
      </c>
      <c r="D13" s="132">
        <v>6388</v>
      </c>
      <c r="E13" s="151">
        <v>1.0369999999999999</v>
      </c>
      <c r="F13" s="133">
        <v>11.051</v>
      </c>
      <c r="G13" s="738">
        <f t="shared" si="0"/>
        <v>4.0946394772602409E-5</v>
      </c>
      <c r="H13" s="233">
        <v>0</v>
      </c>
      <c r="I13" s="685">
        <v>0</v>
      </c>
      <c r="J13" s="185">
        <v>0</v>
      </c>
      <c r="K13" s="193">
        <f>I13/$I$16</f>
        <v>0</v>
      </c>
      <c r="L13" s="149"/>
      <c r="M13" s="134"/>
      <c r="O13" s="134"/>
      <c r="P13" s="134"/>
      <c r="Q13" s="134"/>
    </row>
    <row r="14" spans="1:17" ht="12.95" customHeight="1" x14ac:dyDescent="0.2">
      <c r="A14" s="1002"/>
      <c r="B14" s="1003"/>
      <c r="C14" s="489" t="s">
        <v>335</v>
      </c>
      <c r="D14" s="140">
        <v>4</v>
      </c>
      <c r="E14" s="169">
        <v>0</v>
      </c>
      <c r="F14" s="141">
        <v>0</v>
      </c>
      <c r="G14" s="738">
        <f t="shared" si="0"/>
        <v>0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O14" s="134"/>
      <c r="P14" s="134"/>
      <c r="Q14" s="134"/>
    </row>
    <row r="15" spans="1:17" ht="12.95" customHeight="1" x14ac:dyDescent="0.2">
      <c r="A15" s="1002"/>
      <c r="B15" s="1003"/>
      <c r="C15" s="154" t="s">
        <v>351</v>
      </c>
      <c r="D15" s="694">
        <v>0</v>
      </c>
      <c r="E15" s="151">
        <v>3254.0650000000001</v>
      </c>
      <c r="F15" s="133">
        <v>34718.734752800003</v>
      </c>
      <c r="G15" s="738">
        <f t="shared" si="0"/>
        <v>0.12848816789364365</v>
      </c>
      <c r="H15" s="233">
        <f t="shared" si="1"/>
        <v>22.341689979198073</v>
      </c>
      <c r="I15" s="685">
        <v>139.40999999999985</v>
      </c>
      <c r="J15" s="185">
        <v>1540.5400000000081</v>
      </c>
      <c r="K15" s="193">
        <f t="shared" si="2"/>
        <v>2.0165243327775729E-3</v>
      </c>
      <c r="L15" s="149"/>
      <c r="M15" s="134"/>
      <c r="O15" s="134"/>
      <c r="P15" s="134"/>
      <c r="Q15" s="134"/>
    </row>
    <row r="16" spans="1:17" ht="12.95" customHeight="1" x14ac:dyDescent="0.25">
      <c r="A16" s="1004"/>
      <c r="B16" s="1005"/>
      <c r="C16" s="763" t="s">
        <v>2</v>
      </c>
      <c r="D16" s="89">
        <v>7425</v>
      </c>
      <c r="E16" s="764">
        <v>25325.794999999995</v>
      </c>
      <c r="F16" s="764">
        <v>269434.63375280006</v>
      </c>
      <c r="G16" s="739">
        <f>E16/$E$16</f>
        <v>1</v>
      </c>
      <c r="H16" s="768">
        <f t="shared" si="1"/>
        <v>-0.63366988118186185</v>
      </c>
      <c r="I16" s="767">
        <v>69133.805000000008</v>
      </c>
      <c r="J16" s="767">
        <v>736939.97000000009</v>
      </c>
      <c r="K16" s="194">
        <f t="shared" si="2"/>
        <v>1</v>
      </c>
      <c r="L16" s="166"/>
      <c r="M16" s="134"/>
    </row>
    <row r="17" spans="1:21" ht="12.95" customHeight="1" x14ac:dyDescent="0.2">
      <c r="A17" s="1006" t="str">
        <f>T!J21</f>
        <v>listopad</v>
      </c>
      <c r="B17" s="1007"/>
      <c r="C17" s="154" t="s">
        <v>6</v>
      </c>
      <c r="D17" s="132">
        <v>104</v>
      </c>
      <c r="E17" s="151">
        <v>39709.31700000001</v>
      </c>
      <c r="F17" s="133">
        <v>422836.01700000011</v>
      </c>
      <c r="G17" s="738">
        <f>E17/$E$23</f>
        <v>0.93938163732091418</v>
      </c>
      <c r="H17" s="233">
        <f>(E17-I17)/I17</f>
        <v>-0.14830920060655314</v>
      </c>
      <c r="I17" s="685">
        <v>46624.100000000006</v>
      </c>
      <c r="J17" s="185">
        <v>496558.76199999999</v>
      </c>
      <c r="K17" s="193">
        <f>I17/$I$23</f>
        <v>0.99251386358417515</v>
      </c>
      <c r="L17" s="149"/>
      <c r="M17" s="134"/>
      <c r="N17" s="134"/>
    </row>
    <row r="18" spans="1:21" ht="12.95" customHeight="1" x14ac:dyDescent="0.2">
      <c r="A18" s="1006"/>
      <c r="B18" s="1007"/>
      <c r="C18" s="154" t="s">
        <v>7</v>
      </c>
      <c r="D18" s="132">
        <v>109</v>
      </c>
      <c r="E18" s="151">
        <v>115.687</v>
      </c>
      <c r="F18" s="133">
        <v>1212.865</v>
      </c>
      <c r="G18" s="738">
        <f t="shared" ref="G18:G23" si="3">E18/$E$23</f>
        <v>2.7367442123656916E-3</v>
      </c>
      <c r="H18" s="233">
        <f t="shared" ref="H18:H19" si="4">(E18-I18)/I18</f>
        <v>-8.7713902689062415E-2</v>
      </c>
      <c r="I18" s="685">
        <v>126.81</v>
      </c>
      <c r="J18" s="185">
        <v>1330.1409999999998</v>
      </c>
      <c r="K18" s="193">
        <f t="shared" ref="K18:K23" si="5">I18/$I$23</f>
        <v>2.699476945208792E-3</v>
      </c>
      <c r="L18" s="150"/>
      <c r="M18" s="137"/>
      <c r="N18" s="134"/>
    </row>
    <row r="19" spans="1:21" ht="12.95" customHeight="1" x14ac:dyDescent="0.2">
      <c r="A19" s="1006"/>
      <c r="B19" s="1007"/>
      <c r="C19" s="154" t="s">
        <v>8</v>
      </c>
      <c r="D19" s="132">
        <v>827</v>
      </c>
      <c r="E19" s="151">
        <v>20.033999999999999</v>
      </c>
      <c r="F19" s="133">
        <v>210.88500000000002</v>
      </c>
      <c r="G19" s="738">
        <f t="shared" si="3"/>
        <v>4.7393340263412711E-4</v>
      </c>
      <c r="H19" s="233">
        <f t="shared" si="4"/>
        <v>-5.6779661016949291E-2</v>
      </c>
      <c r="I19" s="685">
        <v>21.240000000000002</v>
      </c>
      <c r="J19" s="185">
        <v>224.113</v>
      </c>
      <c r="K19" s="193">
        <f t="shared" si="5"/>
        <v>4.5214801921169266E-4</v>
      </c>
      <c r="L19" s="149"/>
      <c r="M19" s="134"/>
      <c r="N19" s="134"/>
      <c r="O19" s="134"/>
      <c r="P19" s="134"/>
    </row>
    <row r="20" spans="1:21" ht="12.95" customHeight="1" x14ac:dyDescent="0.2">
      <c r="A20" s="1006"/>
      <c r="B20" s="1007"/>
      <c r="C20" s="154" t="s">
        <v>9</v>
      </c>
      <c r="D20" s="132">
        <v>6393</v>
      </c>
      <c r="E20" s="151">
        <v>0</v>
      </c>
      <c r="F20" s="133">
        <v>0</v>
      </c>
      <c r="G20" s="738">
        <f t="shared" si="3"/>
        <v>0</v>
      </c>
      <c r="H20" s="233">
        <v>0</v>
      </c>
      <c r="I20" s="685">
        <v>0</v>
      </c>
      <c r="J20" s="185">
        <v>0</v>
      </c>
      <c r="K20" s="193">
        <f t="shared" si="5"/>
        <v>0</v>
      </c>
      <c r="L20" s="149"/>
      <c r="M20" s="134"/>
      <c r="N20" s="134"/>
      <c r="O20" s="134"/>
      <c r="P20" s="134"/>
    </row>
    <row r="21" spans="1:21" ht="12.95" customHeight="1" x14ac:dyDescent="0.2">
      <c r="A21" s="1006"/>
      <c r="B21" s="1007"/>
      <c r="C21" s="489" t="s">
        <v>335</v>
      </c>
      <c r="D21" s="140">
        <v>4</v>
      </c>
      <c r="E21" s="169">
        <v>0</v>
      </c>
      <c r="F21" s="141">
        <v>0</v>
      </c>
      <c r="G21" s="170">
        <f t="shared" si="3"/>
        <v>0</v>
      </c>
      <c r="H21" s="165" t="s">
        <v>354</v>
      </c>
      <c r="I21" s="691" t="s">
        <v>354</v>
      </c>
      <c r="J21" s="198" t="s">
        <v>354</v>
      </c>
      <c r="K21" s="201" t="s">
        <v>354</v>
      </c>
      <c r="L21" s="149"/>
      <c r="M21" s="134"/>
      <c r="N21" s="134"/>
      <c r="O21" s="134"/>
      <c r="P21" s="134"/>
    </row>
    <row r="22" spans="1:21" ht="12.95" customHeight="1" x14ac:dyDescent="0.2">
      <c r="A22" s="1006"/>
      <c r="B22" s="1007"/>
      <c r="C22" s="154" t="s">
        <v>351</v>
      </c>
      <c r="D22" s="694">
        <v>0</v>
      </c>
      <c r="E22" s="151">
        <v>2426.7240000000006</v>
      </c>
      <c r="F22" s="133">
        <v>26058.133819999992</v>
      </c>
      <c r="G22" s="738">
        <f t="shared" si="3"/>
        <v>5.7407685064086042E-2</v>
      </c>
      <c r="H22" s="233">
        <f t="shared" ref="H22" si="6">(E22-I22)/I22</f>
        <v>10.918081496142152</v>
      </c>
      <c r="I22" s="685">
        <v>203.61700000000201</v>
      </c>
      <c r="J22" s="185">
        <v>2173.145199999999</v>
      </c>
      <c r="K22" s="193">
        <f t="shared" si="5"/>
        <v>4.3345114514043376E-3</v>
      </c>
      <c r="L22" s="149"/>
      <c r="M22" s="134"/>
      <c r="N22" s="134"/>
      <c r="O22" s="134"/>
      <c r="P22" s="134"/>
    </row>
    <row r="23" spans="1:21" ht="12.95" customHeight="1" x14ac:dyDescent="0.2">
      <c r="A23" s="1006"/>
      <c r="B23" s="1007"/>
      <c r="C23" s="156" t="s">
        <v>2</v>
      </c>
      <c r="D23" s="145">
        <v>7437</v>
      </c>
      <c r="E23" s="146">
        <v>42271.76200000001</v>
      </c>
      <c r="F23" s="147">
        <v>450317.9008200001</v>
      </c>
      <c r="G23" s="740">
        <f t="shared" si="3"/>
        <v>1</v>
      </c>
      <c r="H23" s="731">
        <f>(E23-I23)/I23</f>
        <v>-0.10013684289604034</v>
      </c>
      <c r="I23" s="686">
        <v>46975.767000000007</v>
      </c>
      <c r="J23" s="186">
        <v>500286.16119999997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6" t="str">
        <f>T!J22</f>
        <v>prosinec</v>
      </c>
      <c r="B24" s="1007"/>
      <c r="C24" s="153" t="s">
        <v>6</v>
      </c>
      <c r="D24" s="132">
        <v>104</v>
      </c>
      <c r="E24" s="151">
        <v>21406.151000000002</v>
      </c>
      <c r="F24" s="133">
        <v>227764.81900000005</v>
      </c>
      <c r="G24" s="737">
        <f>E24/$E$30</f>
        <v>0.90768086545822912</v>
      </c>
      <c r="H24" s="233">
        <f>(E24-I24)/I24</f>
        <v>-0.65041668237842543</v>
      </c>
      <c r="I24" s="684">
        <v>61233.330999999998</v>
      </c>
      <c r="J24" s="187">
        <v>651206.93400000001</v>
      </c>
      <c r="K24" s="192">
        <f>I24/$I$30</f>
        <v>0.99015501817966722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6"/>
      <c r="B25" s="1007"/>
      <c r="C25" s="154" t="s">
        <v>7</v>
      </c>
      <c r="D25" s="132">
        <v>113</v>
      </c>
      <c r="E25" s="151">
        <v>131.60900000000001</v>
      </c>
      <c r="F25" s="133">
        <v>1381.4440000000002</v>
      </c>
      <c r="G25" s="738">
        <f t="shared" ref="G25:G29" si="7">E25/$E$30</f>
        <v>5.580590878859636E-3</v>
      </c>
      <c r="H25" s="233">
        <f t="shared" ref="H25:H26" si="8">(E25-I25)/I25</f>
        <v>8.6214438401161539E-2</v>
      </c>
      <c r="I25" s="685">
        <v>121.16300000000007</v>
      </c>
      <c r="J25" s="185">
        <v>1234.1870000000019</v>
      </c>
      <c r="K25" s="193">
        <f t="shared" ref="K25:K30" si="9">I25/$I$30</f>
        <v>1.959229565148156E-3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6"/>
      <c r="B26" s="1007"/>
      <c r="C26" s="154" t="s">
        <v>8</v>
      </c>
      <c r="D26" s="132">
        <v>834</v>
      </c>
      <c r="E26" s="151">
        <v>28.402000000000001</v>
      </c>
      <c r="F26" s="133">
        <v>298.51100000000002</v>
      </c>
      <c r="G26" s="738">
        <f t="shared" si="7"/>
        <v>1.2043244925603216E-3</v>
      </c>
      <c r="H26" s="233">
        <f t="shared" si="8"/>
        <v>-8.5016590960342753E-2</v>
      </c>
      <c r="I26" s="685">
        <v>31.041</v>
      </c>
      <c r="J26" s="185">
        <v>359.89799999999968</v>
      </c>
      <c r="K26" s="193">
        <f t="shared" si="9"/>
        <v>5.0193908149982975E-4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6"/>
      <c r="B27" s="1007"/>
      <c r="C27" s="154" t="s">
        <v>9</v>
      </c>
      <c r="D27" s="132">
        <v>6484</v>
      </c>
      <c r="E27" s="151">
        <v>234.74699999999999</v>
      </c>
      <c r="F27" s="133">
        <v>2492.2550000000001</v>
      </c>
      <c r="G27" s="738">
        <f t="shared" si="7"/>
        <v>9.9539314715533338E-3</v>
      </c>
      <c r="H27" s="233">
        <v>0</v>
      </c>
      <c r="I27" s="685">
        <v>225.37700000000001</v>
      </c>
      <c r="J27" s="185">
        <v>2405.9939999999997</v>
      </c>
      <c r="K27" s="193">
        <f t="shared" si="9"/>
        <v>3.6443904632965157E-3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6"/>
      <c r="B28" s="1007"/>
      <c r="C28" s="489" t="s">
        <v>335</v>
      </c>
      <c r="D28" s="140">
        <v>4</v>
      </c>
      <c r="E28" s="169">
        <v>0</v>
      </c>
      <c r="F28" s="141">
        <v>0</v>
      </c>
      <c r="G28" s="170">
        <f t="shared" si="7"/>
        <v>0</v>
      </c>
      <c r="H28" s="165" t="s">
        <v>354</v>
      </c>
      <c r="I28" s="691" t="s">
        <v>354</v>
      </c>
      <c r="J28" s="198" t="s">
        <v>354</v>
      </c>
      <c r="K28" s="201" t="s">
        <v>354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6"/>
      <c r="B29" s="1007"/>
      <c r="C29" s="154" t="s">
        <v>351</v>
      </c>
      <c r="D29" s="694">
        <v>0</v>
      </c>
      <c r="E29" s="151">
        <v>1782.4360000000011</v>
      </c>
      <c r="F29" s="133">
        <v>19244.205412999996</v>
      </c>
      <c r="G29" s="738">
        <f t="shared" si="7"/>
        <v>7.5580287698797641E-2</v>
      </c>
      <c r="H29" s="233">
        <f t="shared" ref="H29" si="10">(E29-I29)/I29</f>
        <v>6.7076980290071644</v>
      </c>
      <c r="I29" s="685">
        <v>231.25399999999718</v>
      </c>
      <c r="J29" s="185">
        <v>2257.3313999999955</v>
      </c>
      <c r="K29" s="193">
        <f t="shared" si="9"/>
        <v>3.7394227103882032E-3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08"/>
      <c r="B30" s="1009"/>
      <c r="C30" s="155" t="s">
        <v>2</v>
      </c>
      <c r="D30" s="142">
        <v>7539</v>
      </c>
      <c r="E30" s="143">
        <v>23583.345000000001</v>
      </c>
      <c r="F30" s="144">
        <v>251181.23441300003</v>
      </c>
      <c r="G30" s="740">
        <f>E30/$E$30</f>
        <v>1</v>
      </c>
      <c r="H30" s="667">
        <f>(E30-I30)/I30</f>
        <v>-0.61865266814878372</v>
      </c>
      <c r="I30" s="687">
        <v>61842.165999999997</v>
      </c>
      <c r="J30" s="205">
        <v>657464.34440000006</v>
      </c>
      <c r="K30" s="195">
        <f t="shared" si="9"/>
        <v>1</v>
      </c>
      <c r="L30" s="178"/>
    </row>
    <row r="31" spans="1:21" ht="12.95" customHeight="1" thickTop="1" x14ac:dyDescent="0.2">
      <c r="A31" s="1014" t="str">
        <f>T!E17</f>
        <v>IV. čtvrtletí</v>
      </c>
      <c r="B31" s="1015"/>
      <c r="C31" s="179" t="s">
        <v>6</v>
      </c>
      <c r="D31" s="180">
        <f>D24</f>
        <v>104</v>
      </c>
      <c r="E31" s="741">
        <f t="shared" ref="E31:F35" si="11">E10+E17+E24</f>
        <v>83094.127000000008</v>
      </c>
      <c r="F31" s="181">
        <f t="shared" si="11"/>
        <v>884342.05100000009</v>
      </c>
      <c r="G31" s="742">
        <f>E31/$E$37</f>
        <v>0.91131064924100014</v>
      </c>
      <c r="H31" s="732">
        <f>(E31-I31)/I31</f>
        <v>-0.52986186218142262</v>
      </c>
      <c r="I31" s="688">
        <v>176744.068</v>
      </c>
      <c r="J31" s="207">
        <v>1882032.7450000001</v>
      </c>
      <c r="K31" s="193">
        <f>I31/$I$37</f>
        <v>0.99321349702131023</v>
      </c>
      <c r="L31" s="148"/>
    </row>
    <row r="32" spans="1:21" ht="12.95" customHeight="1" x14ac:dyDescent="0.2">
      <c r="A32" s="1006"/>
      <c r="B32" s="1007"/>
      <c r="C32" s="154" t="s">
        <v>7</v>
      </c>
      <c r="D32" s="132">
        <f t="shared" ref="D32:D35" si="12">D25</f>
        <v>113</v>
      </c>
      <c r="E32" s="151">
        <f t="shared" si="11"/>
        <v>329.25200000000001</v>
      </c>
      <c r="F32" s="133">
        <f t="shared" si="11"/>
        <v>3451.7200000000003</v>
      </c>
      <c r="G32" s="738">
        <f t="shared" ref="G32:G36" si="13">E32/$E$37</f>
        <v>3.6109754650156894E-3</v>
      </c>
      <c r="H32" s="233">
        <f t="shared" ref="H32:H33" si="14">(E32-I32)/I32</f>
        <v>-4.4008722187863954E-2</v>
      </c>
      <c r="I32" s="685">
        <v>344.40900000000005</v>
      </c>
      <c r="J32" s="185">
        <v>3576.1050000000014</v>
      </c>
      <c r="K32" s="193">
        <f t="shared" ref="K32:K37" si="15">I32/$I$37</f>
        <v>1.9354067786626508E-3</v>
      </c>
      <c r="L32" s="148"/>
    </row>
    <row r="33" spans="1:12" ht="12.95" customHeight="1" x14ac:dyDescent="0.2">
      <c r="A33" s="1006"/>
      <c r="B33" s="1007"/>
      <c r="C33" s="154" t="s">
        <v>8</v>
      </c>
      <c r="D33" s="132">
        <f t="shared" si="12"/>
        <v>834</v>
      </c>
      <c r="E33" s="151">
        <f t="shared" si="11"/>
        <v>58.513999999999996</v>
      </c>
      <c r="F33" s="133">
        <f t="shared" si="11"/>
        <v>615.61800000000005</v>
      </c>
      <c r="G33" s="738">
        <f>E33/$E$37</f>
        <v>6.4173526162309726E-4</v>
      </c>
      <c r="H33" s="233">
        <f t="shared" si="14"/>
        <v>-8.0011949121896755E-2</v>
      </c>
      <c r="I33" s="685">
        <v>63.602999999999994</v>
      </c>
      <c r="J33" s="185">
        <v>704.61499999999967</v>
      </c>
      <c r="K33" s="193">
        <f t="shared" si="15"/>
        <v>3.5741713295320548E-4</v>
      </c>
      <c r="L33" s="148"/>
    </row>
    <row r="34" spans="1:12" ht="12.95" customHeight="1" x14ac:dyDescent="0.2">
      <c r="A34" s="1006"/>
      <c r="B34" s="1007"/>
      <c r="C34" s="154" t="s">
        <v>9</v>
      </c>
      <c r="D34" s="132">
        <f t="shared" si="12"/>
        <v>6484</v>
      </c>
      <c r="E34" s="151">
        <f t="shared" si="11"/>
        <v>235.78399999999999</v>
      </c>
      <c r="F34" s="133">
        <f t="shared" si="11"/>
        <v>2503.306</v>
      </c>
      <c r="G34" s="738">
        <f t="shared" si="13"/>
        <v>2.5858923834730214E-3</v>
      </c>
      <c r="H34" s="233">
        <v>0</v>
      </c>
      <c r="I34" s="685">
        <v>225.37700000000001</v>
      </c>
      <c r="J34" s="185">
        <v>2405.9939999999997</v>
      </c>
      <c r="K34" s="193">
        <f>I34/$I$37</f>
        <v>1.2665063153246641E-3</v>
      </c>
      <c r="L34" s="148"/>
    </row>
    <row r="35" spans="1:12" ht="12.95" customHeight="1" x14ac:dyDescent="0.2">
      <c r="A35" s="1006"/>
      <c r="B35" s="1007"/>
      <c r="C35" s="489" t="s">
        <v>335</v>
      </c>
      <c r="D35" s="132">
        <f t="shared" si="12"/>
        <v>4</v>
      </c>
      <c r="E35" s="151">
        <f t="shared" si="11"/>
        <v>0</v>
      </c>
      <c r="F35" s="133">
        <f t="shared" si="11"/>
        <v>0</v>
      </c>
      <c r="G35" s="170">
        <f t="shared" si="13"/>
        <v>0</v>
      </c>
      <c r="H35" s="165" t="s">
        <v>354</v>
      </c>
      <c r="I35" s="691" t="s">
        <v>354</v>
      </c>
      <c r="J35" s="198" t="s">
        <v>354</v>
      </c>
      <c r="K35" s="201" t="s">
        <v>354</v>
      </c>
      <c r="L35" s="148"/>
    </row>
    <row r="36" spans="1:12" ht="12.95" customHeight="1" x14ac:dyDescent="0.2">
      <c r="A36" s="1006"/>
      <c r="B36" s="1007"/>
      <c r="C36" s="154" t="s">
        <v>351</v>
      </c>
      <c r="D36" s="132"/>
      <c r="E36" s="151">
        <f>E15+E22+E29</f>
        <v>7463.2250000000022</v>
      </c>
      <c r="F36" s="133">
        <f>F15+F22+F29</f>
        <v>80021.073985800002</v>
      </c>
      <c r="G36" s="738">
        <f t="shared" si="13"/>
        <v>8.1850747648888167E-2</v>
      </c>
      <c r="H36" s="233">
        <f t="shared" ref="H36" si="16">(E36-I36)/I36</f>
        <v>11.995772104596904</v>
      </c>
      <c r="I36" s="685">
        <v>574.28099999999904</v>
      </c>
      <c r="J36" s="185">
        <v>5971.0166000000027</v>
      </c>
      <c r="K36" s="193">
        <f t="shared" si="15"/>
        <v>3.227172751749123E-3</v>
      </c>
      <c r="L36" s="148"/>
    </row>
    <row r="37" spans="1:12" ht="12.95" customHeight="1" x14ac:dyDescent="0.2">
      <c r="A37" s="1006"/>
      <c r="B37" s="1007"/>
      <c r="C37" s="157" t="s">
        <v>2</v>
      </c>
      <c r="D37" s="158">
        <f>SUM(D31:D36)</f>
        <v>7539</v>
      </c>
      <c r="E37" s="159">
        <f>SUM(E31:E36)</f>
        <v>91180.902000000002</v>
      </c>
      <c r="F37" s="160">
        <f>SUM(F31:F36)</f>
        <v>970933.7689858001</v>
      </c>
      <c r="G37" s="743">
        <f>E37/$E$37</f>
        <v>1</v>
      </c>
      <c r="H37" s="733">
        <f>(E37-I37)/I37</f>
        <v>-0.48760881447530457</v>
      </c>
      <c r="I37" s="689">
        <v>177951.73800000001</v>
      </c>
      <c r="J37" s="189">
        <v>1894690.4756000002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4" t="s">
        <v>179</v>
      </c>
      <c r="B40" s="994"/>
      <c r="C40" s="994"/>
      <c r="D40" s="994"/>
      <c r="E40" s="994"/>
      <c r="F40" s="138"/>
      <c r="G40" s="994" t="s">
        <v>180</v>
      </c>
      <c r="H40" s="994"/>
      <c r="I40" s="994"/>
      <c r="J40" s="994"/>
      <c r="K40" s="997"/>
      <c r="L40" s="148"/>
    </row>
    <row r="41" spans="1:12" ht="15" customHeight="1" x14ac:dyDescent="0.2">
      <c r="A41" s="995" t="str">
        <f>A31</f>
        <v>IV. čtvrtletí</v>
      </c>
      <c r="B41" s="996"/>
      <c r="C41" s="996"/>
      <c r="D41" s="996"/>
      <c r="E41" s="996"/>
      <c r="F41" s="138"/>
      <c r="G41" s="1020" t="str">
        <f>A31</f>
        <v>IV. čtvrtletí</v>
      </c>
      <c r="H41" s="998"/>
      <c r="I41" s="998"/>
      <c r="J41" s="998"/>
      <c r="K41" s="999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766">
        <f>E6</f>
        <v>2017</v>
      </c>
      <c r="D45" s="766">
        <f>I6</f>
        <v>2016</v>
      </c>
      <c r="H45" s="138"/>
      <c r="I45" s="766">
        <f>E6</f>
        <v>2017</v>
      </c>
      <c r="J45" s="766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říjen</v>
      </c>
      <c r="C46" s="408">
        <f>E16</f>
        <v>25325.794999999995</v>
      </c>
      <c r="D46" s="408">
        <f>I16</f>
        <v>69133.805000000008</v>
      </c>
      <c r="H46" s="138" t="str">
        <f>A10</f>
        <v>říjen</v>
      </c>
      <c r="I46" s="409">
        <f>E16/E37</f>
        <v>0.27775328434456587</v>
      </c>
      <c r="J46" s="409">
        <f>I16/I37</f>
        <v>0.38849749812502538</v>
      </c>
      <c r="K46" s="138"/>
      <c r="L46" s="148"/>
    </row>
    <row r="47" spans="1:12" ht="15" customHeight="1" x14ac:dyDescent="0.2">
      <c r="A47" s="138"/>
      <c r="B47" s="138" t="str">
        <f>A17</f>
        <v>listopad</v>
      </c>
      <c r="C47" s="408">
        <f>E23</f>
        <v>42271.76200000001</v>
      </c>
      <c r="D47" s="408">
        <f>I23</f>
        <v>46975.767000000007</v>
      </c>
      <c r="H47" s="138" t="str">
        <f>A17</f>
        <v>listopad</v>
      </c>
      <c r="I47" s="409">
        <f>E23/E37</f>
        <v>0.46360324446011741</v>
      </c>
      <c r="J47" s="409">
        <f>I23/I37</f>
        <v>0.26398037764598853</v>
      </c>
      <c r="K47" s="138"/>
      <c r="L47" s="148"/>
    </row>
    <row r="48" spans="1:12" ht="15" customHeight="1" x14ac:dyDescent="0.2">
      <c r="A48" s="138"/>
      <c r="B48" s="138" t="str">
        <f>A24</f>
        <v>prosinec</v>
      </c>
      <c r="C48" s="408">
        <f>E30</f>
        <v>23583.345000000001</v>
      </c>
      <c r="D48" s="408">
        <f>I30</f>
        <v>61842.165999999997</v>
      </c>
      <c r="H48" s="138" t="str">
        <f>A24</f>
        <v>prosinec</v>
      </c>
      <c r="I48" s="409">
        <f>E30/E37</f>
        <v>0.25864347119531678</v>
      </c>
      <c r="J48" s="409">
        <f>I30/I37</f>
        <v>0.34752212422898615</v>
      </c>
      <c r="K48" s="138"/>
      <c r="L48" s="148"/>
    </row>
    <row r="49" spans="1:12" ht="15" customHeight="1" x14ac:dyDescent="0.2">
      <c r="A49" s="138"/>
      <c r="B49" s="138"/>
      <c r="C49" s="408">
        <f>SUM(C46:C48)</f>
        <v>91180.902000000002</v>
      </c>
      <c r="D49" s="408">
        <f>SUM(D46:D48)</f>
        <v>177951.73800000001</v>
      </c>
      <c r="E49" s="138"/>
      <c r="F49" s="138"/>
      <c r="G49" s="138"/>
      <c r="H49" s="138"/>
      <c r="I49" s="279">
        <f>SUM(I46:I48)</f>
        <v>1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016" t="s">
        <v>352</v>
      </c>
      <c r="B53" s="1016"/>
      <c r="C53" s="1016"/>
      <c r="D53" s="1016"/>
      <c r="E53" s="1016"/>
      <c r="F53" s="1016"/>
      <c r="G53" s="1016"/>
      <c r="H53" s="1016"/>
      <c r="I53" s="1016"/>
      <c r="J53" s="1016"/>
      <c r="K53" s="1017"/>
      <c r="L53" s="765"/>
    </row>
    <row r="54" spans="1:12" ht="15" customHeight="1" x14ac:dyDescent="0.2">
      <c r="A54" s="1016"/>
      <c r="B54" s="1016"/>
      <c r="C54" s="1016"/>
      <c r="D54" s="1016"/>
      <c r="E54" s="1016"/>
      <c r="F54" s="1016"/>
      <c r="G54" s="1016"/>
      <c r="H54" s="1016"/>
      <c r="I54" s="1016"/>
      <c r="J54" s="1016"/>
      <c r="K54" s="1017"/>
      <c r="L54" s="765"/>
    </row>
    <row r="55" spans="1:12" ht="15" customHeight="1" x14ac:dyDescent="0.2">
      <c r="A55" s="1016"/>
      <c r="B55" s="1016"/>
      <c r="C55" s="1016"/>
      <c r="D55" s="1016"/>
      <c r="E55" s="1016"/>
      <c r="F55" s="1016"/>
      <c r="G55" s="1016"/>
      <c r="H55" s="1016"/>
      <c r="I55" s="1016"/>
      <c r="J55" s="1016"/>
      <c r="K55" s="1017"/>
      <c r="L55" s="765"/>
    </row>
    <row r="56" spans="1:12" ht="15" customHeight="1" x14ac:dyDescent="0.2">
      <c r="A56" s="1018"/>
      <c r="B56" s="1018"/>
      <c r="C56" s="1018"/>
      <c r="D56" s="1018"/>
      <c r="E56" s="1018"/>
      <c r="F56" s="1018"/>
      <c r="G56" s="1018"/>
      <c r="H56" s="1018"/>
      <c r="I56" s="1018"/>
      <c r="J56" s="1018"/>
      <c r="K56" s="1019"/>
      <c r="L56" s="223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9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53:K5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topLeftCell="A4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980" t="s">
        <v>258</v>
      </c>
      <c r="L1" s="980"/>
      <c r="M1" s="980"/>
    </row>
    <row r="2" spans="1:13" ht="6.75" customHeight="1" x14ac:dyDescent="0.2"/>
    <row r="3" spans="1:13" ht="30" customHeight="1" x14ac:dyDescent="0.2">
      <c r="B3" s="993" t="s">
        <v>175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9"/>
      <c r="C5" s="1040"/>
      <c r="D5" s="236"/>
      <c r="E5" s="237"/>
      <c r="F5" s="223"/>
      <c r="G5" s="282" t="str">
        <f>T!J20</f>
        <v>říjen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24" t="s">
        <v>39</v>
      </c>
      <c r="E7" s="1025"/>
      <c r="F7" s="1025"/>
      <c r="G7" s="1026"/>
      <c r="H7" s="1025" t="s">
        <v>159</v>
      </c>
      <c r="I7" s="1025"/>
      <c r="J7" s="1025"/>
      <c r="K7" s="1025"/>
      <c r="L7" s="1026"/>
      <c r="M7" s="148"/>
    </row>
    <row r="8" spans="1:13" ht="14.1" customHeight="1" x14ac:dyDescent="0.25">
      <c r="B8" s="161"/>
      <c r="C8" s="989" t="s">
        <v>160</v>
      </c>
      <c r="D8" s="247"/>
      <c r="E8" s="247"/>
      <c r="F8" s="290" t="s">
        <v>162</v>
      </c>
      <c r="G8" s="989" t="s">
        <v>231</v>
      </c>
      <c r="H8" s="242" t="s">
        <v>38</v>
      </c>
      <c r="I8" s="242" t="s">
        <v>71</v>
      </c>
      <c r="J8" s="242" t="s">
        <v>72</v>
      </c>
      <c r="K8" s="242" t="s">
        <v>163</v>
      </c>
      <c r="L8" s="243" t="s">
        <v>164</v>
      </c>
      <c r="M8" s="126"/>
    </row>
    <row r="9" spans="1:13" ht="14.1" customHeight="1" x14ac:dyDescent="0.25">
      <c r="A9" s="253"/>
      <c r="B9" s="353" t="s">
        <v>47</v>
      </c>
      <c r="C9" s="990"/>
      <c r="D9" s="289" t="s">
        <v>147</v>
      </c>
      <c r="E9" s="289" t="s">
        <v>1</v>
      </c>
      <c r="F9" s="289" t="s">
        <v>66</v>
      </c>
      <c r="G9" s="990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'10'!D16</f>
        <v>424791</v>
      </c>
      <c r="D10" s="172">
        <f>'10'!E16</f>
        <v>65538.372557279727</v>
      </c>
      <c r="E10" s="172">
        <f>'10'!F16</f>
        <v>698031.0662250194</v>
      </c>
      <c r="F10" s="656">
        <f>E10/$E$14</f>
        <v>9.9656160225168766E-2</v>
      </c>
      <c r="G10" s="656">
        <f>'10'!H16</f>
        <v>-0.15728570753881144</v>
      </c>
      <c r="H10" s="254">
        <v>11.106451612903225</v>
      </c>
      <c r="I10" s="620">
        <v>14.2</v>
      </c>
      <c r="J10" s="620">
        <v>4.5</v>
      </c>
      <c r="K10" s="620">
        <v>9</v>
      </c>
      <c r="L10" s="256">
        <v>2.1064516129032249</v>
      </c>
      <c r="M10" s="126"/>
    </row>
    <row r="11" spans="1:13" ht="14.1" customHeight="1" x14ac:dyDescent="0.2">
      <c r="A11" s="167"/>
      <c r="B11" s="139" t="s">
        <v>321</v>
      </c>
      <c r="C11" s="132">
        <f>'11'!D16</f>
        <v>2295195</v>
      </c>
      <c r="D11" s="133">
        <f>'11'!E16</f>
        <v>541640.68493208103</v>
      </c>
      <c r="E11" s="133">
        <f>'11'!F16</f>
        <v>5772118.4682700001</v>
      </c>
      <c r="F11" s="233">
        <f>E11/$E$14</f>
        <v>0.82407100592731919</v>
      </c>
      <c r="G11" s="233">
        <f>'11'!H16</f>
        <v>-8.6740467199941093E-2</v>
      </c>
      <c r="H11" s="260">
        <v>9.7344086021505376</v>
      </c>
      <c r="I11" s="261">
        <v>12.866666666666667</v>
      </c>
      <c r="J11" s="261">
        <v>3.4166666666666665</v>
      </c>
      <c r="K11" s="261">
        <v>8.1500000000000039</v>
      </c>
      <c r="L11" s="262">
        <v>1.5844086021505337</v>
      </c>
      <c r="M11" s="126"/>
    </row>
    <row r="12" spans="1:13" ht="14.1" customHeight="1" x14ac:dyDescent="0.2">
      <c r="A12" s="167"/>
      <c r="B12" s="139" t="s">
        <v>41</v>
      </c>
      <c r="C12" s="132">
        <f>'12'!D16</f>
        <v>113949</v>
      </c>
      <c r="D12" s="133">
        <f>'12'!E16</f>
        <v>24839.344000000001</v>
      </c>
      <c r="E12" s="133">
        <f>'12'!F16</f>
        <v>264810.38847450004</v>
      </c>
      <c r="F12" s="233">
        <f>E12/$E$14</f>
        <v>3.7806320921820985E-2</v>
      </c>
      <c r="G12" s="233">
        <f>'12'!H16</f>
        <v>-0.16023347613460129</v>
      </c>
      <c r="H12" s="260">
        <v>9.5032258064516135</v>
      </c>
      <c r="I12" s="261">
        <v>12.6</v>
      </c>
      <c r="J12" s="261">
        <v>3</v>
      </c>
      <c r="K12" s="261">
        <v>7.5</v>
      </c>
      <c r="L12" s="262">
        <v>2.0032258064516135</v>
      </c>
      <c r="M12" s="126"/>
    </row>
    <row r="13" spans="1:13" ht="14.1" customHeight="1" x14ac:dyDescent="0.2">
      <c r="A13" s="253"/>
      <c r="B13" s="230" t="s">
        <v>94</v>
      </c>
      <c r="C13" s="231">
        <f>'13'!D16</f>
        <v>7425</v>
      </c>
      <c r="D13" s="232">
        <f>'13'!E16</f>
        <v>25325.794999999995</v>
      </c>
      <c r="E13" s="232">
        <f>'13'!F16</f>
        <v>269434.63375280006</v>
      </c>
      <c r="F13" s="233">
        <f>E13/$E$14</f>
        <v>3.8466512925691185E-2</v>
      </c>
      <c r="G13" s="233">
        <f>'13'!H16</f>
        <v>-0.63366988118186185</v>
      </c>
      <c r="H13" s="257">
        <v>9.7129032258064498</v>
      </c>
      <c r="I13" s="258">
        <v>12.8</v>
      </c>
      <c r="J13" s="258">
        <v>3.4</v>
      </c>
      <c r="K13" s="258">
        <v>7.9935483870967738</v>
      </c>
      <c r="L13" s="259">
        <v>1.719354838709676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2841360</v>
      </c>
      <c r="D14" s="172">
        <f>SUM(D10:D13)</f>
        <v>657344.19648936088</v>
      </c>
      <c r="E14" s="172">
        <f>SUM(E10:E13)</f>
        <v>7004394.5567223188</v>
      </c>
      <c r="F14" s="656">
        <f>SUM(F10:F13)</f>
        <v>1.0000000000000002</v>
      </c>
      <c r="G14" s="656">
        <f>'9'!H16</f>
        <v>-0.14582747533054194</v>
      </c>
      <c r="H14" s="254">
        <v>9.7129032258064498</v>
      </c>
      <c r="I14" s="255">
        <v>12.8</v>
      </c>
      <c r="J14" s="255">
        <v>3.4</v>
      </c>
      <c r="K14" s="255">
        <v>7.9935483870967738</v>
      </c>
      <c r="L14" s="256">
        <v>1.719354838709676</v>
      </c>
      <c r="M14" s="356"/>
    </row>
    <row r="15" spans="1:13" ht="15" customHeight="1" x14ac:dyDescent="0.2">
      <c r="A15" s="167"/>
      <c r="B15" s="139"/>
      <c r="C15" s="252"/>
      <c r="D15" s="1033" t="s">
        <v>176</v>
      </c>
      <c r="E15" s="1034"/>
      <c r="F15" s="1034"/>
      <c r="G15" s="1035"/>
      <c r="H15" s="1027" t="s">
        <v>165</v>
      </c>
      <c r="I15" s="1028"/>
      <c r="J15" s="1028"/>
      <c r="K15" s="1028"/>
      <c r="L15" s="1029"/>
      <c r="M15" s="126"/>
    </row>
    <row r="16" spans="1:13" ht="15" customHeight="1" x14ac:dyDescent="0.2">
      <c r="A16" s="126"/>
      <c r="B16" s="251"/>
      <c r="C16" s="138"/>
      <c r="D16" s="1036"/>
      <c r="E16" s="1037"/>
      <c r="F16" s="1037"/>
      <c r="G16" s="1038"/>
      <c r="H16" s="1030" t="s">
        <v>166</v>
      </c>
      <c r="I16" s="1031"/>
      <c r="J16" s="1031"/>
      <c r="K16" s="1031"/>
      <c r="L16" s="1032"/>
      <c r="M16" s="126"/>
    </row>
    <row r="17" spans="1:13" ht="15" customHeight="1" x14ac:dyDescent="0.2">
      <c r="A17" s="167"/>
      <c r="B17" s="138"/>
      <c r="C17" s="138"/>
      <c r="D17" s="292"/>
      <c r="E17" s="292"/>
      <c r="F17" s="292"/>
      <c r="G17" s="651"/>
      <c r="H17" s="291"/>
      <c r="I17" s="291"/>
      <c r="J17" s="291"/>
      <c r="K17" s="291"/>
      <c r="L17" s="291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361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23" t="s">
        <v>191</v>
      </c>
      <c r="C20" s="994"/>
      <c r="D20" s="994"/>
      <c r="E20" s="994"/>
      <c r="F20" s="994"/>
      <c r="G20" s="994" t="s">
        <v>177</v>
      </c>
      <c r="H20" s="994"/>
      <c r="I20" s="994"/>
      <c r="J20" s="994"/>
      <c r="K20" s="994"/>
      <c r="L20" s="997"/>
      <c r="M20" s="148"/>
    </row>
    <row r="21" spans="1:13" ht="15" customHeight="1" x14ac:dyDescent="0.2">
      <c r="A21" s="167"/>
      <c r="C21" s="465" t="str">
        <f>G5</f>
        <v>říjen</v>
      </c>
      <c r="D21" s="466">
        <f>H5</f>
        <v>2017</v>
      </c>
      <c r="I21" s="465" t="str">
        <f>G5</f>
        <v>říjen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23" t="s">
        <v>230</v>
      </c>
      <c r="C37" s="994"/>
      <c r="D37" s="994"/>
      <c r="E37" s="994"/>
      <c r="F37" s="994"/>
      <c r="G37" s="1021" t="s">
        <v>234</v>
      </c>
      <c r="H37" s="1021"/>
      <c r="I37" s="1021"/>
      <c r="J37" s="1021"/>
      <c r="K37" s="1021"/>
      <c r="L37" s="1022"/>
      <c r="M37" s="148"/>
    </row>
    <row r="38" spans="1:13" ht="15" customHeight="1" x14ac:dyDescent="0.25">
      <c r="A38" s="167"/>
      <c r="C38" s="465" t="str">
        <f>G5</f>
        <v>říjen</v>
      </c>
      <c r="D38" s="466">
        <f>H5</f>
        <v>2017</v>
      </c>
      <c r="F38" s="658"/>
      <c r="G38" s="1021"/>
      <c r="H38" s="1021"/>
      <c r="I38" s="1021"/>
      <c r="J38" s="1021"/>
      <c r="K38" s="1021"/>
      <c r="L38" s="1022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říjen</v>
      </c>
      <c r="J39" s="360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K1:M1"/>
    <mergeCell ref="B3:L3"/>
    <mergeCell ref="B5:C5"/>
    <mergeCell ref="H7:L7"/>
    <mergeCell ref="C8:C9"/>
    <mergeCell ref="G37:L38"/>
    <mergeCell ref="B20:F20"/>
    <mergeCell ref="B37:F37"/>
    <mergeCell ref="G8:G9"/>
    <mergeCell ref="D7:G7"/>
    <mergeCell ref="H15:L15"/>
    <mergeCell ref="H16:L16"/>
    <mergeCell ref="D15:G16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topLeftCell="A4" zoomScaleNormal="100" zoomScaleSheetLayoutView="100" workbookViewId="0">
      <selection activeCell="O11" sqref="O1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980" t="s">
        <v>259</v>
      </c>
      <c r="L1" s="980"/>
      <c r="M1" s="980"/>
    </row>
    <row r="2" spans="1:13" ht="6.75" customHeight="1" x14ac:dyDescent="0.2"/>
    <row r="3" spans="1:13" ht="30" customHeight="1" x14ac:dyDescent="0.2">
      <c r="B3" s="993" t="s">
        <v>175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9"/>
      <c r="C5" s="1040"/>
      <c r="D5" s="236"/>
      <c r="E5" s="237"/>
      <c r="F5" s="223"/>
      <c r="G5" s="282" t="str">
        <f>T!J21</f>
        <v>listopad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24" t="s">
        <v>39</v>
      </c>
      <c r="E7" s="1025"/>
      <c r="F7" s="1025"/>
      <c r="G7" s="1026"/>
      <c r="H7" s="1025" t="s">
        <v>159</v>
      </c>
      <c r="I7" s="1025"/>
      <c r="J7" s="1025"/>
      <c r="K7" s="1025"/>
      <c r="L7" s="1026"/>
      <c r="M7" s="148"/>
    </row>
    <row r="8" spans="1:13" ht="14.1" customHeight="1" x14ac:dyDescent="0.25">
      <c r="B8" s="161"/>
      <c r="C8" s="989" t="s">
        <v>160</v>
      </c>
      <c r="D8" s="247"/>
      <c r="E8" s="247"/>
      <c r="F8" s="653" t="s">
        <v>162</v>
      </c>
      <c r="G8" s="989" t="s">
        <v>231</v>
      </c>
      <c r="H8" s="242" t="s">
        <v>38</v>
      </c>
      <c r="I8" s="242" t="s">
        <v>71</v>
      </c>
      <c r="J8" s="242" t="s">
        <v>72</v>
      </c>
      <c r="K8" s="242" t="s">
        <v>163</v>
      </c>
      <c r="L8" s="243" t="s">
        <v>164</v>
      </c>
      <c r="M8" s="126"/>
    </row>
    <row r="9" spans="1:13" ht="14.1" customHeight="1" x14ac:dyDescent="0.25">
      <c r="A9" s="253"/>
      <c r="B9" s="353" t="s">
        <v>47</v>
      </c>
      <c r="C9" s="990"/>
      <c r="D9" s="654" t="s">
        <v>147</v>
      </c>
      <c r="E9" s="654" t="s">
        <v>1</v>
      </c>
      <c r="F9" s="654" t="s">
        <v>66</v>
      </c>
      <c r="G9" s="990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'10'!D23</f>
        <v>424753</v>
      </c>
      <c r="D10" s="172">
        <f>'10'!E23</f>
        <v>107387.12274690944</v>
      </c>
      <c r="E10" s="172">
        <f>'10'!F23</f>
        <v>1143318.5183002208</v>
      </c>
      <c r="F10" s="656">
        <f>E10/$E$14</f>
        <v>0.11325421715622666</v>
      </c>
      <c r="G10" s="656">
        <f>'10'!H23</f>
        <v>-7.2743733133770097E-2</v>
      </c>
      <c r="H10" s="254">
        <v>5.2466666666666661</v>
      </c>
      <c r="I10" s="620">
        <v>10</v>
      </c>
      <c r="J10" s="620">
        <v>1.2</v>
      </c>
      <c r="K10" s="620">
        <v>3.700000000000002</v>
      </c>
      <c r="L10" s="256">
        <v>1.5466666666666642</v>
      </c>
      <c r="M10" s="126"/>
    </row>
    <row r="11" spans="1:13" ht="14.1" customHeight="1" x14ac:dyDescent="0.2">
      <c r="A11" s="167"/>
      <c r="B11" s="139" t="s">
        <v>321</v>
      </c>
      <c r="C11" s="132">
        <f>'11'!D23</f>
        <v>2296552</v>
      </c>
      <c r="D11" s="133">
        <f>'11'!E23</f>
        <v>759958.70937069959</v>
      </c>
      <c r="E11" s="133">
        <f>'11'!F23</f>
        <v>8102407.3572400007</v>
      </c>
      <c r="F11" s="233">
        <f>E11/$E$14</f>
        <v>0.80260381305580253</v>
      </c>
      <c r="G11" s="233">
        <f>'11'!H23</f>
        <v>-1.7537325045935456E-2</v>
      </c>
      <c r="H11" s="260">
        <v>3.9483333333333328</v>
      </c>
      <c r="I11" s="261">
        <v>8.85</v>
      </c>
      <c r="J11" s="261">
        <v>0.11666666666666665</v>
      </c>
      <c r="K11" s="261">
        <v>2.833333333333333</v>
      </c>
      <c r="L11" s="262">
        <v>1.1149999999999998</v>
      </c>
      <c r="M11" s="126"/>
    </row>
    <row r="12" spans="1:13" ht="14.1" customHeight="1" x14ac:dyDescent="0.2">
      <c r="A12" s="167"/>
      <c r="B12" s="139" t="s">
        <v>41</v>
      </c>
      <c r="C12" s="132">
        <f>'12'!D23</f>
        <v>114099</v>
      </c>
      <c r="D12" s="133">
        <f>'12'!E23</f>
        <v>37433.11299999999</v>
      </c>
      <c r="E12" s="133">
        <f>'12'!F23</f>
        <v>399108.06</v>
      </c>
      <c r="F12" s="233">
        <f>E12/$E$14</f>
        <v>3.9534626766336706E-2</v>
      </c>
      <c r="G12" s="233">
        <f>'12'!H23</f>
        <v>-2.556551937307789E-2</v>
      </c>
      <c r="H12" s="260">
        <v>3.4099999999999997</v>
      </c>
      <c r="I12" s="261">
        <v>8.8000000000000007</v>
      </c>
      <c r="J12" s="261">
        <v>-0.8</v>
      </c>
      <c r="K12" s="261">
        <v>2.2000000000000011</v>
      </c>
      <c r="L12" s="262">
        <v>1.2099999999999986</v>
      </c>
      <c r="M12" s="126"/>
    </row>
    <row r="13" spans="1:13" ht="14.1" customHeight="1" x14ac:dyDescent="0.2">
      <c r="A13" s="253"/>
      <c r="B13" s="230" t="s">
        <v>94</v>
      </c>
      <c r="C13" s="231">
        <f>'13'!D23</f>
        <v>7437</v>
      </c>
      <c r="D13" s="232">
        <f>'13'!E23</f>
        <v>42271.76200000001</v>
      </c>
      <c r="E13" s="232">
        <f>'13'!F23</f>
        <v>450317.9008200001</v>
      </c>
      <c r="F13" s="233">
        <f>E13/$E$14</f>
        <v>4.4607343021634126E-2</v>
      </c>
      <c r="G13" s="233">
        <f>'13'!H23</f>
        <v>-0.10013684289604034</v>
      </c>
      <c r="H13" s="257">
        <v>3.8933333333333322</v>
      </c>
      <c r="I13" s="258">
        <v>8.9</v>
      </c>
      <c r="J13" s="258">
        <v>0</v>
      </c>
      <c r="K13" s="258">
        <v>2.6366666666666658</v>
      </c>
      <c r="L13" s="259">
        <v>1.2566666666666664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2842841</v>
      </c>
      <c r="D14" s="172">
        <f t="shared" ref="D14:E14" si="0">SUM(D10:D13)</f>
        <v>947050.70711760898</v>
      </c>
      <c r="E14" s="499">
        <f t="shared" si="0"/>
        <v>10095151.836360222</v>
      </c>
      <c r="F14" s="656">
        <f>SUM(F10:F13)</f>
        <v>1</v>
      </c>
      <c r="G14" s="656">
        <f>'9'!H23</f>
        <v>-2.8393830577215604E-2</v>
      </c>
      <c r="H14" s="254">
        <v>3.8933333333333322</v>
      </c>
      <c r="I14" s="255">
        <v>8.9</v>
      </c>
      <c r="J14" s="255">
        <v>0</v>
      </c>
      <c r="K14" s="255">
        <v>2.6366666666666658</v>
      </c>
      <c r="L14" s="256">
        <v>1.2566666666666664</v>
      </c>
      <c r="M14" s="356"/>
    </row>
    <row r="15" spans="1:13" ht="15" customHeight="1" x14ac:dyDescent="0.2">
      <c r="A15" s="167"/>
      <c r="B15" s="139"/>
      <c r="C15" s="252"/>
      <c r="D15" s="1033" t="s">
        <v>176</v>
      </c>
      <c r="E15" s="1034"/>
      <c r="F15" s="1034"/>
      <c r="G15" s="1035"/>
      <c r="H15" s="1027" t="s">
        <v>165</v>
      </c>
      <c r="I15" s="1028"/>
      <c r="J15" s="1028"/>
      <c r="K15" s="1028"/>
      <c r="L15" s="1029"/>
      <c r="M15" s="126"/>
    </row>
    <row r="16" spans="1:13" ht="15" customHeight="1" x14ac:dyDescent="0.2">
      <c r="A16" s="126"/>
      <c r="B16" s="251"/>
      <c r="C16" s="138"/>
      <c r="D16" s="1036"/>
      <c r="E16" s="1037"/>
      <c r="F16" s="1037"/>
      <c r="G16" s="1038"/>
      <c r="H16" s="1030" t="s">
        <v>166</v>
      </c>
      <c r="I16" s="1031"/>
      <c r="J16" s="1031"/>
      <c r="K16" s="1031"/>
      <c r="L16" s="1032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23" t="s">
        <v>191</v>
      </c>
      <c r="C20" s="994"/>
      <c r="D20" s="994"/>
      <c r="E20" s="994"/>
      <c r="F20" s="994"/>
      <c r="G20" s="994" t="s">
        <v>177</v>
      </c>
      <c r="H20" s="994"/>
      <c r="I20" s="994"/>
      <c r="J20" s="994"/>
      <c r="K20" s="994"/>
      <c r="L20" s="997"/>
      <c r="M20" s="148"/>
    </row>
    <row r="21" spans="1:13" ht="15" customHeight="1" x14ac:dyDescent="0.2">
      <c r="A21" s="167"/>
      <c r="C21" s="465" t="str">
        <f>G5</f>
        <v>listopad</v>
      </c>
      <c r="D21" s="466">
        <f>H5</f>
        <v>2017</v>
      </c>
      <c r="I21" s="465" t="str">
        <f>G5</f>
        <v>listopad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23" t="s">
        <v>230</v>
      </c>
      <c r="C37" s="994"/>
      <c r="D37" s="994"/>
      <c r="E37" s="994"/>
      <c r="F37" s="994"/>
      <c r="G37" s="1021" t="s">
        <v>234</v>
      </c>
      <c r="H37" s="1021"/>
      <c r="I37" s="1021"/>
      <c r="J37" s="1021"/>
      <c r="K37" s="1021"/>
      <c r="L37" s="1022"/>
      <c r="M37" s="148"/>
    </row>
    <row r="38" spans="1:13" ht="15" customHeight="1" x14ac:dyDescent="0.25">
      <c r="A38" s="167"/>
      <c r="C38" s="465" t="str">
        <f>G5</f>
        <v>listopad</v>
      </c>
      <c r="D38" s="466">
        <f>H5</f>
        <v>2017</v>
      </c>
      <c r="F38" s="658"/>
      <c r="G38" s="1021"/>
      <c r="H38" s="1021"/>
      <c r="I38" s="1021"/>
      <c r="J38" s="1021"/>
      <c r="K38" s="1021"/>
      <c r="L38" s="1022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listopad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N10" sqref="N10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980" t="s">
        <v>260</v>
      </c>
      <c r="L1" s="980"/>
      <c r="M1" s="980"/>
    </row>
    <row r="2" spans="1:13" ht="6.75" customHeight="1" x14ac:dyDescent="0.2"/>
    <row r="3" spans="1:13" ht="30" customHeight="1" x14ac:dyDescent="0.2">
      <c r="B3" s="993" t="s">
        <v>175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9"/>
      <c r="C5" s="1040"/>
      <c r="D5" s="236"/>
      <c r="E5" s="237"/>
      <c r="F5" s="223"/>
      <c r="G5" s="282" t="str">
        <f>T!J22</f>
        <v>prosinec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24" t="s">
        <v>39</v>
      </c>
      <c r="E7" s="1025"/>
      <c r="F7" s="1025"/>
      <c r="G7" s="1026"/>
      <c r="H7" s="1025" t="s">
        <v>159</v>
      </c>
      <c r="I7" s="1025"/>
      <c r="J7" s="1025"/>
      <c r="K7" s="1025"/>
      <c r="L7" s="1026"/>
      <c r="M7" s="148"/>
    </row>
    <row r="8" spans="1:13" ht="14.1" customHeight="1" x14ac:dyDescent="0.25">
      <c r="B8" s="161"/>
      <c r="C8" s="989" t="s">
        <v>160</v>
      </c>
      <c r="D8" s="247"/>
      <c r="E8" s="247"/>
      <c r="F8" s="653" t="s">
        <v>162</v>
      </c>
      <c r="G8" s="989" t="s">
        <v>231</v>
      </c>
      <c r="H8" s="242" t="s">
        <v>38</v>
      </c>
      <c r="I8" s="242" t="s">
        <v>71</v>
      </c>
      <c r="J8" s="242" t="s">
        <v>72</v>
      </c>
      <c r="K8" s="242" t="s">
        <v>163</v>
      </c>
      <c r="L8" s="243" t="s">
        <v>164</v>
      </c>
      <c r="M8" s="126"/>
    </row>
    <row r="9" spans="1:13" ht="14.1" customHeight="1" x14ac:dyDescent="0.25">
      <c r="A9" s="253"/>
      <c r="B9" s="353" t="s">
        <v>47</v>
      </c>
      <c r="C9" s="990"/>
      <c r="D9" s="654" t="s">
        <v>147</v>
      </c>
      <c r="E9" s="654" t="s">
        <v>1</v>
      </c>
      <c r="F9" s="654" t="s">
        <v>66</v>
      </c>
      <c r="G9" s="990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'10'!D30</f>
        <v>424742</v>
      </c>
      <c r="D10" s="172">
        <f>'10'!E30</f>
        <v>134777.78274101767</v>
      </c>
      <c r="E10" s="172">
        <f>'10'!F30</f>
        <v>1434709.471903133</v>
      </c>
      <c r="F10" s="656">
        <f>E10/$E$14</f>
        <v>0.12462970207807766</v>
      </c>
      <c r="G10" s="656">
        <f>'10'!H30</f>
        <v>-5.3228799720777903E-2</v>
      </c>
      <c r="H10" s="254">
        <v>2.3967741935483864</v>
      </c>
      <c r="I10" s="620">
        <v>9.6</v>
      </c>
      <c r="J10" s="620">
        <v>-2.2000000000000002</v>
      </c>
      <c r="K10" s="620">
        <v>1.1000000000000005</v>
      </c>
      <c r="L10" s="256">
        <v>1.2967741935483859</v>
      </c>
      <c r="M10" s="126"/>
    </row>
    <row r="11" spans="1:13" ht="14.1" customHeight="1" x14ac:dyDescent="0.2">
      <c r="A11" s="167"/>
      <c r="B11" s="139" t="s">
        <v>321</v>
      </c>
      <c r="C11" s="132">
        <f>'11'!D30</f>
        <v>2297864</v>
      </c>
      <c r="D11" s="133">
        <f>'11'!E30</f>
        <v>877845.00440742704</v>
      </c>
      <c r="E11" s="133">
        <f>'11'!F30</f>
        <v>9359515.6619000006</v>
      </c>
      <c r="F11" s="233">
        <f>E11/$E$14</f>
        <v>0.81303822925932112</v>
      </c>
      <c r="G11" s="233">
        <f>'11'!H30</f>
        <v>-5.2450354159570743E-2</v>
      </c>
      <c r="H11" s="260">
        <v>1.0924731182795699</v>
      </c>
      <c r="I11" s="261">
        <v>6.3166666666666664</v>
      </c>
      <c r="J11" s="261">
        <v>-3.7666666666666671</v>
      </c>
      <c r="K11" s="261">
        <v>-0.10000000000000005</v>
      </c>
      <c r="L11" s="262">
        <v>1.19247311827957</v>
      </c>
      <c r="M11" s="126"/>
    </row>
    <row r="12" spans="1:13" ht="14.1" customHeight="1" x14ac:dyDescent="0.2">
      <c r="A12" s="167"/>
      <c r="B12" s="139" t="s">
        <v>41</v>
      </c>
      <c r="C12" s="132">
        <f>'12'!D30</f>
        <v>114114</v>
      </c>
      <c r="D12" s="133">
        <f>'12'!E30</f>
        <v>43717.746000000006</v>
      </c>
      <c r="E12" s="133">
        <f>'12'!F30</f>
        <v>466371.70699999999</v>
      </c>
      <c r="F12" s="233">
        <f>E12/$E$14</f>
        <v>4.0512569296663054E-2</v>
      </c>
      <c r="G12" s="233">
        <f>'12'!H30</f>
        <v>-5.4270741547941495E-2</v>
      </c>
      <c r="H12" s="260">
        <v>0.51290322580645165</v>
      </c>
      <c r="I12" s="261">
        <v>7.1</v>
      </c>
      <c r="J12" s="261">
        <v>-6</v>
      </c>
      <c r="K12" s="261">
        <v>-0.69999999999999962</v>
      </c>
      <c r="L12" s="262">
        <v>1.2129032258064512</v>
      </c>
      <c r="M12" s="126"/>
    </row>
    <row r="13" spans="1:13" ht="14.1" customHeight="1" x14ac:dyDescent="0.2">
      <c r="A13" s="253"/>
      <c r="B13" s="230" t="s">
        <v>94</v>
      </c>
      <c r="C13" s="231">
        <f>'13'!D30</f>
        <v>7539</v>
      </c>
      <c r="D13" s="232">
        <f>'13'!E30</f>
        <v>23583.345000000001</v>
      </c>
      <c r="E13" s="232">
        <f>'13'!F30</f>
        <v>251181.23441300003</v>
      </c>
      <c r="F13" s="233">
        <f>E13/$E$14</f>
        <v>2.181949936593823E-2</v>
      </c>
      <c r="G13" s="233">
        <f>'13'!H30</f>
        <v>-0.61865266814878372</v>
      </c>
      <c r="H13" s="257">
        <v>1.0096774193548386</v>
      </c>
      <c r="I13" s="258">
        <v>6.3</v>
      </c>
      <c r="J13" s="258">
        <v>-4</v>
      </c>
      <c r="K13" s="258">
        <v>-0.43548387096774194</v>
      </c>
      <c r="L13" s="259">
        <v>1.4451612903225806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2844259</v>
      </c>
      <c r="D14" s="172">
        <f t="shared" ref="D14:E14" si="0">SUM(D10:D13)</f>
        <v>1079923.8781484447</v>
      </c>
      <c r="E14" s="499">
        <f t="shared" si="0"/>
        <v>11511778.075216133</v>
      </c>
      <c r="F14" s="659">
        <f>SUM(F10:F13)</f>
        <v>1</v>
      </c>
      <c r="G14" s="656">
        <f>'9'!H30</f>
        <v>-8.2369052932225531E-2</v>
      </c>
      <c r="H14" s="254">
        <v>1.0096774193548386</v>
      </c>
      <c r="I14" s="255">
        <v>6.3</v>
      </c>
      <c r="J14" s="255">
        <v>-4</v>
      </c>
      <c r="K14" s="255">
        <v>-0.43548387096774194</v>
      </c>
      <c r="L14" s="256">
        <v>1.4451612903225806</v>
      </c>
      <c r="M14" s="356"/>
    </row>
    <row r="15" spans="1:13" ht="15" customHeight="1" x14ac:dyDescent="0.2">
      <c r="A15" s="167"/>
      <c r="B15" s="139"/>
      <c r="C15" s="252"/>
      <c r="D15" s="1033" t="s">
        <v>176</v>
      </c>
      <c r="E15" s="1034"/>
      <c r="F15" s="1034"/>
      <c r="G15" s="1035"/>
      <c r="H15" s="1027" t="s">
        <v>165</v>
      </c>
      <c r="I15" s="1028"/>
      <c r="J15" s="1028"/>
      <c r="K15" s="1028"/>
      <c r="L15" s="1029"/>
      <c r="M15" s="126"/>
    </row>
    <row r="16" spans="1:13" ht="15" customHeight="1" x14ac:dyDescent="0.2">
      <c r="A16" s="126"/>
      <c r="B16" s="251"/>
      <c r="C16" s="138"/>
      <c r="D16" s="1036"/>
      <c r="E16" s="1037"/>
      <c r="F16" s="1037"/>
      <c r="G16" s="1038"/>
      <c r="H16" s="1030" t="s">
        <v>166</v>
      </c>
      <c r="I16" s="1031"/>
      <c r="J16" s="1031"/>
      <c r="K16" s="1031"/>
      <c r="L16" s="1032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23" t="s">
        <v>191</v>
      </c>
      <c r="C20" s="994"/>
      <c r="D20" s="994"/>
      <c r="E20" s="994"/>
      <c r="F20" s="994"/>
      <c r="G20" s="994" t="s">
        <v>177</v>
      </c>
      <c r="H20" s="994"/>
      <c r="I20" s="994"/>
      <c r="J20" s="994"/>
      <c r="K20" s="994"/>
      <c r="L20" s="997"/>
      <c r="M20" s="148"/>
    </row>
    <row r="21" spans="1:13" ht="15" customHeight="1" x14ac:dyDescent="0.2">
      <c r="A21" s="167"/>
      <c r="C21" s="465" t="str">
        <f>G5</f>
        <v>prosinec</v>
      </c>
      <c r="D21" s="466">
        <f>H5</f>
        <v>2017</v>
      </c>
      <c r="I21" s="465" t="str">
        <f>G5</f>
        <v>prosinec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23" t="s">
        <v>230</v>
      </c>
      <c r="C37" s="994"/>
      <c r="D37" s="994"/>
      <c r="E37" s="994"/>
      <c r="F37" s="994"/>
      <c r="G37" s="1021" t="s">
        <v>234</v>
      </c>
      <c r="H37" s="1021"/>
      <c r="I37" s="1021"/>
      <c r="J37" s="1021"/>
      <c r="K37" s="1021"/>
      <c r="L37" s="1022"/>
      <c r="M37" s="148"/>
    </row>
    <row r="38" spans="1:13" ht="15" customHeight="1" x14ac:dyDescent="0.25">
      <c r="A38" s="167"/>
      <c r="C38" s="465" t="str">
        <f>G5</f>
        <v>prosinec</v>
      </c>
      <c r="D38" s="466">
        <f>H5</f>
        <v>2017</v>
      </c>
      <c r="F38" s="658"/>
      <c r="G38" s="1021"/>
      <c r="H38" s="1021"/>
      <c r="I38" s="1021"/>
      <c r="J38" s="1021"/>
      <c r="K38" s="1021"/>
      <c r="L38" s="1022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prosinec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topLeftCell="A4" zoomScaleNormal="100" zoomScaleSheetLayoutView="100" workbookViewId="0">
      <selection activeCell="G14" sqref="G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980" t="s">
        <v>261</v>
      </c>
      <c r="L1" s="980"/>
      <c r="M1" s="980"/>
    </row>
    <row r="2" spans="1:13" ht="6.75" customHeight="1" x14ac:dyDescent="0.2"/>
    <row r="3" spans="1:13" ht="30" customHeight="1" x14ac:dyDescent="0.2">
      <c r="B3" s="993" t="s">
        <v>175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9"/>
      <c r="C5" s="1040"/>
      <c r="D5" s="236"/>
      <c r="E5" s="237"/>
      <c r="F5" s="223"/>
      <c r="G5" s="490" t="str">
        <f>T!E17</f>
        <v>IV. čtvrtletí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24" t="s">
        <v>39</v>
      </c>
      <c r="E7" s="1025"/>
      <c r="F7" s="1025"/>
      <c r="G7" s="1026"/>
      <c r="H7" s="1025" t="s">
        <v>159</v>
      </c>
      <c r="I7" s="1025"/>
      <c r="J7" s="1025"/>
      <c r="K7" s="1025"/>
      <c r="L7" s="1026"/>
      <c r="M7" s="148"/>
    </row>
    <row r="8" spans="1:13" ht="14.1" customHeight="1" x14ac:dyDescent="0.25">
      <c r="B8" s="161"/>
      <c r="C8" s="989" t="s">
        <v>160</v>
      </c>
      <c r="D8" s="247"/>
      <c r="E8" s="247"/>
      <c r="F8" s="653" t="s">
        <v>162</v>
      </c>
      <c r="G8" s="989" t="s">
        <v>231</v>
      </c>
      <c r="H8" s="242" t="s">
        <v>38</v>
      </c>
      <c r="I8" s="242" t="s">
        <v>71</v>
      </c>
      <c r="J8" s="242" t="s">
        <v>72</v>
      </c>
      <c r="K8" s="242" t="s">
        <v>163</v>
      </c>
      <c r="L8" s="243" t="s">
        <v>164</v>
      </c>
      <c r="M8" s="126"/>
    </row>
    <row r="9" spans="1:13" ht="14.1" customHeight="1" x14ac:dyDescent="0.25">
      <c r="A9" s="253"/>
      <c r="B9" s="353" t="s">
        <v>47</v>
      </c>
      <c r="C9" s="990"/>
      <c r="D9" s="654" t="s">
        <v>147</v>
      </c>
      <c r="E9" s="654" t="s">
        <v>1</v>
      </c>
      <c r="F9" s="654" t="s">
        <v>66</v>
      </c>
      <c r="G9" s="990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'10'!D37</f>
        <v>424742</v>
      </c>
      <c r="D10" s="172">
        <f>'10'!E37</f>
        <v>307703.27804520691</v>
      </c>
      <c r="E10" s="172">
        <f>'10'!F37</f>
        <v>3276059.0564283733</v>
      </c>
      <c r="F10" s="656">
        <f>E10/$E$14</f>
        <v>0.11450218112266157</v>
      </c>
      <c r="G10" s="656">
        <f>'10'!H37</f>
        <v>-8.4045914270255859E-2</v>
      </c>
      <c r="H10" s="254">
        <f>AVERAGE('14'!H10,'15'!H10,'16'!H10)</f>
        <v>6.249964157706092</v>
      </c>
      <c r="I10" s="620">
        <f>MAX('14'!I10,'15'!I10,'16'!I10)</f>
        <v>14.2</v>
      </c>
      <c r="J10" s="620">
        <f>MIN('14'!J10,'15'!J10,'16'!J10)</f>
        <v>-2.2000000000000002</v>
      </c>
      <c r="K10" s="620">
        <f>AVERAGE('14'!K10,'15'!K10,'16'!K10)</f>
        <v>4.6000000000000014</v>
      </c>
      <c r="L10" s="256">
        <f>H10-K10</f>
        <v>1.6499641577060906</v>
      </c>
      <c r="M10" s="126"/>
    </row>
    <row r="11" spans="1:13" ht="14.1" customHeight="1" x14ac:dyDescent="0.2">
      <c r="A11" s="167"/>
      <c r="B11" s="139" t="s">
        <v>321</v>
      </c>
      <c r="C11" s="132">
        <f>'11'!D37</f>
        <v>2297864</v>
      </c>
      <c r="D11" s="133">
        <f>'11'!E37</f>
        <v>2179444.3987102071</v>
      </c>
      <c r="E11" s="133">
        <f>'11'!F37</f>
        <v>23234041.487410001</v>
      </c>
      <c r="F11" s="233">
        <f>E11/$E$14</f>
        <v>0.81205753033744743</v>
      </c>
      <c r="G11" s="233">
        <f>'11'!H37</f>
        <v>-4.9541944883943853E-2</v>
      </c>
      <c r="H11" s="260">
        <f>AVERAGE('14'!H11,'15'!H11,'16'!H11)</f>
        <v>4.9250716845878131</v>
      </c>
      <c r="I11" s="621">
        <f>MAX('14'!I11,'15'!I11,'16'!I11)</f>
        <v>12.866666666666667</v>
      </c>
      <c r="J11" s="621">
        <f>MIN('14'!J11,'15'!J11,'16'!J11)</f>
        <v>-3.7666666666666671</v>
      </c>
      <c r="K11" s="621">
        <f>AVERAGE('14'!K11,'15'!K11,'16'!K11)</f>
        <v>3.6277777777777795</v>
      </c>
      <c r="L11" s="262">
        <f t="shared" ref="L11:L14" si="0">H11-K11</f>
        <v>1.2972939068100335</v>
      </c>
      <c r="M11" s="126"/>
    </row>
    <row r="12" spans="1:13" ht="14.1" customHeight="1" x14ac:dyDescent="0.2">
      <c r="A12" s="167"/>
      <c r="B12" s="139" t="s">
        <v>41</v>
      </c>
      <c r="C12" s="132">
        <f>'12'!D37</f>
        <v>114114</v>
      </c>
      <c r="D12" s="133">
        <f>'12'!E37</f>
        <v>105990.20300000001</v>
      </c>
      <c r="E12" s="133">
        <f>'12'!F37</f>
        <v>1130290.1554745</v>
      </c>
      <c r="F12" s="233">
        <f>E12/$E$14</f>
        <v>3.9504992393024678E-2</v>
      </c>
      <c r="G12" s="233">
        <f>'12'!H37</f>
        <v>-7.2056857635085084E-2</v>
      </c>
      <c r="H12" s="260">
        <f>AVERAGE('14'!H12,'15'!H12,'16'!H12)</f>
        <v>4.4753763440860217</v>
      </c>
      <c r="I12" s="621">
        <f>MAX('14'!I12,'15'!I12,'16'!I12)</f>
        <v>12.6</v>
      </c>
      <c r="J12" s="621">
        <f>MIN('14'!J12,'15'!J12,'16'!J12)</f>
        <v>-6</v>
      </c>
      <c r="K12" s="621">
        <f>AVERAGE('14'!K12,'15'!K12,'16'!K12)</f>
        <v>3.0000000000000004</v>
      </c>
      <c r="L12" s="262">
        <f t="shared" si="0"/>
        <v>1.4753763440860213</v>
      </c>
      <c r="M12" s="126"/>
    </row>
    <row r="13" spans="1:13" ht="14.1" customHeight="1" x14ac:dyDescent="0.2">
      <c r="A13" s="253"/>
      <c r="B13" s="230" t="s">
        <v>94</v>
      </c>
      <c r="C13" s="231">
        <f>'13'!D37</f>
        <v>7539</v>
      </c>
      <c r="D13" s="232">
        <f>'13'!E37</f>
        <v>91180.902000000002</v>
      </c>
      <c r="E13" s="232">
        <f>'13'!F37</f>
        <v>970933.7689858001</v>
      </c>
      <c r="F13" s="233">
        <f>E13/$E$14</f>
        <v>3.3935296146866391E-2</v>
      </c>
      <c r="G13" s="233">
        <f>'13'!H37</f>
        <v>-0.48760881447530457</v>
      </c>
      <c r="H13" s="260">
        <f>AVERAGE('14'!H13,'15'!H13,'16'!H13)</f>
        <v>4.871971326164874</v>
      </c>
      <c r="I13" s="621">
        <f>MAX('14'!I13,'15'!I13,'16'!I13)</f>
        <v>12.8</v>
      </c>
      <c r="J13" s="621">
        <f>MIN('14'!J13,'15'!J13,'16'!J13)</f>
        <v>-4</v>
      </c>
      <c r="K13" s="621">
        <f>AVERAGE('14'!K13,'15'!K13,'16'!K13)</f>
        <v>3.3982437275985657</v>
      </c>
      <c r="L13" s="262">
        <f t="shared" si="0"/>
        <v>1.4737275985663083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2844259</v>
      </c>
      <c r="D14" s="172">
        <f t="shared" ref="D14:E14" si="1">SUM(D10:D13)</f>
        <v>2684318.7817554139</v>
      </c>
      <c r="E14" s="499">
        <f t="shared" si="1"/>
        <v>28611324.468298674</v>
      </c>
      <c r="F14" s="656">
        <f>SUM(F10:F13)</f>
        <v>1</v>
      </c>
      <c r="G14" s="656">
        <f>'9'!H37</f>
        <v>-8.1076583278287317E-2</v>
      </c>
      <c r="H14" s="254">
        <f>AVERAGE('14'!H14,'15'!H14,'16'!H14)</f>
        <v>4.871971326164874</v>
      </c>
      <c r="I14" s="660">
        <f>MAX('14'!I14,'15'!I14,'16'!I14)</f>
        <v>12.8</v>
      </c>
      <c r="J14" s="660">
        <f>MIN('14'!J14,'15'!J14,'16'!J14)</f>
        <v>-4</v>
      </c>
      <c r="K14" s="620">
        <f>AVERAGE('14'!K14,'15'!K14,'16'!K14)</f>
        <v>3.3982437275985657</v>
      </c>
      <c r="L14" s="256">
        <f t="shared" si="0"/>
        <v>1.4737275985663083</v>
      </c>
      <c r="M14" s="356"/>
    </row>
    <row r="15" spans="1:13" ht="15" customHeight="1" x14ac:dyDescent="0.2">
      <c r="A15" s="167"/>
      <c r="B15" s="139"/>
      <c r="C15" s="252"/>
      <c r="D15" s="1033" t="s">
        <v>176</v>
      </c>
      <c r="E15" s="1034"/>
      <c r="F15" s="1034"/>
      <c r="G15" s="1035"/>
      <c r="H15" s="1027" t="s">
        <v>165</v>
      </c>
      <c r="I15" s="1028"/>
      <c r="J15" s="1028"/>
      <c r="K15" s="1028"/>
      <c r="L15" s="1029"/>
      <c r="M15" s="126"/>
    </row>
    <row r="16" spans="1:13" ht="15" customHeight="1" x14ac:dyDescent="0.2">
      <c r="A16" s="126"/>
      <c r="B16" s="251"/>
      <c r="C16" s="138"/>
      <c r="D16" s="1036"/>
      <c r="E16" s="1037"/>
      <c r="F16" s="1037"/>
      <c r="G16" s="1038"/>
      <c r="H16" s="1030" t="s">
        <v>166</v>
      </c>
      <c r="I16" s="1031"/>
      <c r="J16" s="1031"/>
      <c r="K16" s="1031"/>
      <c r="L16" s="1032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23" t="s">
        <v>191</v>
      </c>
      <c r="C20" s="994"/>
      <c r="D20" s="994"/>
      <c r="E20" s="994"/>
      <c r="F20" s="994"/>
      <c r="G20" s="994" t="s">
        <v>177</v>
      </c>
      <c r="H20" s="994"/>
      <c r="I20" s="994"/>
      <c r="J20" s="994"/>
      <c r="K20" s="994"/>
      <c r="L20" s="997"/>
      <c r="M20" s="148"/>
    </row>
    <row r="21" spans="1:13" ht="15" customHeight="1" x14ac:dyDescent="0.2">
      <c r="A21" s="167"/>
      <c r="C21" s="465" t="str">
        <f>G5</f>
        <v>IV. čtvrtletí</v>
      </c>
      <c r="D21" s="466">
        <f>H5</f>
        <v>2017</v>
      </c>
      <c r="I21" s="465" t="str">
        <f>G5</f>
        <v>IV. čtvrtletí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23" t="s">
        <v>230</v>
      </c>
      <c r="C37" s="994"/>
      <c r="D37" s="994"/>
      <c r="E37" s="994"/>
      <c r="F37" s="994"/>
      <c r="G37" s="1021" t="s">
        <v>234</v>
      </c>
      <c r="H37" s="1021"/>
      <c r="I37" s="1021"/>
      <c r="J37" s="1021"/>
      <c r="K37" s="1021"/>
      <c r="L37" s="1022"/>
      <c r="M37" s="148"/>
    </row>
    <row r="38" spans="1:13" ht="15" customHeight="1" x14ac:dyDescent="0.25">
      <c r="A38" s="167"/>
      <c r="C38" s="465" t="str">
        <f>G5</f>
        <v>IV. čtvrtletí</v>
      </c>
      <c r="D38" s="466">
        <f>H5</f>
        <v>2017</v>
      </c>
      <c r="F38" s="658"/>
      <c r="G38" s="1021"/>
      <c r="H38" s="1021"/>
      <c r="I38" s="1021"/>
      <c r="J38" s="1021"/>
      <c r="K38" s="1021"/>
      <c r="L38" s="1022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IV. čtvrtletí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topLeftCell="A13" zoomScaleNormal="100" zoomScaleSheetLayoutView="100" workbookViewId="0"/>
  </sheetViews>
  <sheetFormatPr defaultRowHeight="12.75" x14ac:dyDescent="0.25"/>
  <cols>
    <col min="1" max="1" width="10.7109375" style="293" customWidth="1"/>
    <col min="2" max="11" width="8.85546875" style="293" customWidth="1"/>
    <col min="12" max="12" width="1.7109375" style="293" customWidth="1"/>
    <col min="13" max="13" width="9.28515625" style="293" bestFit="1" customWidth="1"/>
    <col min="14" max="14" width="11.42578125" style="293" bestFit="1" customWidth="1"/>
    <col min="15" max="253" width="9.140625" style="293"/>
    <col min="254" max="266" width="10.7109375" style="293" customWidth="1"/>
    <col min="267" max="509" width="9.140625" style="293"/>
    <col min="510" max="522" width="10.7109375" style="293" customWidth="1"/>
    <col min="523" max="765" width="9.140625" style="293"/>
    <col min="766" max="778" width="10.7109375" style="293" customWidth="1"/>
    <col min="779" max="1021" width="9.140625" style="293"/>
    <col min="1022" max="1034" width="10.7109375" style="293" customWidth="1"/>
    <col min="1035" max="1277" width="9.140625" style="293"/>
    <col min="1278" max="1290" width="10.7109375" style="293" customWidth="1"/>
    <col min="1291" max="1533" width="9.140625" style="293"/>
    <col min="1534" max="1546" width="10.7109375" style="293" customWidth="1"/>
    <col min="1547" max="1789" width="9.140625" style="293"/>
    <col min="1790" max="1802" width="10.7109375" style="293" customWidth="1"/>
    <col min="1803" max="2045" width="9.140625" style="293"/>
    <col min="2046" max="2058" width="10.7109375" style="293" customWidth="1"/>
    <col min="2059" max="2301" width="9.140625" style="293"/>
    <col min="2302" max="2314" width="10.7109375" style="293" customWidth="1"/>
    <col min="2315" max="2557" width="9.140625" style="293"/>
    <col min="2558" max="2570" width="10.7109375" style="293" customWidth="1"/>
    <col min="2571" max="2813" width="9.140625" style="293"/>
    <col min="2814" max="2826" width="10.7109375" style="293" customWidth="1"/>
    <col min="2827" max="3069" width="9.140625" style="293"/>
    <col min="3070" max="3082" width="10.7109375" style="293" customWidth="1"/>
    <col min="3083" max="3325" width="9.140625" style="293"/>
    <col min="3326" max="3338" width="10.7109375" style="293" customWidth="1"/>
    <col min="3339" max="3581" width="9.140625" style="293"/>
    <col min="3582" max="3594" width="10.7109375" style="293" customWidth="1"/>
    <col min="3595" max="3837" width="9.140625" style="293"/>
    <col min="3838" max="3850" width="10.7109375" style="293" customWidth="1"/>
    <col min="3851" max="4093" width="9.140625" style="293"/>
    <col min="4094" max="4106" width="10.7109375" style="293" customWidth="1"/>
    <col min="4107" max="4349" width="9.140625" style="293"/>
    <col min="4350" max="4362" width="10.7109375" style="293" customWidth="1"/>
    <col min="4363" max="4605" width="9.140625" style="293"/>
    <col min="4606" max="4618" width="10.7109375" style="293" customWidth="1"/>
    <col min="4619" max="4861" width="9.140625" style="293"/>
    <col min="4862" max="4874" width="10.7109375" style="293" customWidth="1"/>
    <col min="4875" max="5117" width="9.140625" style="293"/>
    <col min="5118" max="5130" width="10.7109375" style="293" customWidth="1"/>
    <col min="5131" max="5373" width="9.140625" style="293"/>
    <col min="5374" max="5386" width="10.7109375" style="293" customWidth="1"/>
    <col min="5387" max="5629" width="9.140625" style="293"/>
    <col min="5630" max="5642" width="10.7109375" style="293" customWidth="1"/>
    <col min="5643" max="5885" width="9.140625" style="293"/>
    <col min="5886" max="5898" width="10.7109375" style="293" customWidth="1"/>
    <col min="5899" max="6141" width="9.140625" style="293"/>
    <col min="6142" max="6154" width="10.7109375" style="293" customWidth="1"/>
    <col min="6155" max="6397" width="9.140625" style="293"/>
    <col min="6398" max="6410" width="10.7109375" style="293" customWidth="1"/>
    <col min="6411" max="6653" width="9.140625" style="293"/>
    <col min="6654" max="6666" width="10.7109375" style="293" customWidth="1"/>
    <col min="6667" max="6909" width="9.140625" style="293"/>
    <col min="6910" max="6922" width="10.7109375" style="293" customWidth="1"/>
    <col min="6923" max="7165" width="9.140625" style="293"/>
    <col min="7166" max="7178" width="10.7109375" style="293" customWidth="1"/>
    <col min="7179" max="7421" width="9.140625" style="293"/>
    <col min="7422" max="7434" width="10.7109375" style="293" customWidth="1"/>
    <col min="7435" max="7677" width="9.140625" style="293"/>
    <col min="7678" max="7690" width="10.7109375" style="293" customWidth="1"/>
    <col min="7691" max="7933" width="9.140625" style="293"/>
    <col min="7934" max="7946" width="10.7109375" style="293" customWidth="1"/>
    <col min="7947" max="8189" width="9.140625" style="293"/>
    <col min="8190" max="8202" width="10.7109375" style="293" customWidth="1"/>
    <col min="8203" max="8445" width="9.140625" style="293"/>
    <col min="8446" max="8458" width="10.7109375" style="293" customWidth="1"/>
    <col min="8459" max="8701" width="9.140625" style="293"/>
    <col min="8702" max="8714" width="10.7109375" style="293" customWidth="1"/>
    <col min="8715" max="8957" width="9.140625" style="293"/>
    <col min="8958" max="8970" width="10.7109375" style="293" customWidth="1"/>
    <col min="8971" max="9213" width="9.140625" style="293"/>
    <col min="9214" max="9226" width="10.7109375" style="293" customWidth="1"/>
    <col min="9227" max="9469" width="9.140625" style="293"/>
    <col min="9470" max="9482" width="10.7109375" style="293" customWidth="1"/>
    <col min="9483" max="9725" width="9.140625" style="293"/>
    <col min="9726" max="9738" width="10.7109375" style="293" customWidth="1"/>
    <col min="9739" max="9981" width="9.140625" style="293"/>
    <col min="9982" max="9994" width="10.7109375" style="293" customWidth="1"/>
    <col min="9995" max="10237" width="9.140625" style="293"/>
    <col min="10238" max="10250" width="10.7109375" style="293" customWidth="1"/>
    <col min="10251" max="10493" width="9.140625" style="293"/>
    <col min="10494" max="10506" width="10.7109375" style="293" customWidth="1"/>
    <col min="10507" max="10749" width="9.140625" style="293"/>
    <col min="10750" max="10762" width="10.7109375" style="293" customWidth="1"/>
    <col min="10763" max="11005" width="9.140625" style="293"/>
    <col min="11006" max="11018" width="10.7109375" style="293" customWidth="1"/>
    <col min="11019" max="11261" width="9.140625" style="293"/>
    <col min="11262" max="11274" width="10.7109375" style="293" customWidth="1"/>
    <col min="11275" max="11517" width="9.140625" style="293"/>
    <col min="11518" max="11530" width="10.7109375" style="293" customWidth="1"/>
    <col min="11531" max="11773" width="9.140625" style="293"/>
    <col min="11774" max="11786" width="10.7109375" style="293" customWidth="1"/>
    <col min="11787" max="12029" width="9.140625" style="293"/>
    <col min="12030" max="12042" width="10.7109375" style="293" customWidth="1"/>
    <col min="12043" max="12285" width="9.140625" style="293"/>
    <col min="12286" max="12298" width="10.7109375" style="293" customWidth="1"/>
    <col min="12299" max="12541" width="9.140625" style="293"/>
    <col min="12542" max="12554" width="10.7109375" style="293" customWidth="1"/>
    <col min="12555" max="12797" width="9.140625" style="293"/>
    <col min="12798" max="12810" width="10.7109375" style="293" customWidth="1"/>
    <col min="12811" max="13053" width="9.140625" style="293"/>
    <col min="13054" max="13066" width="10.7109375" style="293" customWidth="1"/>
    <col min="13067" max="13309" width="9.140625" style="293"/>
    <col min="13310" max="13322" width="10.7109375" style="293" customWidth="1"/>
    <col min="13323" max="13565" width="9.140625" style="293"/>
    <col min="13566" max="13578" width="10.7109375" style="293" customWidth="1"/>
    <col min="13579" max="13821" width="9.140625" style="293"/>
    <col min="13822" max="13834" width="10.7109375" style="293" customWidth="1"/>
    <col min="13835" max="14077" width="9.140625" style="293"/>
    <col min="14078" max="14090" width="10.7109375" style="293" customWidth="1"/>
    <col min="14091" max="14333" width="9.140625" style="293"/>
    <col min="14334" max="14346" width="10.7109375" style="293" customWidth="1"/>
    <col min="14347" max="14589" width="9.140625" style="293"/>
    <col min="14590" max="14602" width="10.7109375" style="293" customWidth="1"/>
    <col min="14603" max="14845" width="9.140625" style="293"/>
    <col min="14846" max="14858" width="10.7109375" style="293" customWidth="1"/>
    <col min="14859" max="15101" width="9.140625" style="293"/>
    <col min="15102" max="15114" width="10.7109375" style="293" customWidth="1"/>
    <col min="15115" max="15357" width="9.140625" style="293"/>
    <col min="15358" max="15370" width="10.7109375" style="293" customWidth="1"/>
    <col min="15371" max="15613" width="9.140625" style="293"/>
    <col min="15614" max="15626" width="10.7109375" style="293" customWidth="1"/>
    <col min="15627" max="15869" width="9.140625" style="293"/>
    <col min="15870" max="15882" width="10.7109375" style="293" customWidth="1"/>
    <col min="15883" max="16125" width="9.140625" style="293"/>
    <col min="16126" max="16138" width="10.7109375" style="293" customWidth="1"/>
    <col min="16139" max="16384" width="9.140625" style="293"/>
  </cols>
  <sheetData>
    <row r="1" spans="1:16" x14ac:dyDescent="0.25">
      <c r="K1" s="980" t="s">
        <v>262</v>
      </c>
      <c r="L1" s="980"/>
    </row>
    <row r="2" spans="1:16" ht="20.100000000000001" customHeight="1" x14ac:dyDescent="0.25">
      <c r="A2" s="932" t="s">
        <v>178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</row>
    <row r="3" spans="1:16" ht="20.100000000000001" customHeight="1" x14ac:dyDescent="0.25">
      <c r="A3" s="1041"/>
      <c r="B3" s="1041"/>
      <c r="C3" s="1041"/>
      <c r="D3" s="1041"/>
      <c r="E3" s="1041"/>
      <c r="F3" s="1041"/>
      <c r="G3" s="1041"/>
      <c r="H3" s="1041"/>
      <c r="I3" s="1041"/>
      <c r="J3" s="317"/>
      <c r="K3" s="318"/>
    </row>
    <row r="4" spans="1:16" ht="17.25" customHeight="1" x14ac:dyDescent="0.25">
      <c r="A4" s="351"/>
      <c r="B4" s="929">
        <f>T!G17</f>
        <v>2017</v>
      </c>
      <c r="C4" s="930"/>
      <c r="D4" s="930"/>
      <c r="E4" s="930"/>
      <c r="F4" s="930"/>
      <c r="G4" s="930"/>
      <c r="H4" s="930"/>
      <c r="I4" s="930"/>
      <c r="J4" s="930"/>
      <c r="K4" s="930"/>
      <c r="L4" s="314"/>
    </row>
    <row r="5" spans="1:16" ht="50.25" customHeight="1" x14ac:dyDescent="0.25">
      <c r="A5" s="351"/>
      <c r="B5" s="1042" t="s">
        <v>312</v>
      </c>
      <c r="C5" s="1043"/>
      <c r="D5" s="1043"/>
      <c r="E5" s="1043"/>
      <c r="F5" s="1044"/>
      <c r="G5" s="1045" t="s">
        <v>313</v>
      </c>
      <c r="H5" s="1043"/>
      <c r="I5" s="1043"/>
      <c r="J5" s="1043"/>
      <c r="K5" s="1046"/>
      <c r="L5" s="314"/>
    </row>
    <row r="6" spans="1:16" ht="67.5" customHeight="1" x14ac:dyDescent="0.25">
      <c r="A6" s="295" t="s">
        <v>156</v>
      </c>
      <c r="B6" s="405" t="s">
        <v>300</v>
      </c>
      <c r="C6" s="406" t="s">
        <v>327</v>
      </c>
      <c r="D6" s="406" t="s">
        <v>301</v>
      </c>
      <c r="E6" s="406" t="s">
        <v>302</v>
      </c>
      <c r="F6" s="479" t="s">
        <v>292</v>
      </c>
      <c r="G6" s="406" t="s">
        <v>300</v>
      </c>
      <c r="H6" s="406" t="s">
        <v>327</v>
      </c>
      <c r="I6" s="406" t="s">
        <v>301</v>
      </c>
      <c r="J6" s="406" t="s">
        <v>302</v>
      </c>
      <c r="K6" s="480" t="s">
        <v>292</v>
      </c>
      <c r="L6" s="329"/>
    </row>
    <row r="7" spans="1:16" ht="15" customHeight="1" x14ac:dyDescent="0.25">
      <c r="A7" s="296" t="s">
        <v>25</v>
      </c>
      <c r="B7" s="368">
        <v>189658.37310386632</v>
      </c>
      <c r="C7" s="372">
        <v>1151511.1639644031</v>
      </c>
      <c r="D7" s="370">
        <v>57824.794000000002</v>
      </c>
      <c r="E7" s="370">
        <v>56689.082000000009</v>
      </c>
      <c r="F7" s="402">
        <v>1455683.4130682694</v>
      </c>
      <c r="G7" s="370">
        <v>2019035.6886889194</v>
      </c>
      <c r="H7" s="370">
        <v>12300042.69094</v>
      </c>
      <c r="I7" s="370">
        <v>618578.81900000013</v>
      </c>
      <c r="J7" s="370">
        <v>603624.19253999996</v>
      </c>
      <c r="K7" s="402">
        <v>15541281.391168918</v>
      </c>
      <c r="L7" s="365"/>
      <c r="M7" s="301"/>
      <c r="N7" s="302"/>
      <c r="O7" s="302"/>
      <c r="P7" s="302"/>
    </row>
    <row r="8" spans="1:16" ht="15" customHeight="1" x14ac:dyDescent="0.25">
      <c r="A8" s="296" t="s">
        <v>26</v>
      </c>
      <c r="B8" s="368">
        <v>124299.75690090729</v>
      </c>
      <c r="C8" s="370">
        <v>820341.97042164416</v>
      </c>
      <c r="D8" s="370">
        <v>39603.046000000002</v>
      </c>
      <c r="E8" s="370">
        <v>36865.571499999998</v>
      </c>
      <c r="F8" s="402">
        <v>1021110.3448225514</v>
      </c>
      <c r="G8" s="370">
        <v>1323966.4837329241</v>
      </c>
      <c r="H8" s="370">
        <v>8756867.0840399992</v>
      </c>
      <c r="I8" s="370">
        <v>422614.41799999995</v>
      </c>
      <c r="J8" s="370">
        <v>392638.01817300002</v>
      </c>
      <c r="K8" s="402">
        <v>10896086.003945922</v>
      </c>
      <c r="L8" s="366"/>
      <c r="M8" s="303"/>
      <c r="N8" s="302"/>
      <c r="O8" s="302"/>
      <c r="P8" s="302"/>
    </row>
    <row r="9" spans="1:16" ht="15" customHeight="1" x14ac:dyDescent="0.25">
      <c r="A9" s="304" t="s">
        <v>27</v>
      </c>
      <c r="B9" s="373">
        <v>92769.902999999991</v>
      </c>
      <c r="C9" s="375">
        <v>662219.89912329114</v>
      </c>
      <c r="D9" s="375">
        <v>32060.266000000003</v>
      </c>
      <c r="E9" s="375">
        <v>16429.611000000004</v>
      </c>
      <c r="F9" s="403">
        <v>803479.67912329128</v>
      </c>
      <c r="G9" s="375">
        <v>989774.91221299989</v>
      </c>
      <c r="H9" s="375">
        <v>7069783.6499199998</v>
      </c>
      <c r="I9" s="375">
        <v>342144.60610249999</v>
      </c>
      <c r="J9" s="375">
        <v>174544.35099999997</v>
      </c>
      <c r="K9" s="403">
        <v>8576247.5192354992</v>
      </c>
      <c r="L9" s="367"/>
      <c r="M9" s="309"/>
      <c r="N9" s="302"/>
      <c r="O9" s="302"/>
      <c r="P9" s="302"/>
    </row>
    <row r="10" spans="1:16" ht="15" customHeight="1" x14ac:dyDescent="0.25">
      <c r="A10" s="349" t="s">
        <v>28</v>
      </c>
      <c r="B10" s="368">
        <v>75623.7</v>
      </c>
      <c r="C10" s="370">
        <v>549202.74123427097</v>
      </c>
      <c r="D10" s="370">
        <v>27581.419000000002</v>
      </c>
      <c r="E10" s="370">
        <v>9542.65</v>
      </c>
      <c r="F10" s="402">
        <v>661950.51023427094</v>
      </c>
      <c r="G10" s="370">
        <v>807515.4</v>
      </c>
      <c r="H10" s="370">
        <v>5871301.5774999997</v>
      </c>
      <c r="I10" s="370">
        <v>294443.22500000003</v>
      </c>
      <c r="J10" s="370">
        <v>101723.66783900003</v>
      </c>
      <c r="K10" s="402">
        <v>7074983.8703389997</v>
      </c>
      <c r="L10" s="366"/>
      <c r="M10" s="303"/>
      <c r="N10" s="302"/>
      <c r="O10" s="302"/>
      <c r="P10" s="302"/>
    </row>
    <row r="11" spans="1:16" ht="15" customHeight="1" x14ac:dyDescent="0.25">
      <c r="A11" s="349" t="s">
        <v>29</v>
      </c>
      <c r="B11" s="368">
        <v>40381.800000000003</v>
      </c>
      <c r="C11" s="370">
        <v>362833.04369714978</v>
      </c>
      <c r="D11" s="370">
        <v>17395.819</v>
      </c>
      <c r="E11" s="370">
        <v>5135.2189999999991</v>
      </c>
      <c r="F11" s="402">
        <v>425745.88169714977</v>
      </c>
      <c r="G11" s="370">
        <v>431482.39999999997</v>
      </c>
      <c r="H11" s="370">
        <v>3877796.4374000006</v>
      </c>
      <c r="I11" s="370">
        <v>185762.88099999999</v>
      </c>
      <c r="J11" s="370">
        <v>54621.363102000003</v>
      </c>
      <c r="K11" s="402">
        <v>4549663.0815020008</v>
      </c>
      <c r="L11" s="366"/>
      <c r="M11" s="303"/>
      <c r="N11" s="302"/>
      <c r="O11" s="302"/>
      <c r="P11" s="302"/>
    </row>
    <row r="12" spans="1:16" ht="15" customHeight="1" x14ac:dyDescent="0.25">
      <c r="A12" s="350" t="s">
        <v>30</v>
      </c>
      <c r="B12" s="373">
        <v>21458.573876923652</v>
      </c>
      <c r="C12" s="375">
        <v>269414.92744605104</v>
      </c>
      <c r="D12" s="375">
        <v>11444.666999999999</v>
      </c>
      <c r="E12" s="375">
        <v>38854.951999999997</v>
      </c>
      <c r="F12" s="403">
        <v>341173.12032297469</v>
      </c>
      <c r="G12" s="375">
        <v>229237.42830000003</v>
      </c>
      <c r="H12" s="375">
        <v>2879973.3544000001</v>
      </c>
      <c r="I12" s="375">
        <v>122232.34000000001</v>
      </c>
      <c r="J12" s="375">
        <v>414856.14304200007</v>
      </c>
      <c r="K12" s="403">
        <v>3646299.2657420002</v>
      </c>
      <c r="L12" s="366"/>
      <c r="M12" s="303"/>
      <c r="N12" s="302"/>
      <c r="O12" s="302"/>
      <c r="P12" s="302"/>
    </row>
    <row r="13" spans="1:16" ht="15" customHeight="1" x14ac:dyDescent="0.25">
      <c r="A13" s="349" t="s">
        <v>31</v>
      </c>
      <c r="B13" s="368">
        <v>21780.241642915287</v>
      </c>
      <c r="C13" s="370">
        <v>256816.92904281156</v>
      </c>
      <c r="D13" s="370">
        <v>11194.618</v>
      </c>
      <c r="E13" s="370">
        <v>57507.80599999999</v>
      </c>
      <c r="F13" s="402">
        <v>347299.59468572686</v>
      </c>
      <c r="G13" s="370">
        <v>232402.78694599899</v>
      </c>
      <c r="H13" s="370">
        <v>2741605.5555000002</v>
      </c>
      <c r="I13" s="370">
        <v>119527.274</v>
      </c>
      <c r="J13" s="370">
        <v>612973.77778800006</v>
      </c>
      <c r="K13" s="402">
        <v>3706509.3942339998</v>
      </c>
      <c r="L13" s="366"/>
      <c r="M13" s="303"/>
      <c r="N13" s="302"/>
      <c r="O13" s="302"/>
      <c r="P13" s="302"/>
    </row>
    <row r="14" spans="1:16" ht="15" customHeight="1" x14ac:dyDescent="0.25">
      <c r="A14" s="349" t="s">
        <v>32</v>
      </c>
      <c r="B14" s="368">
        <v>20920.320725427599</v>
      </c>
      <c r="C14" s="370">
        <v>257495.08045758418</v>
      </c>
      <c r="D14" s="370">
        <v>11044.471</v>
      </c>
      <c r="E14" s="370">
        <v>36396.625100000005</v>
      </c>
      <c r="F14" s="402">
        <v>325856.49728301179</v>
      </c>
      <c r="G14" s="370">
        <v>222847.39472999988</v>
      </c>
      <c r="H14" s="370">
        <v>2743844.9523700005</v>
      </c>
      <c r="I14" s="370">
        <v>117838.78099999999</v>
      </c>
      <c r="J14" s="370">
        <v>387649.03498900001</v>
      </c>
      <c r="K14" s="402">
        <v>3472180.1630890002</v>
      </c>
      <c r="L14" s="366"/>
      <c r="M14" s="303"/>
      <c r="N14" s="302"/>
      <c r="O14" s="302"/>
      <c r="P14" s="302"/>
    </row>
    <row r="15" spans="1:16" ht="15" customHeight="1" x14ac:dyDescent="0.25">
      <c r="A15" s="350" t="s">
        <v>33</v>
      </c>
      <c r="B15" s="373">
        <v>39366.726047373188</v>
      </c>
      <c r="C15" s="375">
        <v>375417.54902026302</v>
      </c>
      <c r="D15" s="375">
        <v>17240.458999999995</v>
      </c>
      <c r="E15" s="375">
        <v>28628.015999999996</v>
      </c>
      <c r="F15" s="403">
        <v>460652.7500676362</v>
      </c>
      <c r="G15" s="375">
        <v>420176.87159703305</v>
      </c>
      <c r="H15" s="375">
        <v>4009712.9533699993</v>
      </c>
      <c r="I15" s="375">
        <v>184044.065</v>
      </c>
      <c r="J15" s="375">
        <v>305460.05115800002</v>
      </c>
      <c r="K15" s="403">
        <v>4919393.9411250325</v>
      </c>
      <c r="L15" s="366"/>
      <c r="M15" s="303"/>
      <c r="N15" s="302"/>
      <c r="O15" s="302"/>
      <c r="P15" s="302"/>
    </row>
    <row r="16" spans="1:16" ht="15" customHeight="1" x14ac:dyDescent="0.25">
      <c r="A16" s="296" t="s">
        <v>34</v>
      </c>
      <c r="B16" s="368">
        <v>65538.372557279727</v>
      </c>
      <c r="C16" s="370">
        <v>541640.68493208103</v>
      </c>
      <c r="D16" s="370">
        <v>24839.344000000001</v>
      </c>
      <c r="E16" s="370">
        <v>25325.794999999995</v>
      </c>
      <c r="F16" s="402">
        <v>657344.19648936088</v>
      </c>
      <c r="G16" s="370">
        <v>698031.0662250194</v>
      </c>
      <c r="H16" s="370">
        <v>5772118.4682700001</v>
      </c>
      <c r="I16" s="370">
        <v>264810.38847450004</v>
      </c>
      <c r="J16" s="370">
        <v>269434.6337528</v>
      </c>
      <c r="K16" s="402">
        <v>7004394.5567223188</v>
      </c>
      <c r="L16" s="366"/>
      <c r="M16" s="303"/>
      <c r="N16" s="302"/>
      <c r="O16" s="302"/>
      <c r="P16" s="302"/>
    </row>
    <row r="17" spans="1:16" ht="15" customHeight="1" x14ac:dyDescent="0.25">
      <c r="A17" s="296" t="s">
        <v>35</v>
      </c>
      <c r="B17" s="368">
        <v>107387.12274690944</v>
      </c>
      <c r="C17" s="370">
        <v>759958.70937069959</v>
      </c>
      <c r="D17" s="370">
        <v>37433.11299999999</v>
      </c>
      <c r="E17" s="370">
        <v>42271.76200000001</v>
      </c>
      <c r="F17" s="402">
        <v>947050.70711760898</v>
      </c>
      <c r="G17" s="370">
        <v>1143318.5183002208</v>
      </c>
      <c r="H17" s="370">
        <v>8102407.3572400007</v>
      </c>
      <c r="I17" s="370">
        <v>399108.06</v>
      </c>
      <c r="J17" s="370">
        <v>450317.9008200001</v>
      </c>
      <c r="K17" s="402">
        <v>10095151.836360222</v>
      </c>
      <c r="L17" s="366"/>
      <c r="M17" s="303"/>
      <c r="N17" s="302"/>
      <c r="O17" s="302"/>
      <c r="P17" s="302"/>
    </row>
    <row r="18" spans="1:16" ht="15" customHeight="1" x14ac:dyDescent="0.25">
      <c r="A18" s="304" t="s">
        <v>36</v>
      </c>
      <c r="B18" s="373">
        <v>134777.78274101767</v>
      </c>
      <c r="C18" s="375">
        <v>877845.00440742704</v>
      </c>
      <c r="D18" s="375">
        <v>43717.746000000006</v>
      </c>
      <c r="E18" s="375">
        <v>23583.345000000001</v>
      </c>
      <c r="F18" s="403">
        <v>1079923.8781484447</v>
      </c>
      <c r="G18" s="375">
        <v>1434709.471903133</v>
      </c>
      <c r="H18" s="375">
        <v>9359515.6619000006</v>
      </c>
      <c r="I18" s="375">
        <v>466371.70699999999</v>
      </c>
      <c r="J18" s="375">
        <v>251181.23441300006</v>
      </c>
      <c r="K18" s="403">
        <v>11511778.075216133</v>
      </c>
      <c r="L18" s="348"/>
      <c r="M18" s="303"/>
      <c r="N18" s="302"/>
      <c r="O18" s="302"/>
      <c r="P18" s="302"/>
    </row>
    <row r="19" spans="1:16" ht="15" customHeight="1" x14ac:dyDescent="0.25">
      <c r="A19" s="296" t="s">
        <v>144</v>
      </c>
      <c r="B19" s="377">
        <f>SUM(B7:B9)</f>
        <v>406728.03300477361</v>
      </c>
      <c r="C19" s="379">
        <f>SUM(C7:C9)</f>
        <v>2634073.0335093383</v>
      </c>
      <c r="D19" s="379">
        <f t="shared" ref="D19:J19" si="0">SUM(D7:D9)</f>
        <v>129488.106</v>
      </c>
      <c r="E19" s="379">
        <f t="shared" si="0"/>
        <v>109984.26450000002</v>
      </c>
      <c r="F19" s="481">
        <f t="shared" si="0"/>
        <v>3280273.4370141118</v>
      </c>
      <c r="G19" s="381">
        <f t="shared" si="0"/>
        <v>4332777.0846348433</v>
      </c>
      <c r="H19" s="381">
        <f t="shared" si="0"/>
        <v>28126693.424900003</v>
      </c>
      <c r="I19" s="381">
        <f t="shared" si="0"/>
        <v>1383337.8431025001</v>
      </c>
      <c r="J19" s="381">
        <f t="shared" si="0"/>
        <v>1170806.5617130001</v>
      </c>
      <c r="K19" s="482">
        <f>SUM(K7:K9)</f>
        <v>35013614.914350338</v>
      </c>
      <c r="L19" s="314"/>
    </row>
    <row r="20" spans="1:16" ht="15" customHeight="1" x14ac:dyDescent="0.25">
      <c r="A20" s="296" t="s">
        <v>170</v>
      </c>
      <c r="B20" s="377">
        <f>SUM(B10:B12)</f>
        <v>137464.07387692365</v>
      </c>
      <c r="C20" s="379">
        <f>SUM(C10:C12)</f>
        <v>1181450.7123774718</v>
      </c>
      <c r="D20" s="379">
        <f t="shared" ref="D20:J20" si="1">SUM(D10:D12)</f>
        <v>56421.904999999999</v>
      </c>
      <c r="E20" s="379">
        <f t="shared" si="1"/>
        <v>53532.820999999996</v>
      </c>
      <c r="F20" s="481">
        <f t="shared" si="1"/>
        <v>1428869.5122543953</v>
      </c>
      <c r="G20" s="381">
        <f t="shared" si="1"/>
        <v>1468235.2283000001</v>
      </c>
      <c r="H20" s="381">
        <f t="shared" si="1"/>
        <v>12629071.3693</v>
      </c>
      <c r="I20" s="381">
        <f t="shared" si="1"/>
        <v>602438.446</v>
      </c>
      <c r="J20" s="381">
        <f t="shared" si="1"/>
        <v>571201.1739830001</v>
      </c>
      <c r="K20" s="482">
        <f>SUM(K10:K12)</f>
        <v>15270946.217583001</v>
      </c>
      <c r="L20" s="314"/>
    </row>
    <row r="21" spans="1:16" ht="15" customHeight="1" x14ac:dyDescent="0.25">
      <c r="A21" s="296" t="s">
        <v>211</v>
      </c>
      <c r="B21" s="377">
        <f>SUM(B13:B15)</f>
        <v>82067.288415716073</v>
      </c>
      <c r="C21" s="379">
        <f>SUM(C13:C15)</f>
        <v>889729.55852065876</v>
      </c>
      <c r="D21" s="379">
        <f t="shared" ref="D21:J21" si="2">SUM(D13:D15)</f>
        <v>39479.547999999995</v>
      </c>
      <c r="E21" s="379">
        <f t="shared" si="2"/>
        <v>122532.44709999999</v>
      </c>
      <c r="F21" s="481">
        <f t="shared" si="2"/>
        <v>1133808.8420363748</v>
      </c>
      <c r="G21" s="381">
        <f t="shared" si="2"/>
        <v>875427.05327303195</v>
      </c>
      <c r="H21" s="381">
        <f t="shared" si="2"/>
        <v>9495163.461240001</v>
      </c>
      <c r="I21" s="381">
        <f t="shared" si="2"/>
        <v>421410.12</v>
      </c>
      <c r="J21" s="381">
        <f t="shared" si="2"/>
        <v>1306082.863935</v>
      </c>
      <c r="K21" s="482">
        <f>SUM(K13:K15)</f>
        <v>12098083.498448033</v>
      </c>
      <c r="L21" s="314"/>
    </row>
    <row r="22" spans="1:16" ht="15" customHeight="1" x14ac:dyDescent="0.25">
      <c r="A22" s="350" t="s">
        <v>171</v>
      </c>
      <c r="B22" s="857">
        <f>SUM(B16:B18)</f>
        <v>307703.2780452068</v>
      </c>
      <c r="C22" s="858">
        <f>SUM(C16:C18)</f>
        <v>2179444.398710208</v>
      </c>
      <c r="D22" s="858">
        <f t="shared" ref="D22:J22" si="3">SUM(D16:D18)</f>
        <v>105990.20300000001</v>
      </c>
      <c r="E22" s="858">
        <f t="shared" si="3"/>
        <v>91180.902000000002</v>
      </c>
      <c r="F22" s="872">
        <f t="shared" si="3"/>
        <v>2684318.7817554148</v>
      </c>
      <c r="G22" s="861">
        <f t="shared" si="3"/>
        <v>3276059.0564283729</v>
      </c>
      <c r="H22" s="861">
        <f t="shared" si="3"/>
        <v>23234041.487410001</v>
      </c>
      <c r="I22" s="861">
        <f t="shared" si="3"/>
        <v>1130290.1554745</v>
      </c>
      <c r="J22" s="861">
        <f t="shared" si="3"/>
        <v>970933.76898580021</v>
      </c>
      <c r="K22" s="862">
        <f>SUM(K16:K18)</f>
        <v>28611324.468298674</v>
      </c>
      <c r="L22" s="329"/>
    </row>
    <row r="23" spans="1:16" ht="15" customHeight="1" x14ac:dyDescent="0.25">
      <c r="A23" s="296" t="s">
        <v>172</v>
      </c>
      <c r="B23" s="368">
        <f>SUM(B7:B12)</f>
        <v>544192.10688169731</v>
      </c>
      <c r="C23" s="372">
        <f>SUM(C7:C12)</f>
        <v>3815523.7458868101</v>
      </c>
      <c r="D23" s="372">
        <f t="shared" ref="D23:J23" si="4">SUM(D7:D12)</f>
        <v>185910.01099999997</v>
      </c>
      <c r="E23" s="372">
        <f t="shared" si="4"/>
        <v>163517.08550000002</v>
      </c>
      <c r="F23" s="802">
        <f t="shared" si="4"/>
        <v>4709142.9492685068</v>
      </c>
      <c r="G23" s="372">
        <f t="shared" si="4"/>
        <v>5801012.3129348438</v>
      </c>
      <c r="H23" s="372">
        <f t="shared" si="4"/>
        <v>40755764.794200003</v>
      </c>
      <c r="I23" s="372">
        <f t="shared" si="4"/>
        <v>1985776.2891025003</v>
      </c>
      <c r="J23" s="372">
        <f t="shared" si="4"/>
        <v>1742007.735696</v>
      </c>
      <c r="K23" s="803">
        <f>SUM(K7:K12)</f>
        <v>50284561.131933331</v>
      </c>
      <c r="L23" s="314"/>
    </row>
    <row r="24" spans="1:16" ht="15" customHeight="1" x14ac:dyDescent="0.25">
      <c r="A24" s="296" t="s">
        <v>173</v>
      </c>
      <c r="B24" s="368">
        <f>SUM(B13:B18)</f>
        <v>389770.56646092294</v>
      </c>
      <c r="C24" s="372">
        <f>SUM(C13:C18)</f>
        <v>3069173.9572308669</v>
      </c>
      <c r="D24" s="372">
        <f t="shared" ref="D24:J24" si="5">SUM(D13:D18)</f>
        <v>145469.75099999999</v>
      </c>
      <c r="E24" s="372">
        <f t="shared" si="5"/>
        <v>213713.34909999999</v>
      </c>
      <c r="F24" s="802">
        <f t="shared" si="5"/>
        <v>3818127.6237917896</v>
      </c>
      <c r="G24" s="372">
        <f t="shared" si="5"/>
        <v>4151486.1097014053</v>
      </c>
      <c r="H24" s="372">
        <f t="shared" si="5"/>
        <v>32729204.948650002</v>
      </c>
      <c r="I24" s="372">
        <f t="shared" si="5"/>
        <v>1551700.2754744999</v>
      </c>
      <c r="J24" s="372">
        <f t="shared" si="5"/>
        <v>2277016.6329208002</v>
      </c>
      <c r="K24" s="803">
        <f>SUM(K13:K18)</f>
        <v>40709407.966746703</v>
      </c>
      <c r="L24" s="314"/>
    </row>
    <row r="25" spans="1:16" ht="15" customHeight="1" x14ac:dyDescent="0.25">
      <c r="A25" s="335" t="s">
        <v>158</v>
      </c>
      <c r="B25" s="866">
        <f>SUM(B7:B18)</f>
        <v>933962.67334262026</v>
      </c>
      <c r="C25" s="867">
        <f>SUM(C7:C18)</f>
        <v>6884697.703117677</v>
      </c>
      <c r="D25" s="867">
        <f t="shared" ref="D25:J25" si="6">SUM(D7:D18)</f>
        <v>331379.76199999993</v>
      </c>
      <c r="E25" s="867">
        <f t="shared" si="6"/>
        <v>377230.43459999992</v>
      </c>
      <c r="F25" s="873">
        <f t="shared" si="6"/>
        <v>8527270.5730602965</v>
      </c>
      <c r="G25" s="870">
        <f t="shared" si="6"/>
        <v>9952498.4226362482</v>
      </c>
      <c r="H25" s="870">
        <f t="shared" si="6"/>
        <v>73484969.742850006</v>
      </c>
      <c r="I25" s="870">
        <f t="shared" si="6"/>
        <v>3537476.5645770002</v>
      </c>
      <c r="J25" s="870">
        <f t="shared" si="6"/>
        <v>4019024.3686168008</v>
      </c>
      <c r="K25" s="871">
        <f>SUM(K7:K18)</f>
        <v>90993969.098680034</v>
      </c>
      <c r="L25" s="330"/>
    </row>
    <row r="26" spans="1:16" ht="9.75" customHeight="1" x14ac:dyDescent="0.25">
      <c r="B26" s="314"/>
      <c r="L26" s="314"/>
    </row>
    <row r="27" spans="1:16" x14ac:dyDescent="0.25">
      <c r="L27" s="314"/>
    </row>
    <row r="28" spans="1:16" ht="12" customHeight="1" x14ac:dyDescent="0.25">
      <c r="A28" s="315"/>
      <c r="B28" s="315"/>
      <c r="C28" s="315"/>
      <c r="H28" s="315"/>
      <c r="I28" s="315"/>
      <c r="J28" s="315"/>
      <c r="K28" s="315"/>
      <c r="L28" s="314"/>
    </row>
    <row r="29" spans="1:16" ht="12" customHeight="1" x14ac:dyDescent="0.25">
      <c r="E29" s="316"/>
      <c r="F29" s="316"/>
      <c r="G29" s="316"/>
      <c r="H29" s="316"/>
      <c r="L29" s="314"/>
    </row>
    <row r="30" spans="1:16" ht="12" customHeight="1" x14ac:dyDescent="0.25">
      <c r="E30" s="316"/>
      <c r="F30" s="316"/>
      <c r="G30" s="316"/>
      <c r="L30" s="314"/>
    </row>
    <row r="31" spans="1:16" ht="12" customHeight="1" x14ac:dyDescent="0.25">
      <c r="E31" s="316"/>
      <c r="F31" s="316"/>
      <c r="G31" s="316"/>
      <c r="L31" s="314"/>
    </row>
    <row r="32" spans="1:16" ht="12" customHeight="1" x14ac:dyDescent="0.25">
      <c r="E32" s="316"/>
      <c r="F32" s="316"/>
      <c r="G32" s="316"/>
      <c r="L32" s="314"/>
    </row>
    <row r="33" spans="1:12" ht="12" customHeight="1" x14ac:dyDescent="0.25">
      <c r="E33" s="316" t="str">
        <f>B6</f>
        <v xml:space="preserve"> PP Distribuce</v>
      </c>
      <c r="F33" s="316" t="str">
        <f t="shared" ref="F33:H33" si="7">C6</f>
        <v xml:space="preserve"> GasNet</v>
      </c>
      <c r="G33" s="316" t="str">
        <f t="shared" si="7"/>
        <v xml:space="preserve"> E.ON Distribuce</v>
      </c>
      <c r="H33" s="316" t="str">
        <f t="shared" si="7"/>
        <v xml:space="preserve"> Ostatní společnosti</v>
      </c>
      <c r="L33" s="314"/>
    </row>
    <row r="34" spans="1:12" ht="12" customHeight="1" x14ac:dyDescent="0.25">
      <c r="D34" s="293" t="str">
        <f>A19</f>
        <v>I. čtvrtletí</v>
      </c>
      <c r="E34" s="293">
        <f t="shared" ref="E34:H37" si="8">B19</f>
        <v>406728.03300477361</v>
      </c>
      <c r="F34" s="293">
        <f t="shared" si="8"/>
        <v>2634073.0335093383</v>
      </c>
      <c r="G34" s="293">
        <f t="shared" si="8"/>
        <v>129488.106</v>
      </c>
      <c r="H34" s="293">
        <f t="shared" si="8"/>
        <v>109984.26450000002</v>
      </c>
      <c r="L34" s="314"/>
    </row>
    <row r="35" spans="1:12" ht="12" customHeight="1" x14ac:dyDescent="0.25">
      <c r="D35" s="293" t="str">
        <f t="shared" ref="D35:D37" si="9">A20</f>
        <v>II. čtvrtletí</v>
      </c>
      <c r="E35" s="293">
        <f t="shared" si="8"/>
        <v>137464.07387692365</v>
      </c>
      <c r="F35" s="293">
        <f t="shared" si="8"/>
        <v>1181450.7123774718</v>
      </c>
      <c r="G35" s="293">
        <f t="shared" si="8"/>
        <v>56421.904999999999</v>
      </c>
      <c r="H35" s="293">
        <f t="shared" si="8"/>
        <v>53532.820999999996</v>
      </c>
      <c r="L35" s="314"/>
    </row>
    <row r="36" spans="1:12" ht="12" customHeight="1" x14ac:dyDescent="0.25">
      <c r="D36" s="293" t="str">
        <f t="shared" si="9"/>
        <v>III. čtvrtletí</v>
      </c>
      <c r="E36" s="293">
        <f t="shared" si="8"/>
        <v>82067.288415716073</v>
      </c>
      <c r="F36" s="293">
        <f t="shared" si="8"/>
        <v>889729.55852065876</v>
      </c>
      <c r="G36" s="293">
        <f t="shared" si="8"/>
        <v>39479.547999999995</v>
      </c>
      <c r="H36" s="293">
        <f t="shared" si="8"/>
        <v>122532.44709999999</v>
      </c>
      <c r="L36" s="314"/>
    </row>
    <row r="37" spans="1:12" ht="12" customHeight="1" x14ac:dyDescent="0.25">
      <c r="D37" s="293" t="str">
        <f t="shared" si="9"/>
        <v>IV. čtvrtletí</v>
      </c>
      <c r="E37" s="293">
        <f t="shared" si="8"/>
        <v>307703.2780452068</v>
      </c>
      <c r="F37" s="293">
        <f t="shared" si="8"/>
        <v>2179444.398710208</v>
      </c>
      <c r="G37" s="293">
        <f t="shared" si="8"/>
        <v>105990.20300000001</v>
      </c>
      <c r="H37" s="293">
        <f t="shared" si="8"/>
        <v>91180.902000000002</v>
      </c>
      <c r="L37" s="314"/>
    </row>
    <row r="38" spans="1:12" ht="12" customHeight="1" x14ac:dyDescent="0.25">
      <c r="E38" s="316"/>
      <c r="F38" s="316"/>
      <c r="G38" s="316"/>
      <c r="L38" s="314"/>
    </row>
    <row r="39" spans="1:12" ht="12" customHeight="1" x14ac:dyDescent="0.25">
      <c r="E39" s="316"/>
      <c r="F39" s="316"/>
      <c r="G39" s="316"/>
      <c r="L39" s="314"/>
    </row>
    <row r="40" spans="1:12" ht="12" customHeight="1" x14ac:dyDescent="0.25">
      <c r="E40" s="316"/>
      <c r="F40" s="316"/>
      <c r="G40" s="316"/>
      <c r="L40" s="314"/>
    </row>
    <row r="41" spans="1:12" ht="12" customHeight="1" x14ac:dyDescent="0.25">
      <c r="L41" s="314"/>
    </row>
    <row r="42" spans="1:12" ht="12" customHeight="1" x14ac:dyDescent="0.25">
      <c r="L42" s="314"/>
    </row>
    <row r="43" spans="1:12" ht="12" customHeight="1" x14ac:dyDescent="0.25">
      <c r="L43" s="314"/>
    </row>
    <row r="44" spans="1:12" ht="12" customHeight="1" x14ac:dyDescent="0.25">
      <c r="L44" s="314"/>
    </row>
    <row r="45" spans="1:12" ht="12" customHeight="1" x14ac:dyDescent="0.25">
      <c r="L45" s="314"/>
    </row>
    <row r="46" spans="1:12" x14ac:dyDescent="0.25">
      <c r="L46" s="314"/>
    </row>
    <row r="47" spans="1:12" x14ac:dyDescent="0.25">
      <c r="A47" s="404"/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329"/>
    </row>
    <row r="48" spans="1:12" x14ac:dyDescent="0.25">
      <c r="L48" s="314"/>
    </row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2"/>
  <sheetViews>
    <sheetView view="pageBreakPreview" topLeftCell="A22" zoomScaleNormal="100" zoomScaleSheetLayoutView="100" workbookViewId="0">
      <selection activeCell="A17" sqref="A17"/>
    </sheetView>
  </sheetViews>
  <sheetFormatPr defaultRowHeight="12.75" x14ac:dyDescent="0.25"/>
  <cols>
    <col min="1" max="1" width="63.5703125" style="492" customWidth="1"/>
    <col min="2" max="2" width="2.7109375" style="597" customWidth="1"/>
    <col min="3" max="3" width="27.7109375" style="492" customWidth="1"/>
    <col min="4" max="4" width="11.7109375" style="492" customWidth="1"/>
    <col min="5" max="6" width="9.140625" style="492"/>
    <col min="7" max="7" width="11.7109375" style="492" customWidth="1"/>
    <col min="8" max="16384" width="9.140625" style="492"/>
  </cols>
  <sheetData>
    <row r="1" spans="1:6" x14ac:dyDescent="0.25">
      <c r="A1" s="605"/>
      <c r="B1" s="600"/>
      <c r="C1" s="596"/>
    </row>
    <row r="2" spans="1:6" x14ac:dyDescent="0.25">
      <c r="A2" s="606"/>
      <c r="B2" s="600"/>
      <c r="C2" s="596"/>
    </row>
    <row r="3" spans="1:6" ht="15.75" x14ac:dyDescent="0.25">
      <c r="A3" s="607" t="s">
        <v>220</v>
      </c>
      <c r="B3" s="600"/>
      <c r="C3" s="596"/>
    </row>
    <row r="4" spans="1:6" x14ac:dyDescent="0.25">
      <c r="A4" s="608"/>
      <c r="B4" s="601"/>
      <c r="C4" s="599"/>
    </row>
    <row r="5" spans="1:6" ht="30" customHeight="1" x14ac:dyDescent="0.25">
      <c r="A5" s="609" t="str">
        <f>'2'!C3</f>
        <v>Zkratky a pojmy</v>
      </c>
      <c r="B5" s="602" t="s">
        <v>37</v>
      </c>
      <c r="C5" s="494" t="s">
        <v>98</v>
      </c>
    </row>
    <row r="6" spans="1:6" ht="30" customHeight="1" x14ac:dyDescent="0.25">
      <c r="A6" s="668" t="str">
        <f>'3'!A5:D5</f>
        <v>Komentář k Čtvrtletní zprávě o provozu plynárenské soustavy ČR</v>
      </c>
      <c r="B6" s="669" t="s">
        <v>37</v>
      </c>
      <c r="C6" s="670" t="s">
        <v>99</v>
      </c>
      <c r="F6" s="674"/>
    </row>
    <row r="7" spans="1:6" ht="30" customHeight="1" x14ac:dyDescent="0.25">
      <c r="A7" s="609" t="str">
        <f>'4'!A2:L2</f>
        <v>Čtvrtletní bilance plynárenské soustavy ČR</v>
      </c>
      <c r="B7" s="602" t="s">
        <v>37</v>
      </c>
      <c r="C7" s="494" t="s">
        <v>100</v>
      </c>
      <c r="F7" s="675"/>
    </row>
    <row r="8" spans="1:6" ht="30" customHeight="1" x14ac:dyDescent="0.25">
      <c r="A8" s="668" t="str">
        <f>'5'!A2:T2</f>
        <v>Bilance plynárenské soustavy ČR v průběhu roku</v>
      </c>
      <c r="B8" s="669" t="s">
        <v>37</v>
      </c>
      <c r="C8" s="670" t="s">
        <v>101</v>
      </c>
    </row>
    <row r="9" spans="1:6" ht="30" customHeight="1" x14ac:dyDescent="0.25">
      <c r="A9" s="609" t="str">
        <f>'6'!A2:S2</f>
        <v>Spotřeba zemního plynu v ČR v průběhu roku</v>
      </c>
      <c r="B9" s="602" t="s">
        <v>37</v>
      </c>
      <c r="C9" s="494" t="s">
        <v>102</v>
      </c>
    </row>
    <row r="10" spans="1:6" ht="30" customHeight="1" x14ac:dyDescent="0.25">
      <c r="A10" s="609" t="str">
        <f>'7'!A2:V2</f>
        <v>Spotřeba zemního plynu v ČR podle kategorií zákazníků v průběhu roku</v>
      </c>
      <c r="B10" s="602" t="s">
        <v>37</v>
      </c>
      <c r="C10" s="494" t="s">
        <v>103</v>
      </c>
    </row>
    <row r="11" spans="1:6" ht="30" customHeight="1" x14ac:dyDescent="0.25">
      <c r="A11" s="671" t="str">
        <f>'8'!A3:K3</f>
        <v>Denní průběh spotřeb zemního plynu v ČR</v>
      </c>
      <c r="B11" s="669" t="s">
        <v>37</v>
      </c>
      <c r="C11" s="670" t="s">
        <v>225</v>
      </c>
    </row>
    <row r="12" spans="1:6" ht="30" customHeight="1" x14ac:dyDescent="0.25">
      <c r="A12" s="609" t="str">
        <f>'9'!A3:L3</f>
        <v>Spotřeba zemního plynu podle kategorií zákazníků v ČR</v>
      </c>
      <c r="B12" s="602" t="s">
        <v>37</v>
      </c>
      <c r="C12" s="494" t="s">
        <v>104</v>
      </c>
    </row>
    <row r="13" spans="1:6" ht="30" customHeight="1" x14ac:dyDescent="0.25">
      <c r="A13" s="609" t="str">
        <f>'10'!A3:L3</f>
        <v>Spotřeba zemního plynu podle kategorií zákazníků u společnosti Pražská plynárenská Distribuce, a.s.</v>
      </c>
      <c r="B13" s="602" t="s">
        <v>37</v>
      </c>
      <c r="C13" s="494" t="s">
        <v>105</v>
      </c>
    </row>
    <row r="14" spans="1:6" ht="30" customHeight="1" x14ac:dyDescent="0.25">
      <c r="A14" s="609" t="str">
        <f>'11'!A3:L3</f>
        <v>Spotřeba zemního plynu podle kategorií zákazníků u společnosti GasNet, s.r.o.</v>
      </c>
      <c r="B14" s="602" t="s">
        <v>37</v>
      </c>
      <c r="C14" s="494" t="s">
        <v>106</v>
      </c>
    </row>
    <row r="15" spans="1:6" ht="30" customHeight="1" x14ac:dyDescent="0.25">
      <c r="A15" s="609" t="str">
        <f>'12'!A3:L3</f>
        <v>Spotřeba zemního plynu podle kategorií zákazníků u společnosti E.ON Distribuce, a.s.</v>
      </c>
      <c r="B15" s="602" t="s">
        <v>37</v>
      </c>
      <c r="C15" s="494" t="s">
        <v>235</v>
      </c>
    </row>
    <row r="16" spans="1:6" ht="30" customHeight="1" x14ac:dyDescent="0.25">
      <c r="A16" s="609" t="str">
        <f>'13'!A3:L3</f>
        <v>Spotřeba zemního plynu podle kategorií zákazníků u ostatních společností</v>
      </c>
      <c r="B16" s="602" t="s">
        <v>37</v>
      </c>
      <c r="C16" s="494" t="s">
        <v>236</v>
      </c>
    </row>
    <row r="17" spans="1:3" ht="30" customHeight="1" x14ac:dyDescent="0.25">
      <c r="A17" s="609" t="str">
        <f>'14'!B3</f>
        <v>Spotřeba zemního plynu a teplota ovzduší podle plynárenských soustav v ČR</v>
      </c>
      <c r="B17" s="602" t="s">
        <v>37</v>
      </c>
      <c r="C17" s="494" t="s">
        <v>237</v>
      </c>
    </row>
    <row r="18" spans="1:3" ht="30" customHeight="1" x14ac:dyDescent="0.25">
      <c r="A18" s="668" t="str">
        <f>'18'!A2:L2</f>
        <v>Spotřeba zemního plynu podle plynárenských soustav v ČR v průběhu roku</v>
      </c>
      <c r="B18" s="669" t="s">
        <v>37</v>
      </c>
      <c r="C18" s="670" t="s">
        <v>238</v>
      </c>
    </row>
    <row r="19" spans="1:3" ht="30" customHeight="1" x14ac:dyDescent="0.25">
      <c r="A19" s="609" t="str">
        <f>'19'!A3:L3</f>
        <v>Spotřeba zemního plynu podle krajů a kategorií zákazníků v ČR</v>
      </c>
      <c r="B19" s="602" t="s">
        <v>37</v>
      </c>
      <c r="C19" s="494" t="s">
        <v>239</v>
      </c>
    </row>
    <row r="20" spans="1:3" ht="30" customHeight="1" x14ac:dyDescent="0.25">
      <c r="A20" s="609" t="str">
        <f>'26'!B3</f>
        <v>Spotřeba zemního plynu a teplota ovzduší podle krajů v ČR</v>
      </c>
      <c r="B20" s="602" t="s">
        <v>37</v>
      </c>
      <c r="C20" s="494" t="s">
        <v>240</v>
      </c>
    </row>
    <row r="21" spans="1:3" ht="30" customHeight="1" x14ac:dyDescent="0.25">
      <c r="A21" s="668" t="str">
        <f>'31'!A2:S2</f>
        <v>Spotřeba zemního plynu podle krajů v ČR v průběhu roku</v>
      </c>
      <c r="B21" s="669" t="s">
        <v>37</v>
      </c>
      <c r="C21" s="670" t="s">
        <v>217</v>
      </c>
    </row>
    <row r="22" spans="1:3" ht="30" customHeight="1" x14ac:dyDescent="0.25">
      <c r="A22" s="610" t="str">
        <f>'32'!D2</f>
        <v>Schéma toků plynu v plynárenské soustavě ČR</v>
      </c>
      <c r="B22" s="602" t="s">
        <v>37</v>
      </c>
      <c r="C22" s="494" t="s">
        <v>218</v>
      </c>
    </row>
    <row r="23" spans="1:3" ht="30" customHeight="1" x14ac:dyDescent="0.25">
      <c r="A23" s="668" t="str">
        <f>'33'!A2:I2</f>
        <v xml:space="preserve">Schéma přepravní soustavy a zásobníků plynu v ČR </v>
      </c>
      <c r="B23" s="669" t="s">
        <v>37</v>
      </c>
      <c r="C23" s="670" t="s">
        <v>219</v>
      </c>
    </row>
    <row r="24" spans="1:3" ht="9" customHeight="1" x14ac:dyDescent="0.25">
      <c r="A24" s="609"/>
      <c r="B24" s="602"/>
      <c r="C24" s="494"/>
    </row>
    <row r="25" spans="1:3" ht="9" customHeight="1" x14ac:dyDescent="0.25">
      <c r="A25" s="609"/>
      <c r="B25" s="602"/>
      <c r="C25" s="494"/>
    </row>
    <row r="26" spans="1:3" ht="9" customHeight="1" x14ac:dyDescent="0.25">
      <c r="A26" s="611"/>
      <c r="B26" s="603"/>
      <c r="C26" s="494"/>
    </row>
    <row r="27" spans="1:3" ht="9" customHeight="1" x14ac:dyDescent="0.25">
      <c r="A27" s="611"/>
      <c r="B27" s="603"/>
      <c r="C27" s="494"/>
    </row>
    <row r="28" spans="1:3" ht="9" customHeight="1" x14ac:dyDescent="0.25">
      <c r="A28" s="611"/>
      <c r="B28" s="603"/>
      <c r="C28" s="494"/>
    </row>
    <row r="29" spans="1:3" ht="9" customHeight="1" x14ac:dyDescent="0.25">
      <c r="A29" s="611"/>
      <c r="B29" s="603"/>
      <c r="C29" s="494"/>
    </row>
    <row r="30" spans="1:3" ht="9" customHeight="1" x14ac:dyDescent="0.25">
      <c r="A30" s="611"/>
      <c r="B30" s="603"/>
      <c r="C30" s="494"/>
    </row>
    <row r="31" spans="1:3" ht="9" customHeight="1" x14ac:dyDescent="0.25">
      <c r="A31" s="676"/>
      <c r="B31" s="604"/>
      <c r="C31" s="494"/>
    </row>
    <row r="32" spans="1:3" ht="9" customHeight="1" x14ac:dyDescent="0.25">
      <c r="A32" s="676"/>
      <c r="B32" s="604"/>
      <c r="C32" s="494"/>
    </row>
    <row r="33" spans="1:3" ht="9" customHeight="1" x14ac:dyDescent="0.25">
      <c r="A33" s="676"/>
      <c r="B33" s="604"/>
      <c r="C33" s="494"/>
    </row>
    <row r="34" spans="1:3" ht="9" customHeight="1" x14ac:dyDescent="0.25">
      <c r="A34" s="676"/>
      <c r="B34" s="604"/>
      <c r="C34" s="494"/>
    </row>
    <row r="35" spans="1:3" ht="9" customHeight="1" x14ac:dyDescent="0.25">
      <c r="A35" s="494"/>
      <c r="B35" s="604"/>
      <c r="C35" s="494"/>
    </row>
    <row r="36" spans="1:3" ht="9" customHeight="1" x14ac:dyDescent="0.25">
      <c r="A36" s="672" t="str">
        <f>T!J20</f>
        <v>říjen</v>
      </c>
      <c r="B36" s="894">
        <f>T!G17</f>
        <v>2017</v>
      </c>
      <c r="C36" s="895"/>
    </row>
    <row r="37" spans="1:3" ht="9" customHeight="1" x14ac:dyDescent="0.25">
      <c r="A37" s="672" t="str">
        <f>T!J21</f>
        <v>listopad</v>
      </c>
      <c r="B37" s="894">
        <f>T!G17</f>
        <v>2017</v>
      </c>
      <c r="C37" s="895"/>
    </row>
    <row r="38" spans="1:3" ht="9" customHeight="1" x14ac:dyDescent="0.25">
      <c r="A38" s="672" t="str">
        <f>T!J22</f>
        <v>prosinec</v>
      </c>
      <c r="B38" s="894">
        <f>T!G17</f>
        <v>2017</v>
      </c>
      <c r="C38" s="895"/>
    </row>
    <row r="39" spans="1:3" ht="9" customHeight="1" x14ac:dyDescent="0.25">
      <c r="A39" s="673" t="str">
        <f>T!E17</f>
        <v>IV. čtvrtletí</v>
      </c>
      <c r="B39" s="894">
        <f>T!G17</f>
        <v>2017</v>
      </c>
      <c r="C39" s="895"/>
    </row>
    <row r="40" spans="1:3" ht="20.100000000000001" customHeight="1" x14ac:dyDescent="0.25">
      <c r="A40" s="494"/>
      <c r="B40" s="604"/>
      <c r="C40" s="494"/>
    </row>
    <row r="41" spans="1:3" ht="20.100000000000001" customHeight="1" x14ac:dyDescent="0.25"/>
    <row r="42" spans="1:3" ht="20.100000000000001" customHeight="1" x14ac:dyDescent="0.25"/>
  </sheetData>
  <mergeCells count="4">
    <mergeCell ref="B36:C36"/>
    <mergeCell ref="B37:C37"/>
    <mergeCell ref="B38:C38"/>
    <mergeCell ref="B39:C39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43" zoomScaleNormal="100" zoomScaleSheetLayoutView="100" workbookViewId="0">
      <selection activeCell="I14" sqref="I14:J14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980" t="s">
        <v>263</v>
      </c>
      <c r="L1" s="980"/>
    </row>
    <row r="2" spans="1:17" ht="6.75" customHeight="1" x14ac:dyDescent="0.2"/>
    <row r="3" spans="1:17" ht="30" customHeight="1" x14ac:dyDescent="0.2">
      <c r="A3" s="993" t="s">
        <v>226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981" t="s">
        <v>110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29" t="s">
        <v>107</v>
      </c>
      <c r="H8" s="977"/>
      <c r="I8" s="991" t="s">
        <v>39</v>
      </c>
      <c r="J8" s="992"/>
      <c r="K8" s="190" t="s">
        <v>107</v>
      </c>
      <c r="L8" s="148"/>
    </row>
    <row r="9" spans="1:17" ht="15" customHeight="1" x14ac:dyDescent="0.25">
      <c r="A9" s="988" t="s">
        <v>156</v>
      </c>
      <c r="B9" s="988"/>
      <c r="C9" s="208" t="s">
        <v>45</v>
      </c>
      <c r="D9" s="990"/>
      <c r="E9" s="163" t="s">
        <v>147</v>
      </c>
      <c r="F9" s="728" t="s">
        <v>1</v>
      </c>
      <c r="G9" s="730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17" ht="11.1" customHeight="1" x14ac:dyDescent="0.2">
      <c r="A10" s="1000" t="str">
        <f>T!J20</f>
        <v>říjen</v>
      </c>
      <c r="B10" s="1001"/>
      <c r="C10" s="153" t="s">
        <v>6</v>
      </c>
      <c r="D10" s="132">
        <v>119</v>
      </c>
      <c r="E10" s="151">
        <v>10565.778</v>
      </c>
      <c r="F10" s="133">
        <v>112640.95335710001</v>
      </c>
      <c r="G10" s="737">
        <f>E10/$E$15</f>
        <v>0.50759181823199928</v>
      </c>
      <c r="H10" s="233">
        <f>(E10-I10)/I10</f>
        <v>-7.9673901909259437E-2</v>
      </c>
      <c r="I10" s="685">
        <v>11480.472</v>
      </c>
      <c r="J10" s="185">
        <v>122554.1</v>
      </c>
      <c r="K10" s="192">
        <f>I10/$I$15</f>
        <v>0.45276143344213227</v>
      </c>
      <c r="L10" s="148"/>
    </row>
    <row r="11" spans="1:17" ht="11.1" customHeight="1" x14ac:dyDescent="0.2">
      <c r="A11" s="1002"/>
      <c r="B11" s="1003"/>
      <c r="C11" s="154" t="s">
        <v>7</v>
      </c>
      <c r="D11" s="132">
        <v>319</v>
      </c>
      <c r="E11" s="151">
        <v>1142.2280000000001</v>
      </c>
      <c r="F11" s="133">
        <v>12177.258250000001</v>
      </c>
      <c r="G11" s="738">
        <f>E11/$E$15</f>
        <v>5.4873913435953325E-2</v>
      </c>
      <c r="H11" s="233">
        <f>(E11-I11)/I11</f>
        <v>-0.15340161592413862</v>
      </c>
      <c r="I11" s="685">
        <v>1349.1970000000001</v>
      </c>
      <c r="J11" s="185">
        <v>14402.754210000001</v>
      </c>
      <c r="K11" s="193">
        <f>I11/$I$15</f>
        <v>5.3208994169910831E-2</v>
      </c>
      <c r="L11" s="149"/>
      <c r="M11" s="134"/>
      <c r="O11" s="134"/>
      <c r="P11" s="134"/>
      <c r="Q11" s="134"/>
    </row>
    <row r="12" spans="1:17" ht="11.1" customHeight="1" x14ac:dyDescent="0.2">
      <c r="A12" s="1002"/>
      <c r="B12" s="1003"/>
      <c r="C12" s="154" t="s">
        <v>8</v>
      </c>
      <c r="D12" s="132">
        <v>9329</v>
      </c>
      <c r="E12" s="151">
        <v>2837.5219439999996</v>
      </c>
      <c r="F12" s="133">
        <v>30250.462058000001</v>
      </c>
      <c r="G12" s="738">
        <f>E12/$E$15</f>
        <v>0.13631773474969441</v>
      </c>
      <c r="H12" s="233">
        <f t="shared" ref="H12:H13" si="0">(E12-I12)/I12</f>
        <v>-0.29812126064470973</v>
      </c>
      <c r="I12" s="685">
        <v>4042.7523800000004</v>
      </c>
      <c r="J12" s="185">
        <v>43157.348237999999</v>
      </c>
      <c r="K12" s="193">
        <f>I12/$I$15</f>
        <v>0.15943615929905947</v>
      </c>
      <c r="L12" s="149"/>
      <c r="M12" s="134"/>
      <c r="O12" s="134"/>
      <c r="P12" s="134"/>
      <c r="Q12" s="134"/>
    </row>
    <row r="13" spans="1:17" ht="11.1" customHeight="1" x14ac:dyDescent="0.2">
      <c r="A13" s="1002"/>
      <c r="B13" s="1003"/>
      <c r="C13" s="154" t="s">
        <v>9</v>
      </c>
      <c r="D13" s="132">
        <v>97086</v>
      </c>
      <c r="E13" s="151">
        <v>5954.9300560000001</v>
      </c>
      <c r="F13" s="133">
        <v>63485.426942000006</v>
      </c>
      <c r="G13" s="738">
        <f>E13/$E$15</f>
        <v>0.28608151473269844</v>
      </c>
      <c r="H13" s="233">
        <f t="shared" si="0"/>
        <v>-0.29811015300338795</v>
      </c>
      <c r="I13" s="685">
        <v>8484.1376199999995</v>
      </c>
      <c r="J13" s="185">
        <v>90570.530762000009</v>
      </c>
      <c r="K13" s="193">
        <f>I13/$I$15</f>
        <v>0.3345934130888974</v>
      </c>
      <c r="L13" s="149"/>
      <c r="M13" s="134"/>
      <c r="O13" s="134"/>
      <c r="P13" s="134"/>
      <c r="Q13" s="134"/>
    </row>
    <row r="14" spans="1:17" ht="11.1" customHeight="1" x14ac:dyDescent="0.2">
      <c r="A14" s="1002"/>
      <c r="B14" s="1003"/>
      <c r="C14" s="154" t="s">
        <v>335</v>
      </c>
      <c r="D14" s="132">
        <v>11</v>
      </c>
      <c r="E14" s="151">
        <v>315.04300000000001</v>
      </c>
      <c r="F14" s="133">
        <v>3358.3546173999998</v>
      </c>
      <c r="G14" s="738">
        <f>E14/$E$15</f>
        <v>1.5135018849654397E-2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O14" s="134"/>
      <c r="P14" s="134"/>
      <c r="Q14" s="134"/>
    </row>
    <row r="15" spans="1:17" ht="11.1" customHeight="1" x14ac:dyDescent="0.2">
      <c r="A15" s="1004"/>
      <c r="B15" s="1005"/>
      <c r="C15" s="156" t="s">
        <v>2</v>
      </c>
      <c r="D15" s="145">
        <v>106864</v>
      </c>
      <c r="E15" s="146">
        <v>20815.501000000004</v>
      </c>
      <c r="F15" s="147">
        <v>221912.45522450001</v>
      </c>
      <c r="G15" s="739">
        <f>SUM(G10:G14)</f>
        <v>1</v>
      </c>
      <c r="H15" s="731">
        <f>(E15-I15)/I15</f>
        <v>-0.17908810103137404</v>
      </c>
      <c r="I15" s="686">
        <v>25356.559000000001</v>
      </c>
      <c r="J15" s="186">
        <v>270684.73321000003</v>
      </c>
      <c r="K15" s="194">
        <f>SUM(K10:K13)</f>
        <v>1</v>
      </c>
      <c r="L15" s="166"/>
      <c r="M15" s="134"/>
      <c r="N15" s="134"/>
    </row>
    <row r="16" spans="1:17" ht="11.1" customHeight="1" x14ac:dyDescent="0.2">
      <c r="A16" s="1006" t="str">
        <f>T!J21</f>
        <v>listopad</v>
      </c>
      <c r="B16" s="1007"/>
      <c r="C16" s="154" t="s">
        <v>6</v>
      </c>
      <c r="D16" s="132">
        <v>119</v>
      </c>
      <c r="E16" s="151">
        <v>11655.236999999999</v>
      </c>
      <c r="F16" s="133">
        <v>124267.37699999999</v>
      </c>
      <c r="G16" s="738">
        <f>E16/$E$21</f>
        <v>0.36234944655550722</v>
      </c>
      <c r="H16" s="233">
        <f>(E16-I16)/I16</f>
        <v>6.1066974526466497E-3</v>
      </c>
      <c r="I16" s="685">
        <v>11584.493999999999</v>
      </c>
      <c r="J16" s="185">
        <v>123896.349</v>
      </c>
      <c r="K16" s="193">
        <f>I16/$I$21</f>
        <v>0.35053245436872682</v>
      </c>
      <c r="L16" s="149"/>
      <c r="M16" s="134"/>
      <c r="N16" s="134"/>
    </row>
    <row r="17" spans="1:21" ht="11.1" customHeight="1" x14ac:dyDescent="0.2">
      <c r="A17" s="1006"/>
      <c r="B17" s="1007"/>
      <c r="C17" s="154" t="s">
        <v>7</v>
      </c>
      <c r="D17" s="132">
        <v>319</v>
      </c>
      <c r="E17" s="151">
        <v>1911.875</v>
      </c>
      <c r="F17" s="133">
        <v>20383.800079999997</v>
      </c>
      <c r="G17" s="738">
        <f>E17/$E$21</f>
        <v>5.9438246355120052E-2</v>
      </c>
      <c r="H17" s="233">
        <f>(E17-I17)/I17</f>
        <v>-7.1627278655791479E-2</v>
      </c>
      <c r="I17" s="685">
        <v>2059.3829999999998</v>
      </c>
      <c r="J17" s="185">
        <v>22024.685560000002</v>
      </c>
      <c r="K17" s="193">
        <f>I17/$I$21</f>
        <v>6.2314381402867644E-2</v>
      </c>
      <c r="L17" s="150"/>
      <c r="M17" s="137"/>
      <c r="N17" s="134"/>
    </row>
    <row r="18" spans="1:21" ht="11.1" customHeight="1" x14ac:dyDescent="0.2">
      <c r="A18" s="1006"/>
      <c r="B18" s="1007"/>
      <c r="C18" s="154" t="s">
        <v>8</v>
      </c>
      <c r="D18" s="132">
        <v>9324</v>
      </c>
      <c r="E18" s="151">
        <v>6574.1351639999993</v>
      </c>
      <c r="F18" s="133">
        <v>70092.793036000003</v>
      </c>
      <c r="G18" s="738">
        <f>E18/$E$21</f>
        <v>0.20438316597564668</v>
      </c>
      <c r="H18" s="233">
        <f t="shared" ref="H18:H21" si="1">(E18-I18)/I18</f>
        <v>-5.7290533676429049E-2</v>
      </c>
      <c r="I18" s="685">
        <v>6973.6598590000003</v>
      </c>
      <c r="J18" s="185">
        <v>74582.181137000007</v>
      </c>
      <c r="K18" s="193">
        <f>I18/$I$21</f>
        <v>0.21101431847674487</v>
      </c>
      <c r="L18" s="149"/>
      <c r="M18" s="134"/>
      <c r="N18" s="134"/>
      <c r="O18" s="134"/>
      <c r="P18" s="134"/>
    </row>
    <row r="19" spans="1:21" ht="11.1" customHeight="1" x14ac:dyDescent="0.2">
      <c r="A19" s="1006"/>
      <c r="B19" s="1007"/>
      <c r="C19" s="154" t="s">
        <v>9</v>
      </c>
      <c r="D19" s="132">
        <v>97219</v>
      </c>
      <c r="E19" s="151">
        <v>11721.560835999999</v>
      </c>
      <c r="F19" s="133">
        <v>124974.21096400001</v>
      </c>
      <c r="G19" s="738">
        <f>E19/$E$21</f>
        <v>0.36441138706070997</v>
      </c>
      <c r="H19" s="233">
        <f t="shared" si="1"/>
        <v>-5.7050524739907113E-2</v>
      </c>
      <c r="I19" s="685">
        <v>12430.741141</v>
      </c>
      <c r="J19" s="185">
        <v>132945.461863</v>
      </c>
      <c r="K19" s="193">
        <f>I19/$I$21</f>
        <v>0.37613884575166068</v>
      </c>
      <c r="L19" s="149"/>
      <c r="M19" s="134"/>
      <c r="N19" s="134"/>
      <c r="O19" s="134"/>
      <c r="P19" s="134"/>
    </row>
    <row r="20" spans="1:21" ht="11.1" customHeight="1" x14ac:dyDescent="0.2">
      <c r="A20" s="1006"/>
      <c r="B20" s="1007"/>
      <c r="C20" s="154" t="s">
        <v>335</v>
      </c>
      <c r="D20" s="132">
        <v>11</v>
      </c>
      <c r="E20" s="151">
        <v>302.92899999999997</v>
      </c>
      <c r="F20" s="133">
        <v>3229.7820000000002</v>
      </c>
      <c r="G20" s="738">
        <f>E20/$E$21</f>
        <v>9.4177540530161023E-3</v>
      </c>
      <c r="H20" s="165" t="s">
        <v>354</v>
      </c>
      <c r="I20" s="691" t="s">
        <v>354</v>
      </c>
      <c r="J20" s="198" t="s">
        <v>354</v>
      </c>
      <c r="K20" s="201" t="s">
        <v>354</v>
      </c>
      <c r="L20" s="149"/>
      <c r="M20" s="134"/>
      <c r="N20" s="134"/>
      <c r="O20" s="134"/>
      <c r="P20" s="134"/>
    </row>
    <row r="21" spans="1:21" ht="11.1" customHeight="1" x14ac:dyDescent="0.2">
      <c r="A21" s="1006"/>
      <c r="B21" s="1007"/>
      <c r="C21" s="156" t="s">
        <v>2</v>
      </c>
      <c r="D21" s="145">
        <v>106992</v>
      </c>
      <c r="E21" s="146">
        <v>32165.736999999997</v>
      </c>
      <c r="F21" s="147">
        <v>342947.96308000002</v>
      </c>
      <c r="G21" s="739">
        <f>SUM(G16:G20)</f>
        <v>1</v>
      </c>
      <c r="H21" s="731">
        <f t="shared" si="1"/>
        <v>-2.6704598648074829E-2</v>
      </c>
      <c r="I21" s="686">
        <v>33048.277999999998</v>
      </c>
      <c r="J21" s="186">
        <v>353448.67755999998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06" t="str">
        <f>T!J22</f>
        <v>prosinec</v>
      </c>
      <c r="B22" s="1007"/>
      <c r="C22" s="153" t="s">
        <v>6</v>
      </c>
      <c r="D22" s="171">
        <v>119</v>
      </c>
      <c r="E22" s="173">
        <v>11516.15</v>
      </c>
      <c r="F22" s="172">
        <v>122850.757</v>
      </c>
      <c r="G22" s="737">
        <f>E22/$E$27</f>
        <v>0.30615588358092971</v>
      </c>
      <c r="H22" s="656">
        <f>(E22-I22)/I22</f>
        <v>6.2626715052160695E-3</v>
      </c>
      <c r="I22" s="684">
        <v>11444.476999999999</v>
      </c>
      <c r="J22" s="187">
        <v>122641.26699999999</v>
      </c>
      <c r="K22" s="192">
        <f>I22/$I$27</f>
        <v>0.29032822388964291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6"/>
      <c r="B23" s="1007"/>
      <c r="C23" s="154" t="s">
        <v>7</v>
      </c>
      <c r="D23" s="132">
        <v>321</v>
      </c>
      <c r="E23" s="151">
        <v>2204.3500000000004</v>
      </c>
      <c r="F23" s="133">
        <v>23515.197360000002</v>
      </c>
      <c r="G23" s="738">
        <f>E23/$E$27</f>
        <v>5.8602460194737173E-2</v>
      </c>
      <c r="H23" s="233">
        <f t="shared" ref="H23:H27" si="2">(E23-I23)/I23</f>
        <v>-6.5730115163114972E-2</v>
      </c>
      <c r="I23" s="685">
        <v>2359.4359999999997</v>
      </c>
      <c r="J23" s="185">
        <v>25282.786100000001</v>
      </c>
      <c r="K23" s="193">
        <f>I23/$I$27</f>
        <v>5.9855147881487589E-2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6"/>
      <c r="B24" s="1007"/>
      <c r="C24" s="154" t="s">
        <v>8</v>
      </c>
      <c r="D24" s="132">
        <v>9317</v>
      </c>
      <c r="E24" s="151">
        <v>7621.0101559999994</v>
      </c>
      <c r="F24" s="133">
        <v>81299.837639999998</v>
      </c>
      <c r="G24" s="738">
        <f>E24/$E$27</f>
        <v>0.20260391694180943</v>
      </c>
      <c r="H24" s="233">
        <f t="shared" si="2"/>
        <v>-7.8496552459355121E-2</v>
      </c>
      <c r="I24" s="685">
        <v>8270.1916920000003</v>
      </c>
      <c r="J24" s="185">
        <v>88625.26722400001</v>
      </c>
      <c r="K24" s="193">
        <f>I24/$I$27</f>
        <v>0.20980164188937955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6"/>
      <c r="B25" s="1007"/>
      <c r="C25" s="154" t="s">
        <v>9</v>
      </c>
      <c r="D25" s="132">
        <v>97243</v>
      </c>
      <c r="E25" s="151">
        <v>16000.287844</v>
      </c>
      <c r="F25" s="133">
        <v>170688.28236000001</v>
      </c>
      <c r="G25" s="738">
        <f>E25/$E$27</f>
        <v>0.42536631273724546</v>
      </c>
      <c r="H25" s="233">
        <f t="shared" si="2"/>
        <v>-7.7527062858693901E-2</v>
      </c>
      <c r="I25" s="685">
        <v>17344.994308000005</v>
      </c>
      <c r="J25" s="185">
        <v>185873.62477599995</v>
      </c>
      <c r="K25" s="193">
        <f>I25/$I$27</f>
        <v>0.44001498633948999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1"/>
      <c r="B26" s="1051"/>
      <c r="C26" s="154" t="s">
        <v>335</v>
      </c>
      <c r="D26" s="132">
        <v>11</v>
      </c>
      <c r="E26" s="151">
        <v>273.517</v>
      </c>
      <c r="F26" s="133">
        <v>2917.83</v>
      </c>
      <c r="G26" s="738">
        <f>E26/$E$27</f>
        <v>7.2714265452781665E-3</v>
      </c>
      <c r="H26" s="165" t="s">
        <v>354</v>
      </c>
      <c r="I26" s="691" t="s">
        <v>354</v>
      </c>
      <c r="J26" s="198" t="s">
        <v>354</v>
      </c>
      <c r="K26" s="201" t="s">
        <v>354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08"/>
      <c r="B27" s="1009"/>
      <c r="C27" s="174" t="s">
        <v>2</v>
      </c>
      <c r="D27" s="175">
        <v>107011</v>
      </c>
      <c r="E27" s="176">
        <v>37615.315000000002</v>
      </c>
      <c r="F27" s="177">
        <v>401271.90436000004</v>
      </c>
      <c r="G27" s="745">
        <f>SUM(G22:G26)</f>
        <v>0.99999999999999989</v>
      </c>
      <c r="H27" s="744">
        <f t="shared" si="2"/>
        <v>-4.5759138228907759E-2</v>
      </c>
      <c r="I27" s="693">
        <v>39419.099000000002</v>
      </c>
      <c r="J27" s="188">
        <v>422422.94509999995</v>
      </c>
      <c r="K27" s="195">
        <f>SUM(K22:K25)</f>
        <v>1</v>
      </c>
      <c r="L27" s="178"/>
    </row>
    <row r="28" spans="1:21" ht="11.1" customHeight="1" thickTop="1" x14ac:dyDescent="0.2">
      <c r="A28" s="1014" t="str">
        <f>T!E17</f>
        <v>IV. čtvrtletí</v>
      </c>
      <c r="B28" s="1015"/>
      <c r="C28" s="154" t="s">
        <v>6</v>
      </c>
      <c r="D28" s="132">
        <f>D22</f>
        <v>119</v>
      </c>
      <c r="E28" s="151">
        <f>E10+E16+E22</f>
        <v>33737.165000000001</v>
      </c>
      <c r="F28" s="133">
        <f>F10+F16+F22</f>
        <v>359759.08735709998</v>
      </c>
      <c r="G28" s="738">
        <f>E28/$E$33</f>
        <v>0.37238905767198444</v>
      </c>
      <c r="H28" s="233">
        <f>(E28-I28)/I28</f>
        <v>-2.2378744275878298E-2</v>
      </c>
      <c r="I28" s="688">
        <v>34509.442999999999</v>
      </c>
      <c r="J28" s="185">
        <v>369091.71600000001</v>
      </c>
      <c r="K28" s="193">
        <f>I28/$I$33</f>
        <v>0.35277095168200956</v>
      </c>
      <c r="L28" s="148"/>
    </row>
    <row r="29" spans="1:21" ht="11.1" customHeight="1" x14ac:dyDescent="0.2">
      <c r="A29" s="1006"/>
      <c r="B29" s="1007"/>
      <c r="C29" s="154" t="s">
        <v>7</v>
      </c>
      <c r="D29" s="132">
        <f>D23</f>
        <v>321</v>
      </c>
      <c r="E29" s="151">
        <f t="shared" ref="E29:F29" si="3">E11+E17+E23</f>
        <v>5258.4530000000004</v>
      </c>
      <c r="F29" s="133">
        <f t="shared" si="3"/>
        <v>56076.255690000005</v>
      </c>
      <c r="G29" s="738">
        <f>E29/$E$33</f>
        <v>5.8042528395092469E-2</v>
      </c>
      <c r="H29" s="233">
        <f t="shared" ref="H29:H31" si="4">(E29-I29)/I29</f>
        <v>-8.8342854804840901E-2</v>
      </c>
      <c r="I29" s="685">
        <v>5768.0159999999996</v>
      </c>
      <c r="J29" s="185">
        <v>61710.225870000009</v>
      </c>
      <c r="K29" s="193">
        <f>I29/$I$33</f>
        <v>5.8963237790799983E-2</v>
      </c>
      <c r="L29" s="148"/>
    </row>
    <row r="30" spans="1:21" ht="11.1" customHeight="1" x14ac:dyDescent="0.2">
      <c r="A30" s="1006"/>
      <c r="B30" s="1007"/>
      <c r="C30" s="154" t="s">
        <v>8</v>
      </c>
      <c r="D30" s="132">
        <f>D24</f>
        <v>9317</v>
      </c>
      <c r="E30" s="151">
        <f t="shared" ref="E30:F30" si="5">E12+E18+E24</f>
        <v>17032.667264</v>
      </c>
      <c r="F30" s="133">
        <f t="shared" si="5"/>
        <v>181643.09273400001</v>
      </c>
      <c r="G30" s="738">
        <f>E30/$E$33</f>
        <v>0.18800568785437119</v>
      </c>
      <c r="H30" s="233">
        <f t="shared" si="4"/>
        <v>-0.11686539916844428</v>
      </c>
      <c r="I30" s="685">
        <v>19286.603931000001</v>
      </c>
      <c r="J30" s="185">
        <v>206364.79659900002</v>
      </c>
      <c r="K30" s="193">
        <f>I30/$I$33</f>
        <v>0.19715628627946435</v>
      </c>
      <c r="L30" s="148"/>
    </row>
    <row r="31" spans="1:21" ht="11.1" customHeight="1" x14ac:dyDescent="0.2">
      <c r="A31" s="1006"/>
      <c r="B31" s="1007"/>
      <c r="C31" s="154" t="s">
        <v>9</v>
      </c>
      <c r="D31" s="132">
        <f>D25</f>
        <v>97243</v>
      </c>
      <c r="E31" s="151">
        <f t="shared" ref="E31:F32" si="6">E13+E19+E25</f>
        <v>33676.778736</v>
      </c>
      <c r="F31" s="133">
        <f t="shared" si="6"/>
        <v>359147.92026600003</v>
      </c>
      <c r="G31" s="738">
        <f>E31/$E$33</f>
        <v>0.37172251725736183</v>
      </c>
      <c r="H31" s="233">
        <f t="shared" si="4"/>
        <v>-0.11978853993411316</v>
      </c>
      <c r="I31" s="685">
        <v>38259.873069000008</v>
      </c>
      <c r="J31" s="185">
        <v>409389.617401</v>
      </c>
      <c r="K31" s="193">
        <f>I31/$I$33</f>
        <v>0.39110952424772605</v>
      </c>
      <c r="L31" s="148"/>
    </row>
    <row r="32" spans="1:21" ht="11.1" customHeight="1" x14ac:dyDescent="0.2">
      <c r="A32" s="1006"/>
      <c r="B32" s="1007"/>
      <c r="C32" s="154" t="s">
        <v>335</v>
      </c>
      <c r="D32" s="132">
        <f>D26</f>
        <v>11</v>
      </c>
      <c r="E32" s="151">
        <f>E14+E20+E26</f>
        <v>891.48900000000003</v>
      </c>
      <c r="F32" s="133">
        <f t="shared" si="6"/>
        <v>9505.9666173999994</v>
      </c>
      <c r="G32" s="738">
        <f>E32/$E$33</f>
        <v>9.8402088211899177E-3</v>
      </c>
      <c r="H32" s="165" t="s">
        <v>354</v>
      </c>
      <c r="I32" s="691" t="s">
        <v>354</v>
      </c>
      <c r="J32" s="198" t="s">
        <v>354</v>
      </c>
      <c r="K32" s="201" t="s">
        <v>354</v>
      </c>
      <c r="L32" s="148"/>
    </row>
    <row r="33" spans="1:12" ht="11.1" customHeight="1" x14ac:dyDescent="0.2">
      <c r="A33" s="1006"/>
      <c r="B33" s="1007"/>
      <c r="C33" s="157" t="s">
        <v>2</v>
      </c>
      <c r="D33" s="158">
        <f>SUM(D28:D32)</f>
        <v>107011</v>
      </c>
      <c r="E33" s="159">
        <f>SUM(E28:E32)</f>
        <v>90596.553000000014</v>
      </c>
      <c r="F33" s="160">
        <f>SUM(F28:F32)</f>
        <v>966132.3226645001</v>
      </c>
      <c r="G33" s="743">
        <f>SUM(G28:G32)</f>
        <v>0.99999999999999989</v>
      </c>
      <c r="H33" s="733">
        <f>(E33-I33)/I33</f>
        <v>-7.3881539585567285E-2</v>
      </c>
      <c r="I33" s="689">
        <v>97823.936000000016</v>
      </c>
      <c r="J33" s="189">
        <v>1046556.3558700001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746"/>
      <c r="H34" s="165"/>
      <c r="I34" s="691"/>
      <c r="J34" s="198"/>
      <c r="K34" s="199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5"/>
      <c r="I35" s="198"/>
      <c r="J35" s="198"/>
      <c r="K35" s="200"/>
      <c r="L35" s="126"/>
    </row>
    <row r="36" spans="1:12" ht="12.95" customHeight="1" x14ac:dyDescent="0.2">
      <c r="A36" s="1047" t="s">
        <v>111</v>
      </c>
      <c r="B36" s="1047"/>
      <c r="C36" s="1047"/>
      <c r="D36" s="1048"/>
      <c r="E36" s="169"/>
      <c r="F36" s="141"/>
      <c r="G36" s="165"/>
      <c r="H36" s="125"/>
      <c r="I36" s="198"/>
      <c r="J36" s="198"/>
      <c r="K36" s="201"/>
      <c r="L36" s="126"/>
    </row>
    <row r="37" spans="1:12" ht="24.95" customHeight="1" x14ac:dyDescent="0.25">
      <c r="A37" s="123"/>
      <c r="B37" s="127"/>
      <c r="C37" s="128"/>
      <c r="D37" s="128"/>
      <c r="E37" s="983">
        <f>T!G17</f>
        <v>2017</v>
      </c>
      <c r="F37" s="984"/>
      <c r="G37" s="984"/>
      <c r="H37" s="692"/>
      <c r="I37" s="985">
        <f>E37-1</f>
        <v>2016</v>
      </c>
      <c r="J37" s="986"/>
      <c r="K37" s="98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77" t="s">
        <v>108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989" t="s">
        <v>0</v>
      </c>
      <c r="E39" s="976" t="s">
        <v>39</v>
      </c>
      <c r="F39" s="977"/>
      <c r="G39" s="729" t="s">
        <v>107</v>
      </c>
      <c r="H39" s="977"/>
      <c r="I39" s="991" t="s">
        <v>39</v>
      </c>
      <c r="J39" s="992"/>
      <c r="K39" s="190" t="s">
        <v>107</v>
      </c>
      <c r="L39" s="148"/>
    </row>
    <row r="40" spans="1:12" ht="15" customHeight="1" x14ac:dyDescent="0.25">
      <c r="A40" s="988" t="s">
        <v>156</v>
      </c>
      <c r="B40" s="988"/>
      <c r="C40" s="208" t="s">
        <v>45</v>
      </c>
      <c r="D40" s="990"/>
      <c r="E40" s="163" t="s">
        <v>147</v>
      </c>
      <c r="F40" s="728" t="s">
        <v>1</v>
      </c>
      <c r="G40" s="730" t="s">
        <v>66</v>
      </c>
      <c r="H40" s="988"/>
      <c r="I40" s="683" t="s">
        <v>157</v>
      </c>
      <c r="J40" s="184" t="s">
        <v>1</v>
      </c>
      <c r="K40" s="191" t="s">
        <v>66</v>
      </c>
      <c r="L40" s="152"/>
    </row>
    <row r="41" spans="1:12" ht="11.1" customHeight="1" x14ac:dyDescent="0.2">
      <c r="A41" s="1000" t="str">
        <f>T!J20</f>
        <v>říjen</v>
      </c>
      <c r="B41" s="1001"/>
      <c r="C41" s="153" t="s">
        <v>6</v>
      </c>
      <c r="D41" s="132">
        <v>197</v>
      </c>
      <c r="E41" s="151">
        <v>36234.012000000002</v>
      </c>
      <c r="F41" s="133">
        <v>386136.29825999984</v>
      </c>
      <c r="G41" s="737">
        <f>E41/$E$46</f>
        <v>0.41948195142281602</v>
      </c>
      <c r="H41" s="233">
        <f>(E41-I41)/I41</f>
        <v>-8.0588378584115647E-2</v>
      </c>
      <c r="I41" s="685">
        <v>39410</v>
      </c>
      <c r="J41" s="185">
        <v>420790.04132999992</v>
      </c>
      <c r="K41" s="192">
        <f>I41/$I$46</f>
        <v>0.40420968851956279</v>
      </c>
      <c r="L41" s="148"/>
    </row>
    <row r="42" spans="1:12" ht="11.1" customHeight="1" x14ac:dyDescent="0.2">
      <c r="A42" s="1002"/>
      <c r="B42" s="1003"/>
      <c r="C42" s="154" t="s">
        <v>7</v>
      </c>
      <c r="D42" s="132">
        <v>884</v>
      </c>
      <c r="E42" s="151">
        <v>10084.009999999998</v>
      </c>
      <c r="F42" s="133">
        <v>107462.37567000001</v>
      </c>
      <c r="G42" s="738">
        <f t="shared" ref="G42:G43" si="7">E42/$E$46</f>
        <v>0.11674280488087242</v>
      </c>
      <c r="H42" s="233">
        <f>(E42-I42)/I42</f>
        <v>-0.21216825394345196</v>
      </c>
      <c r="I42" s="685">
        <v>12799.7</v>
      </c>
      <c r="J42" s="185">
        <v>136665.79499000008</v>
      </c>
      <c r="K42" s="193">
        <f t="shared" ref="K42:K44" si="8">I42/$I$46</f>
        <v>0.13128045547180534</v>
      </c>
      <c r="L42" s="149"/>
    </row>
    <row r="43" spans="1:12" ht="11.1" customHeight="1" x14ac:dyDescent="0.2">
      <c r="A43" s="1002"/>
      <c r="B43" s="1003"/>
      <c r="C43" s="154" t="s">
        <v>8</v>
      </c>
      <c r="D43" s="132">
        <v>24429</v>
      </c>
      <c r="E43" s="151">
        <v>10967.777</v>
      </c>
      <c r="F43" s="133">
        <v>116880.70177</v>
      </c>
      <c r="G43" s="738">
        <f t="shared" si="7"/>
        <v>0.126974194818125</v>
      </c>
      <c r="H43" s="233">
        <f t="shared" ref="H43:H44" si="9">(E43-I43)/I43</f>
        <v>-8.941808913390005E-2</v>
      </c>
      <c r="I43" s="685">
        <v>12044.8</v>
      </c>
      <c r="J43" s="185">
        <v>128605.3</v>
      </c>
      <c r="K43" s="193">
        <f t="shared" si="8"/>
        <v>0.12353780401625045</v>
      </c>
      <c r="L43" s="149"/>
    </row>
    <row r="44" spans="1:12" ht="11.1" customHeight="1" x14ac:dyDescent="0.2">
      <c r="A44" s="1002"/>
      <c r="B44" s="1003"/>
      <c r="C44" s="154" t="s">
        <v>9</v>
      </c>
      <c r="D44" s="132">
        <v>362049</v>
      </c>
      <c r="E44" s="151">
        <v>28317</v>
      </c>
      <c r="F44" s="133">
        <v>301766.7</v>
      </c>
      <c r="G44" s="738">
        <f>E44/$E$46</f>
        <v>0.32782652990344763</v>
      </c>
      <c r="H44" s="233">
        <f t="shared" si="9"/>
        <v>-0.14821744414096813</v>
      </c>
      <c r="I44" s="685">
        <v>33244.400000000001</v>
      </c>
      <c r="J44" s="185">
        <v>354957.9</v>
      </c>
      <c r="K44" s="193">
        <f t="shared" si="8"/>
        <v>0.34097205199238151</v>
      </c>
      <c r="L44" s="149"/>
    </row>
    <row r="45" spans="1:12" ht="11.1" customHeight="1" x14ac:dyDescent="0.2">
      <c r="A45" s="1002"/>
      <c r="B45" s="1003"/>
      <c r="C45" s="154" t="s">
        <v>335</v>
      </c>
      <c r="D45" s="132">
        <v>23</v>
      </c>
      <c r="E45" s="151">
        <v>775.20100000000002</v>
      </c>
      <c r="F45" s="133">
        <v>8261.1135599999998</v>
      </c>
      <c r="G45" s="738">
        <f>E45/$E$46</f>
        <v>8.9745189747389379E-3</v>
      </c>
      <c r="H45" s="165" t="s">
        <v>354</v>
      </c>
      <c r="I45" s="691" t="s">
        <v>354</v>
      </c>
      <c r="J45" s="198" t="s">
        <v>354</v>
      </c>
      <c r="K45" s="201" t="s">
        <v>354</v>
      </c>
      <c r="L45" s="149"/>
    </row>
    <row r="46" spans="1:12" ht="11.1" customHeight="1" x14ac:dyDescent="0.2">
      <c r="A46" s="1004"/>
      <c r="B46" s="1005"/>
      <c r="C46" s="156" t="s">
        <v>2</v>
      </c>
      <c r="D46" s="145">
        <v>387582</v>
      </c>
      <c r="E46" s="146">
        <v>86378</v>
      </c>
      <c r="F46" s="147">
        <v>920507.1892599999</v>
      </c>
      <c r="G46" s="739">
        <f>SUM(G41:G45)</f>
        <v>1</v>
      </c>
      <c r="H46" s="731">
        <f>(E46-I46)/I46</f>
        <v>-0.11406179967158599</v>
      </c>
      <c r="I46" s="686">
        <v>97498.9</v>
      </c>
      <c r="J46" s="186">
        <v>1041019.0363200001</v>
      </c>
      <c r="K46" s="194">
        <f>SUM(K41:K44)</f>
        <v>1.0000000000000002</v>
      </c>
      <c r="L46" s="166"/>
    </row>
    <row r="47" spans="1:12" ht="11.1" customHeight="1" x14ac:dyDescent="0.2">
      <c r="A47" s="1000" t="str">
        <f>T!J21</f>
        <v>listopad</v>
      </c>
      <c r="B47" s="1001"/>
      <c r="C47" s="154" t="s">
        <v>6</v>
      </c>
      <c r="D47" s="132">
        <v>198</v>
      </c>
      <c r="E47" s="151">
        <v>49817.826999999997</v>
      </c>
      <c r="F47" s="133">
        <v>531140.10829000024</v>
      </c>
      <c r="G47" s="738">
        <f>E47/$E$52</f>
        <v>0.37546022261798079</v>
      </c>
      <c r="H47" s="233">
        <f>(E47-I47)/I47</f>
        <v>-8.8864506759244108E-3</v>
      </c>
      <c r="I47" s="685">
        <v>50264.5</v>
      </c>
      <c r="J47" s="185">
        <v>537125.65567000001</v>
      </c>
      <c r="K47" s="193">
        <f>I47/$I$52</f>
        <v>0.3670385648076141</v>
      </c>
      <c r="L47" s="149"/>
    </row>
    <row r="48" spans="1:12" ht="11.1" customHeight="1" x14ac:dyDescent="0.2">
      <c r="A48" s="1002"/>
      <c r="B48" s="1003"/>
      <c r="C48" s="154" t="s">
        <v>7</v>
      </c>
      <c r="D48" s="132">
        <v>884</v>
      </c>
      <c r="E48" s="151">
        <v>13269.789000000001</v>
      </c>
      <c r="F48" s="133">
        <v>141477.64389000006</v>
      </c>
      <c r="G48" s="738">
        <f t="shared" ref="G48:G50" si="10">E48/$E$52</f>
        <v>0.1000099408597977</v>
      </c>
      <c r="H48" s="233">
        <f>(E48-I48)/I48</f>
        <v>-0.14729539904896538</v>
      </c>
      <c r="I48" s="685">
        <v>15562</v>
      </c>
      <c r="J48" s="185">
        <v>166294.8746800001</v>
      </c>
      <c r="K48" s="193">
        <f t="shared" ref="K48:K50" si="11">I48/$I$52</f>
        <v>0.11363594874187727</v>
      </c>
      <c r="L48" s="150"/>
    </row>
    <row r="49" spans="1:12" ht="11.1" customHeight="1" x14ac:dyDescent="0.2">
      <c r="A49" s="1002"/>
      <c r="B49" s="1003"/>
      <c r="C49" s="154" t="s">
        <v>8</v>
      </c>
      <c r="D49" s="132">
        <v>24488</v>
      </c>
      <c r="E49" s="151">
        <v>19587.030999999999</v>
      </c>
      <c r="F49" s="133">
        <v>208830.20551</v>
      </c>
      <c r="G49" s="738">
        <f t="shared" si="10"/>
        <v>0.14762087113284347</v>
      </c>
      <c r="H49" s="233">
        <f t="shared" ref="H49:H50" si="12">(E49-I49)/I49</f>
        <v>3.555637209548225E-2</v>
      </c>
      <c r="I49" s="685">
        <v>18914.5</v>
      </c>
      <c r="J49" s="185">
        <v>202120.3</v>
      </c>
      <c r="K49" s="193">
        <f t="shared" si="11"/>
        <v>0.13811638301492338</v>
      </c>
      <c r="L49" s="149"/>
    </row>
    <row r="50" spans="1:12" ht="11.1" customHeight="1" x14ac:dyDescent="0.2">
      <c r="A50" s="1002"/>
      <c r="B50" s="1003"/>
      <c r="C50" s="154" t="s">
        <v>9</v>
      </c>
      <c r="D50" s="132">
        <v>362216</v>
      </c>
      <c r="E50" s="151">
        <v>49223.199999999997</v>
      </c>
      <c r="F50" s="133">
        <v>524800.30000000005</v>
      </c>
      <c r="G50" s="738">
        <f t="shared" si="10"/>
        <v>0.3709787187219023</v>
      </c>
      <c r="H50" s="233">
        <f t="shared" si="12"/>
        <v>-5.7118940486657464E-2</v>
      </c>
      <c r="I50" s="685">
        <v>52205.1</v>
      </c>
      <c r="J50" s="185">
        <v>557863.6</v>
      </c>
      <c r="K50" s="193">
        <f t="shared" si="11"/>
        <v>0.38120910343558523</v>
      </c>
      <c r="L50" s="149"/>
    </row>
    <row r="51" spans="1:12" ht="11.1" customHeight="1" x14ac:dyDescent="0.2">
      <c r="A51" s="1002"/>
      <c r="B51" s="1003"/>
      <c r="C51" s="154" t="s">
        <v>335</v>
      </c>
      <c r="D51" s="132">
        <v>23</v>
      </c>
      <c r="E51" s="151">
        <v>786.85299999999995</v>
      </c>
      <c r="F51" s="133">
        <v>8389.141160000001</v>
      </c>
      <c r="G51" s="738">
        <f>E51/$E$52</f>
        <v>5.930246667475601E-3</v>
      </c>
      <c r="H51" s="165" t="s">
        <v>354</v>
      </c>
      <c r="I51" s="691" t="s">
        <v>354</v>
      </c>
      <c r="J51" s="198" t="s">
        <v>354</v>
      </c>
      <c r="K51" s="201" t="s">
        <v>354</v>
      </c>
      <c r="L51" s="149"/>
    </row>
    <row r="52" spans="1:12" ht="11.1" customHeight="1" x14ac:dyDescent="0.2">
      <c r="A52" s="1004"/>
      <c r="B52" s="1005"/>
      <c r="C52" s="156" t="s">
        <v>2</v>
      </c>
      <c r="D52" s="145">
        <v>387809</v>
      </c>
      <c r="E52" s="146">
        <v>132684.70000000001</v>
      </c>
      <c r="F52" s="147">
        <v>1414637.3988500005</v>
      </c>
      <c r="G52" s="739">
        <f>SUM(G47:G51)</f>
        <v>0.99999999999999978</v>
      </c>
      <c r="H52" s="731">
        <f t="shared" ref="H52" si="13">(E52-I52)/I52</f>
        <v>-3.1117352009294125E-2</v>
      </c>
      <c r="I52" s="686">
        <v>136946.1</v>
      </c>
      <c r="J52" s="186">
        <v>1463404.43035</v>
      </c>
      <c r="K52" s="194">
        <f>SUM(K47:K50)</f>
        <v>1</v>
      </c>
      <c r="L52" s="166"/>
    </row>
    <row r="53" spans="1:12" ht="11.1" customHeight="1" x14ac:dyDescent="0.2">
      <c r="A53" s="1000" t="str">
        <f>T!J22</f>
        <v>prosinec</v>
      </c>
      <c r="B53" s="1001"/>
      <c r="C53" s="153" t="s">
        <v>6</v>
      </c>
      <c r="D53" s="171">
        <v>199</v>
      </c>
      <c r="E53" s="173">
        <v>53303.733999999997</v>
      </c>
      <c r="F53" s="172">
        <v>568320.71464000037</v>
      </c>
      <c r="G53" s="737">
        <f>E53/$E$58</f>
        <v>0.31732417424103521</v>
      </c>
      <c r="H53" s="656">
        <f>(E53-I53)/I53</f>
        <v>-5.3618032906218881E-2</v>
      </c>
      <c r="I53" s="684">
        <v>56323.7</v>
      </c>
      <c r="J53" s="187">
        <v>602714.35052000009</v>
      </c>
      <c r="K53" s="192">
        <f>I53/$I$58</f>
        <v>0.32343380063155031</v>
      </c>
      <c r="L53" s="173"/>
    </row>
    <row r="54" spans="1:12" ht="11.1" customHeight="1" x14ac:dyDescent="0.2">
      <c r="A54" s="1002"/>
      <c r="B54" s="1003"/>
      <c r="C54" s="154" t="s">
        <v>7</v>
      </c>
      <c r="D54" s="132">
        <v>886</v>
      </c>
      <c r="E54" s="151">
        <v>15288.124</v>
      </c>
      <c r="F54" s="133">
        <v>163001.07685000013</v>
      </c>
      <c r="G54" s="738">
        <f t="shared" ref="G54:G57" si="14">E54/$E$58</f>
        <v>9.101222297099397E-2</v>
      </c>
      <c r="H54" s="233">
        <f t="shared" ref="H54:H56" si="15">(E54-I54)/I54</f>
        <v>-0.12928369242685706</v>
      </c>
      <c r="I54" s="685">
        <v>17558.099999999999</v>
      </c>
      <c r="J54" s="185">
        <v>187887.75439999992</v>
      </c>
      <c r="K54" s="193">
        <f t="shared" ref="K54:K56" si="16">I54/$I$58</f>
        <v>0.10082581603958587</v>
      </c>
      <c r="L54" s="151"/>
    </row>
    <row r="55" spans="1:12" ht="11.1" customHeight="1" x14ac:dyDescent="0.2">
      <c r="A55" s="1002"/>
      <c r="B55" s="1003"/>
      <c r="C55" s="154" t="s">
        <v>8</v>
      </c>
      <c r="D55" s="132">
        <v>24531</v>
      </c>
      <c r="E55" s="151">
        <v>27197.324000000001</v>
      </c>
      <c r="F55" s="133">
        <v>289975.42063000001</v>
      </c>
      <c r="G55" s="738">
        <f t="shared" si="14"/>
        <v>0.16190926474055062</v>
      </c>
      <c r="H55" s="233">
        <f t="shared" si="15"/>
        <v>1.9971047973358181E-2</v>
      </c>
      <c r="I55" s="685">
        <v>26664.799999999999</v>
      </c>
      <c r="J55" s="185">
        <v>285336.90000000002</v>
      </c>
      <c r="K55" s="193">
        <f t="shared" si="16"/>
        <v>0.15312022482685197</v>
      </c>
      <c r="L55" s="151"/>
    </row>
    <row r="56" spans="1:12" ht="11.1" customHeight="1" x14ac:dyDescent="0.2">
      <c r="A56" s="1002"/>
      <c r="B56" s="1003"/>
      <c r="C56" s="154" t="s">
        <v>9</v>
      </c>
      <c r="D56" s="132">
        <v>362392</v>
      </c>
      <c r="E56" s="151">
        <v>71347</v>
      </c>
      <c r="F56" s="133">
        <v>760696.2</v>
      </c>
      <c r="G56" s="738">
        <f t="shared" si="14"/>
        <v>0.42473812171535935</v>
      </c>
      <c r="H56" s="233">
        <f t="shared" si="15"/>
        <v>-3.0562677743310503E-2</v>
      </c>
      <c r="I56" s="685">
        <v>73596.3</v>
      </c>
      <c r="J56" s="185">
        <v>787546.1</v>
      </c>
      <c r="K56" s="193">
        <f t="shared" si="16"/>
        <v>0.4226201585020119</v>
      </c>
      <c r="L56" s="151"/>
    </row>
    <row r="57" spans="1:12" ht="11.1" customHeight="1" x14ac:dyDescent="0.2">
      <c r="A57" s="1002"/>
      <c r="B57" s="1003"/>
      <c r="C57" s="154" t="s">
        <v>335</v>
      </c>
      <c r="D57" s="132">
        <v>23</v>
      </c>
      <c r="E57" s="151">
        <v>842.61800000000005</v>
      </c>
      <c r="F57" s="133">
        <v>8983.9251800000002</v>
      </c>
      <c r="G57" s="738">
        <f t="shared" si="14"/>
        <v>5.0162163320609512E-3</v>
      </c>
      <c r="H57" s="165" t="s">
        <v>354</v>
      </c>
      <c r="I57" s="691" t="s">
        <v>354</v>
      </c>
      <c r="J57" s="198" t="s">
        <v>354</v>
      </c>
      <c r="K57" s="201" t="s">
        <v>354</v>
      </c>
      <c r="L57" s="151"/>
    </row>
    <row r="58" spans="1:12" ht="11.1" customHeight="1" thickBot="1" x14ac:dyDescent="0.25">
      <c r="A58" s="1049"/>
      <c r="B58" s="1050"/>
      <c r="C58" s="174" t="s">
        <v>2</v>
      </c>
      <c r="D58" s="175">
        <v>388031</v>
      </c>
      <c r="E58" s="176">
        <v>167978.8</v>
      </c>
      <c r="F58" s="177">
        <v>1790977.3373000005</v>
      </c>
      <c r="G58" s="745">
        <f>SUM(G53:G57)</f>
        <v>1</v>
      </c>
      <c r="H58" s="744">
        <f t="shared" ref="H58" si="17">(E58-I58)/I58</f>
        <v>-3.5396791945006119E-2</v>
      </c>
      <c r="I58" s="693">
        <v>174142.9</v>
      </c>
      <c r="J58" s="188">
        <v>1863485.1049200003</v>
      </c>
      <c r="K58" s="195">
        <f>SUM(K53:K56)</f>
        <v>1</v>
      </c>
      <c r="L58" s="178"/>
    </row>
    <row r="59" spans="1:12" ht="11.1" customHeight="1" thickTop="1" x14ac:dyDescent="0.2">
      <c r="A59" s="1014" t="str">
        <f>T!E17</f>
        <v>IV. čtvrtletí</v>
      </c>
      <c r="B59" s="1015"/>
      <c r="C59" s="154" t="s">
        <v>6</v>
      </c>
      <c r="D59" s="132">
        <f>D53</f>
        <v>199</v>
      </c>
      <c r="E59" s="151">
        <f>E41+E47+E53</f>
        <v>139355.573</v>
      </c>
      <c r="F59" s="133">
        <f>F41+F47+F53</f>
        <v>1485597.1211900003</v>
      </c>
      <c r="G59" s="738">
        <f>E59/$E$64</f>
        <v>0.36005330952882314</v>
      </c>
      <c r="H59" s="233">
        <f>(E59-I59)/I59</f>
        <v>-4.5498006139801775E-2</v>
      </c>
      <c r="I59" s="688">
        <v>145998.20000000001</v>
      </c>
      <c r="J59" s="185">
        <v>1560630.04752</v>
      </c>
      <c r="K59" s="193">
        <f>I59/$I$64</f>
        <v>0.35732384634983072</v>
      </c>
      <c r="L59" s="148"/>
    </row>
    <row r="60" spans="1:12" ht="11.1" customHeight="1" x14ac:dyDescent="0.2">
      <c r="A60" s="1006"/>
      <c r="B60" s="1007"/>
      <c r="C60" s="154" t="s">
        <v>7</v>
      </c>
      <c r="D60" s="132">
        <f>D54</f>
        <v>886</v>
      </c>
      <c r="E60" s="151">
        <f t="shared" ref="E60:F60" si="18">E42+E48+E54</f>
        <v>38641.922999999995</v>
      </c>
      <c r="F60" s="133">
        <f t="shared" si="18"/>
        <v>411941.09641000023</v>
      </c>
      <c r="G60" s="738">
        <f t="shared" ref="G60:G63" si="19">E60/$E$64</f>
        <v>9.9839223959187831E-2</v>
      </c>
      <c r="H60" s="233">
        <f t="shared" ref="H60:H62" si="20">(E60-I60)/I60</f>
        <v>-0.15849104307945608</v>
      </c>
      <c r="I60" s="685">
        <v>45919.8</v>
      </c>
      <c r="J60" s="185">
        <v>490848.42407000012</v>
      </c>
      <c r="K60" s="193">
        <f t="shared" ref="K60:K62" si="21">I60/$I$64</f>
        <v>0.11238658805118801</v>
      </c>
      <c r="L60" s="148"/>
    </row>
    <row r="61" spans="1:12" ht="11.1" customHeight="1" x14ac:dyDescent="0.2">
      <c r="A61" s="1006"/>
      <c r="B61" s="1007"/>
      <c r="C61" s="154" t="s">
        <v>8</v>
      </c>
      <c r="D61" s="132">
        <f>D55</f>
        <v>24531</v>
      </c>
      <c r="E61" s="151">
        <f>E43+E49+E55</f>
        <v>57752.131999999998</v>
      </c>
      <c r="F61" s="133">
        <f t="shared" ref="F61" si="22">F43+F49+F55</f>
        <v>615686.32790999999</v>
      </c>
      <c r="G61" s="738">
        <f t="shared" si="19"/>
        <v>0.1492143142272857</v>
      </c>
      <c r="H61" s="233">
        <f t="shared" si="20"/>
        <v>2.2218481503398619E-3</v>
      </c>
      <c r="I61" s="685">
        <v>57624.1</v>
      </c>
      <c r="J61" s="185">
        <v>616062.5</v>
      </c>
      <c r="K61" s="193">
        <f t="shared" si="21"/>
        <v>0.14103232131935378</v>
      </c>
      <c r="L61" s="148"/>
    </row>
    <row r="62" spans="1:12" ht="11.1" customHeight="1" x14ac:dyDescent="0.2">
      <c r="A62" s="1006"/>
      <c r="B62" s="1007"/>
      <c r="C62" s="154" t="s">
        <v>9</v>
      </c>
      <c r="D62" s="132">
        <f>D56</f>
        <v>362392</v>
      </c>
      <c r="E62" s="151">
        <f t="shared" ref="E62:F62" si="23">E44+E50+E56</f>
        <v>148887.20000000001</v>
      </c>
      <c r="F62" s="133">
        <f t="shared" si="23"/>
        <v>1587263.2</v>
      </c>
      <c r="G62" s="738">
        <f t="shared" si="19"/>
        <v>0.38468019579295765</v>
      </c>
      <c r="H62" s="233">
        <f t="shared" si="20"/>
        <v>-6.3872167639761487E-2</v>
      </c>
      <c r="I62" s="685">
        <v>159045.79999999999</v>
      </c>
      <c r="J62" s="185">
        <v>1700367.6</v>
      </c>
      <c r="K62" s="193">
        <f t="shared" si="21"/>
        <v>0.38925724427962743</v>
      </c>
      <c r="L62" s="148"/>
    </row>
    <row r="63" spans="1:12" ht="11.1" customHeight="1" x14ac:dyDescent="0.2">
      <c r="A63" s="1006"/>
      <c r="B63" s="1007"/>
      <c r="C63" s="154" t="s">
        <v>335</v>
      </c>
      <c r="D63" s="132">
        <f>D57</f>
        <v>23</v>
      </c>
      <c r="E63" s="151">
        <f>E45+E51+E57</f>
        <v>2404.672</v>
      </c>
      <c r="F63" s="133">
        <f t="shared" ref="F63" si="24">F45+F51+F57</f>
        <v>25634.179900000003</v>
      </c>
      <c r="G63" s="738">
        <f t="shared" si="19"/>
        <v>6.2129564917457174E-3</v>
      </c>
      <c r="H63" s="165" t="s">
        <v>354</v>
      </c>
      <c r="I63" s="691" t="s">
        <v>354</v>
      </c>
      <c r="J63" s="198" t="s">
        <v>354</v>
      </c>
      <c r="K63" s="201" t="s">
        <v>354</v>
      </c>
      <c r="L63" s="148"/>
    </row>
    <row r="64" spans="1:12" ht="11.1" customHeight="1" x14ac:dyDescent="0.2">
      <c r="A64" s="1006"/>
      <c r="B64" s="1007"/>
      <c r="C64" s="157" t="s">
        <v>2</v>
      </c>
      <c r="D64" s="158">
        <f>SUM(D59:D63)</f>
        <v>388031</v>
      </c>
      <c r="E64" s="159">
        <f>SUM(E59:E63)</f>
        <v>387041.5</v>
      </c>
      <c r="F64" s="160">
        <f>SUM(F59:F63)</f>
        <v>4126121.9254100006</v>
      </c>
      <c r="G64" s="743">
        <f>SUM(G59:G63)</f>
        <v>1</v>
      </c>
      <c r="H64" s="733">
        <f>(E64-I64)/I64</f>
        <v>-5.2733818108661616E-2</v>
      </c>
      <c r="I64" s="689">
        <v>408587.9</v>
      </c>
      <c r="J64" s="189">
        <v>4367908.5715900008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K1:L1"/>
    <mergeCell ref="A3:L3"/>
    <mergeCell ref="A5:D5"/>
    <mergeCell ref="A9:B9"/>
    <mergeCell ref="H7:H9"/>
    <mergeCell ref="I6:K6"/>
    <mergeCell ref="E6:G6"/>
    <mergeCell ref="A47:B52"/>
    <mergeCell ref="A53:B58"/>
    <mergeCell ref="A59:B64"/>
    <mergeCell ref="A41:B46"/>
    <mergeCell ref="D8:D9"/>
    <mergeCell ref="A40:B40"/>
    <mergeCell ref="A10:B15"/>
    <mergeCell ref="A16:B21"/>
    <mergeCell ref="A22:B27"/>
    <mergeCell ref="A28:B33"/>
    <mergeCell ref="E37:G37"/>
    <mergeCell ref="I37:K37"/>
    <mergeCell ref="D39:D40"/>
    <mergeCell ref="E39:F39"/>
    <mergeCell ref="E8:F8"/>
    <mergeCell ref="I8:J8"/>
    <mergeCell ref="H38:H40"/>
    <mergeCell ref="I39:J39"/>
    <mergeCell ref="A36:D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37" zoomScaleNormal="100" zoomScaleSheetLayoutView="100" workbookViewId="0">
      <selection activeCell="N9" sqref="N9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980" t="s">
        <v>264</v>
      </c>
      <c r="L1" s="980"/>
    </row>
    <row r="2" spans="1:17" ht="6.75" customHeight="1" x14ac:dyDescent="0.2"/>
    <row r="3" spans="1:17" ht="30" customHeight="1" x14ac:dyDescent="0.2">
      <c r="A3" s="993" t="s">
        <v>226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981" t="s">
        <v>112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29" t="s">
        <v>107</v>
      </c>
      <c r="H8" s="977"/>
      <c r="I8" s="991" t="s">
        <v>39</v>
      </c>
      <c r="J8" s="992"/>
      <c r="K8" s="190" t="s">
        <v>107</v>
      </c>
      <c r="L8" s="148"/>
    </row>
    <row r="9" spans="1:17" ht="15" customHeight="1" x14ac:dyDescent="0.25">
      <c r="A9" s="988" t="s">
        <v>156</v>
      </c>
      <c r="B9" s="988"/>
      <c r="C9" s="208" t="s">
        <v>45</v>
      </c>
      <c r="D9" s="990"/>
      <c r="E9" s="163" t="s">
        <v>147</v>
      </c>
      <c r="F9" s="728" t="s">
        <v>1</v>
      </c>
      <c r="G9" s="730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17" ht="11.1" customHeight="1" x14ac:dyDescent="0.2">
      <c r="A10" s="1000" t="str">
        <f>T!J20</f>
        <v>říjen</v>
      </c>
      <c r="B10" s="1001"/>
      <c r="C10" s="153" t="s">
        <v>6</v>
      </c>
      <c r="D10" s="132">
        <v>48</v>
      </c>
      <c r="E10" s="151">
        <v>8897.9409999999989</v>
      </c>
      <c r="F10" s="133">
        <v>94823.221810000003</v>
      </c>
      <c r="G10" s="737">
        <f>E10/$E$15</f>
        <v>0.52760742853415721</v>
      </c>
      <c r="H10" s="233">
        <f>(E10-I10)/I10</f>
        <v>-0.13010900594400129</v>
      </c>
      <c r="I10" s="685">
        <v>10228.799999999999</v>
      </c>
      <c r="J10" s="185">
        <v>109214.99184000003</v>
      </c>
      <c r="K10" s="192">
        <f>I10/$I$15</f>
        <v>0.52596180544843119</v>
      </c>
      <c r="L10" s="148"/>
    </row>
    <row r="11" spans="1:17" ht="11.1" customHeight="1" x14ac:dyDescent="0.2">
      <c r="A11" s="1002"/>
      <c r="B11" s="1003"/>
      <c r="C11" s="154" t="s">
        <v>7</v>
      </c>
      <c r="D11" s="132">
        <v>197</v>
      </c>
      <c r="E11" s="151">
        <v>1860.2</v>
      </c>
      <c r="F11" s="133">
        <v>19823.760099999985</v>
      </c>
      <c r="G11" s="738">
        <f>E11/$E$15</f>
        <v>0.11030139877969963</v>
      </c>
      <c r="H11" s="233">
        <f>(E11-I11)/I11</f>
        <v>-9.5585375340334552E-2</v>
      </c>
      <c r="I11" s="685">
        <v>2056.8000000000002</v>
      </c>
      <c r="J11" s="185">
        <v>21960.941840000007</v>
      </c>
      <c r="K11" s="193">
        <f>I11/$I$15</f>
        <v>0.10576003455403697</v>
      </c>
      <c r="L11" s="149"/>
      <c r="M11" s="134"/>
      <c r="O11" s="134"/>
      <c r="P11" s="134"/>
      <c r="Q11" s="134"/>
    </row>
    <row r="12" spans="1:17" ht="11.1" customHeight="1" x14ac:dyDescent="0.2">
      <c r="A12" s="1002"/>
      <c r="B12" s="1003"/>
      <c r="C12" s="154" t="s">
        <v>8</v>
      </c>
      <c r="D12" s="132">
        <v>5997</v>
      </c>
      <c r="E12" s="151">
        <v>2522.357</v>
      </c>
      <c r="F12" s="133">
        <v>26880.432969999998</v>
      </c>
      <c r="G12" s="738">
        <f>E12/$E$15</f>
        <v>0.14956429702277541</v>
      </c>
      <c r="H12" s="233">
        <f t="shared" ref="H12:H13" si="0">(E12-I12)/I12</f>
        <v>-0.15758566562019902</v>
      </c>
      <c r="I12" s="685">
        <v>2994.2</v>
      </c>
      <c r="J12" s="185">
        <v>31970.2</v>
      </c>
      <c r="K12" s="193">
        <f>I12/$I$15</f>
        <v>0.1539608593259906</v>
      </c>
      <c r="L12" s="149"/>
      <c r="M12" s="134"/>
      <c r="O12" s="134"/>
      <c r="P12" s="134"/>
      <c r="Q12" s="134"/>
    </row>
    <row r="13" spans="1:17" ht="11.1" customHeight="1" x14ac:dyDescent="0.2">
      <c r="A13" s="1002"/>
      <c r="B13" s="1003"/>
      <c r="C13" s="154" t="s">
        <v>9</v>
      </c>
      <c r="D13" s="132">
        <v>79255</v>
      </c>
      <c r="E13" s="151">
        <v>3461.6</v>
      </c>
      <c r="F13" s="133">
        <v>36889.800000000003</v>
      </c>
      <c r="G13" s="738">
        <f>E13/$E$15</f>
        <v>0.20525713472519527</v>
      </c>
      <c r="H13" s="233">
        <f t="shared" si="0"/>
        <v>-0.16948176583493285</v>
      </c>
      <c r="I13" s="685">
        <v>4168</v>
      </c>
      <c r="J13" s="185">
        <v>44503.199999999997</v>
      </c>
      <c r="K13" s="193">
        <f>I13/$I$15</f>
        <v>0.21431730067154126</v>
      </c>
      <c r="L13" s="149"/>
      <c r="M13" s="134"/>
      <c r="O13" s="134"/>
      <c r="P13" s="134"/>
      <c r="Q13" s="134"/>
    </row>
    <row r="14" spans="1:17" ht="11.1" customHeight="1" x14ac:dyDescent="0.2">
      <c r="A14" s="1002"/>
      <c r="B14" s="1003"/>
      <c r="C14" s="154" t="s">
        <v>335</v>
      </c>
      <c r="D14" s="132">
        <v>3</v>
      </c>
      <c r="E14" s="151">
        <v>122.602</v>
      </c>
      <c r="F14" s="133">
        <v>1306.5386700000001</v>
      </c>
      <c r="G14" s="738">
        <f>E14/$E$15</f>
        <v>7.2697409381726344E-3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O14" s="134"/>
      <c r="P14" s="134"/>
      <c r="Q14" s="134"/>
    </row>
    <row r="15" spans="1:17" ht="11.1" customHeight="1" x14ac:dyDescent="0.2">
      <c r="A15" s="1004"/>
      <c r="B15" s="1005"/>
      <c r="C15" s="156" t="s">
        <v>2</v>
      </c>
      <c r="D15" s="145">
        <v>85500</v>
      </c>
      <c r="E15" s="146">
        <v>16864.699999999997</v>
      </c>
      <c r="F15" s="147">
        <v>179723.75354999999</v>
      </c>
      <c r="G15" s="739">
        <f>SUM(G10:G14)</f>
        <v>1.0000000000000002</v>
      </c>
      <c r="H15" s="731">
        <f>(E15-I15)/I15</f>
        <v>-0.13282222153662637</v>
      </c>
      <c r="I15" s="686">
        <v>19447.8</v>
      </c>
      <c r="J15" s="186">
        <v>207649.33368000004</v>
      </c>
      <c r="K15" s="194">
        <f>SUM(K10:K13)</f>
        <v>1</v>
      </c>
      <c r="L15" s="166"/>
      <c r="M15" s="134"/>
    </row>
    <row r="16" spans="1:17" ht="11.1" customHeight="1" x14ac:dyDescent="0.2">
      <c r="A16" s="1006" t="str">
        <f>T!J21</f>
        <v>listopad</v>
      </c>
      <c r="B16" s="1007"/>
      <c r="C16" s="154" t="s">
        <v>6</v>
      </c>
      <c r="D16" s="132">
        <v>49</v>
      </c>
      <c r="E16" s="151">
        <v>10471.454</v>
      </c>
      <c r="F16" s="133">
        <v>111642.40942</v>
      </c>
      <c r="G16" s="738">
        <f>E16/$E$21</f>
        <v>0.44023417037681672</v>
      </c>
      <c r="H16" s="233">
        <f>(E16-I16)/I16</f>
        <v>-3.0627366394193788E-2</v>
      </c>
      <c r="I16" s="685">
        <v>10802.3</v>
      </c>
      <c r="J16" s="185">
        <v>115433.04489000002</v>
      </c>
      <c r="K16" s="193">
        <f>I16/$I$21</f>
        <v>0.43434538385142113</v>
      </c>
      <c r="L16" s="149"/>
      <c r="M16" s="134"/>
      <c r="N16" s="134"/>
    </row>
    <row r="17" spans="1:21" ht="11.1" customHeight="1" x14ac:dyDescent="0.2">
      <c r="A17" s="1006"/>
      <c r="B17" s="1007"/>
      <c r="C17" s="154" t="s">
        <v>7</v>
      </c>
      <c r="D17" s="132">
        <v>197</v>
      </c>
      <c r="E17" s="151">
        <v>2676.9</v>
      </c>
      <c r="F17" s="133">
        <v>28540.298600000027</v>
      </c>
      <c r="G17" s="738">
        <f>E17/$E$21</f>
        <v>0.11254051736097974</v>
      </c>
      <c r="H17" s="233">
        <f>(E17-I17)/I17</f>
        <v>-5.0980253128655915E-2</v>
      </c>
      <c r="I17" s="685">
        <v>2820.7</v>
      </c>
      <c r="J17" s="185">
        <v>30142.332919999983</v>
      </c>
      <c r="K17" s="193">
        <f>I17/$I$21</f>
        <v>0.11341640430553712</v>
      </c>
      <c r="L17" s="150"/>
      <c r="M17" s="137"/>
      <c r="N17" s="134"/>
    </row>
    <row r="18" spans="1:21" ht="11.1" customHeight="1" x14ac:dyDescent="0.2">
      <c r="A18" s="1006"/>
      <c r="B18" s="1007"/>
      <c r="C18" s="154" t="s">
        <v>8</v>
      </c>
      <c r="D18" s="132">
        <v>6011</v>
      </c>
      <c r="E18" s="151">
        <v>4504.5690000000004</v>
      </c>
      <c r="F18" s="133">
        <v>48026.354079999997</v>
      </c>
      <c r="G18" s="738">
        <f>E18/$E$21</f>
        <v>0.18937820828130719</v>
      </c>
      <c r="H18" s="233">
        <f t="shared" ref="H18:H21" si="1">(E18-I18)/I18</f>
        <v>-4.1988728200765546E-2</v>
      </c>
      <c r="I18" s="685">
        <v>4702</v>
      </c>
      <c r="J18" s="185">
        <v>50245.4</v>
      </c>
      <c r="K18" s="193">
        <f>I18/$I$21</f>
        <v>0.18906084767775219</v>
      </c>
      <c r="L18" s="149"/>
      <c r="M18" s="134"/>
      <c r="N18" s="134"/>
      <c r="O18" s="134"/>
      <c r="P18" s="134"/>
    </row>
    <row r="19" spans="1:21" ht="11.1" customHeight="1" x14ac:dyDescent="0.2">
      <c r="A19" s="1006"/>
      <c r="B19" s="1007"/>
      <c r="C19" s="154" t="s">
        <v>9</v>
      </c>
      <c r="D19" s="132">
        <v>79292</v>
      </c>
      <c r="E19" s="151">
        <v>6017.3</v>
      </c>
      <c r="F19" s="133">
        <v>64154.7</v>
      </c>
      <c r="G19" s="738">
        <f>E19/$E$21</f>
        <v>0.25297547727454273</v>
      </c>
      <c r="H19" s="233">
        <f t="shared" si="1"/>
        <v>-8.0668571341267772E-2</v>
      </c>
      <c r="I19" s="685">
        <v>6545.3</v>
      </c>
      <c r="J19" s="185">
        <v>69942.7</v>
      </c>
      <c r="K19" s="193">
        <f>I19/$I$21</f>
        <v>0.26317736416528953</v>
      </c>
      <c r="L19" s="149"/>
      <c r="M19" s="134"/>
      <c r="N19" s="134"/>
      <c r="O19" s="134"/>
      <c r="P19" s="134"/>
    </row>
    <row r="20" spans="1:21" ht="11.1" customHeight="1" x14ac:dyDescent="0.2">
      <c r="A20" s="1006"/>
      <c r="B20" s="1007"/>
      <c r="C20" s="154" t="s">
        <v>335</v>
      </c>
      <c r="D20" s="132">
        <v>4</v>
      </c>
      <c r="E20" s="151">
        <v>115.877</v>
      </c>
      <c r="F20" s="133">
        <v>1235.4475</v>
      </c>
      <c r="G20" s="738">
        <f>E20/$E$21</f>
        <v>4.8716267063537112E-3</v>
      </c>
      <c r="H20" s="165" t="s">
        <v>354</v>
      </c>
      <c r="I20" s="691" t="s">
        <v>354</v>
      </c>
      <c r="J20" s="198" t="s">
        <v>354</v>
      </c>
      <c r="K20" s="201" t="s">
        <v>354</v>
      </c>
      <c r="L20" s="149"/>
      <c r="M20" s="134"/>
      <c r="N20" s="134"/>
      <c r="O20" s="134"/>
      <c r="P20" s="134"/>
    </row>
    <row r="21" spans="1:21" ht="11.1" customHeight="1" x14ac:dyDescent="0.2">
      <c r="A21" s="1006"/>
      <c r="B21" s="1007"/>
      <c r="C21" s="156" t="s">
        <v>2</v>
      </c>
      <c r="D21" s="145">
        <v>85553</v>
      </c>
      <c r="E21" s="146">
        <v>23786.1</v>
      </c>
      <c r="F21" s="147">
        <v>253599.2096</v>
      </c>
      <c r="G21" s="739">
        <f>SUM(G16:G20)</f>
        <v>1.0000000000000002</v>
      </c>
      <c r="H21" s="731">
        <f t="shared" si="1"/>
        <v>-4.3594166535988743E-2</v>
      </c>
      <c r="I21" s="686">
        <v>24870.3</v>
      </c>
      <c r="J21" s="186">
        <v>265763.47781000001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06" t="str">
        <f>T!J22</f>
        <v>prosinec</v>
      </c>
      <c r="B22" s="1007"/>
      <c r="C22" s="153" t="s">
        <v>6</v>
      </c>
      <c r="D22" s="171">
        <v>49</v>
      </c>
      <c r="E22" s="173">
        <v>10397.602000000001</v>
      </c>
      <c r="F22" s="172">
        <v>110858.15545999999</v>
      </c>
      <c r="G22" s="737">
        <f>E22/$E$27</f>
        <v>0.36292564591230531</v>
      </c>
      <c r="H22" s="656">
        <f>(E22-I22)/I22</f>
        <v>3.7458006718926423E-3</v>
      </c>
      <c r="I22" s="684">
        <v>10358.799999999999</v>
      </c>
      <c r="J22" s="187">
        <v>110848.45338999998</v>
      </c>
      <c r="K22" s="192">
        <f>I22/$I$27</f>
        <v>0.35281295341375851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6"/>
      <c r="B23" s="1007"/>
      <c r="C23" s="154" t="s">
        <v>7</v>
      </c>
      <c r="D23" s="132">
        <v>198</v>
      </c>
      <c r="E23" s="151">
        <v>3158.5</v>
      </c>
      <c r="F23" s="133">
        <v>33676.10061999999</v>
      </c>
      <c r="G23" s="738">
        <f>E23/$E$27</f>
        <v>0.11024663692782397</v>
      </c>
      <c r="H23" s="233">
        <f t="shared" ref="H23:H27" si="2">(E23-I23)/I23</f>
        <v>3.9732994278448824E-3</v>
      </c>
      <c r="I23" s="685">
        <v>3146</v>
      </c>
      <c r="J23" s="185">
        <v>33665.089510000013</v>
      </c>
      <c r="K23" s="193">
        <f>I23/$I$27</f>
        <v>0.10715039883381129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6"/>
      <c r="B24" s="1007"/>
      <c r="C24" s="154" t="s">
        <v>8</v>
      </c>
      <c r="D24" s="132">
        <v>6021</v>
      </c>
      <c r="E24" s="151">
        <v>6228.8410000000003</v>
      </c>
      <c r="F24" s="133">
        <v>66410.967350000006</v>
      </c>
      <c r="G24" s="738">
        <f>E24/$E$27</f>
        <v>0.21741610644551021</v>
      </c>
      <c r="H24" s="233">
        <f t="shared" si="2"/>
        <v>-6.0308209878405697E-2</v>
      </c>
      <c r="I24" s="685">
        <v>6628.6</v>
      </c>
      <c r="J24" s="185">
        <v>70932.3</v>
      </c>
      <c r="K24" s="193">
        <f>I24/$I$27</f>
        <v>0.22576514103935205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6"/>
      <c r="B25" s="1007"/>
      <c r="C25" s="154" t="s">
        <v>9</v>
      </c>
      <c r="D25" s="132">
        <v>79330</v>
      </c>
      <c r="E25" s="151">
        <v>8721.9</v>
      </c>
      <c r="F25" s="133">
        <v>92992</v>
      </c>
      <c r="G25" s="738">
        <f>E25/$E$27</f>
        <v>0.30443569498837669</v>
      </c>
      <c r="H25" s="233">
        <f t="shared" si="2"/>
        <v>-5.4762007976417663E-2</v>
      </c>
      <c r="I25" s="685">
        <v>9227.2000000000007</v>
      </c>
      <c r="J25" s="185">
        <v>98739.4</v>
      </c>
      <c r="K25" s="193">
        <f>I25/$I$27</f>
        <v>0.31427150671307807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1"/>
      <c r="B26" s="1051"/>
      <c r="C26" s="154" t="s">
        <v>335</v>
      </c>
      <c r="D26" s="132">
        <v>5</v>
      </c>
      <c r="E26" s="151">
        <v>142.55699999999999</v>
      </c>
      <c r="F26" s="133">
        <v>1519.9355899999998</v>
      </c>
      <c r="G26" s="738">
        <f>E26/$E$27</f>
        <v>4.9759157259837896E-3</v>
      </c>
      <c r="H26" s="165" t="s">
        <v>354</v>
      </c>
      <c r="I26" s="691" t="s">
        <v>354</v>
      </c>
      <c r="J26" s="198" t="s">
        <v>354</v>
      </c>
      <c r="K26" s="201" t="s">
        <v>354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08"/>
      <c r="B27" s="1009"/>
      <c r="C27" s="174" t="s">
        <v>2</v>
      </c>
      <c r="D27" s="175">
        <v>85603</v>
      </c>
      <c r="E27" s="176">
        <v>28649.4</v>
      </c>
      <c r="F27" s="177">
        <v>305457.15902000002</v>
      </c>
      <c r="G27" s="745">
        <f>SUM(G22:G25)</f>
        <v>0.99502408427401612</v>
      </c>
      <c r="H27" s="744">
        <f t="shared" si="2"/>
        <v>-2.4222938223333334E-2</v>
      </c>
      <c r="I27" s="693">
        <v>29360.600000000002</v>
      </c>
      <c r="J27" s="188">
        <v>314185.24289999995</v>
      </c>
      <c r="K27" s="195">
        <f>SUM(K22:K25)</f>
        <v>1</v>
      </c>
      <c r="L27" s="178"/>
    </row>
    <row r="28" spans="1:21" ht="11.1" customHeight="1" thickTop="1" x14ac:dyDescent="0.2">
      <c r="A28" s="1014" t="str">
        <f>T!E17</f>
        <v>IV. čtvrtletí</v>
      </c>
      <c r="B28" s="1015"/>
      <c r="C28" s="154" t="s">
        <v>6</v>
      </c>
      <c r="D28" s="132">
        <f>D22</f>
        <v>49</v>
      </c>
      <c r="E28" s="151">
        <f>E10+E16+E22</f>
        <v>29766.996999999996</v>
      </c>
      <c r="F28" s="133">
        <f>F10+F16+F22</f>
        <v>317323.78668999998</v>
      </c>
      <c r="G28" s="738">
        <f>E28/$E$33</f>
        <v>0.42953695660329988</v>
      </c>
      <c r="H28" s="233">
        <f>(E28-I28)/I28</f>
        <v>-5.1701438997894297E-2</v>
      </c>
      <c r="I28" s="688">
        <v>31389.899999999998</v>
      </c>
      <c r="J28" s="185">
        <v>335496.49012000003</v>
      </c>
      <c r="K28" s="193">
        <f>I28/$I$33</f>
        <v>0.42603764724404747</v>
      </c>
      <c r="L28" s="148"/>
    </row>
    <row r="29" spans="1:21" ht="11.1" customHeight="1" x14ac:dyDescent="0.2">
      <c r="A29" s="1006"/>
      <c r="B29" s="1007"/>
      <c r="C29" s="154" t="s">
        <v>7</v>
      </c>
      <c r="D29" s="132">
        <f>D23</f>
        <v>198</v>
      </c>
      <c r="E29" s="151">
        <f t="shared" ref="E29:F32" si="3">E11+E17+E23</f>
        <v>7695.6</v>
      </c>
      <c r="F29" s="133">
        <f t="shared" si="3"/>
        <v>82040.159320000006</v>
      </c>
      <c r="G29" s="738">
        <f>E29/$E$33</f>
        <v>0.11104729856479494</v>
      </c>
      <c r="H29" s="233">
        <f t="shared" ref="H29:H31" si="4">(E29-I29)/I29</f>
        <v>-4.0867451860160733E-2</v>
      </c>
      <c r="I29" s="685">
        <v>8023.5</v>
      </c>
      <c r="J29" s="185">
        <v>85768.364269999991</v>
      </c>
      <c r="K29" s="193">
        <f>I29/$I$33</f>
        <v>0.10889850119505366</v>
      </c>
      <c r="L29" s="148"/>
    </row>
    <row r="30" spans="1:21" ht="11.1" customHeight="1" x14ac:dyDescent="0.2">
      <c r="A30" s="1006"/>
      <c r="B30" s="1007"/>
      <c r="C30" s="154" t="s">
        <v>8</v>
      </c>
      <c r="D30" s="132">
        <f>D24</f>
        <v>6021</v>
      </c>
      <c r="E30" s="151">
        <f t="shared" si="3"/>
        <v>13255.767</v>
      </c>
      <c r="F30" s="133">
        <f t="shared" si="3"/>
        <v>141317.75440000001</v>
      </c>
      <c r="G30" s="738">
        <f>E30/$E$33</f>
        <v>0.19128035705524665</v>
      </c>
      <c r="H30" s="233">
        <f t="shared" si="4"/>
        <v>-7.4628127443315054E-2</v>
      </c>
      <c r="I30" s="685">
        <v>14324.8</v>
      </c>
      <c r="J30" s="185">
        <v>153147.90000000002</v>
      </c>
      <c r="K30" s="193">
        <f>I30/$I$33</f>
        <v>0.19442254002852927</v>
      </c>
      <c r="L30" s="148"/>
    </row>
    <row r="31" spans="1:21" ht="11.1" customHeight="1" x14ac:dyDescent="0.2">
      <c r="A31" s="1006"/>
      <c r="B31" s="1007"/>
      <c r="C31" s="154" t="s">
        <v>9</v>
      </c>
      <c r="D31" s="132">
        <f>D25</f>
        <v>79330</v>
      </c>
      <c r="E31" s="151">
        <f t="shared" si="3"/>
        <v>18200.8</v>
      </c>
      <c r="F31" s="133">
        <f t="shared" si="3"/>
        <v>194036.5</v>
      </c>
      <c r="G31" s="738">
        <f>E31/$E$33</f>
        <v>0.26263704866652626</v>
      </c>
      <c r="H31" s="233">
        <f t="shared" si="4"/>
        <v>-8.7244552543817896E-2</v>
      </c>
      <c r="I31" s="685">
        <v>19940.5</v>
      </c>
      <c r="J31" s="185">
        <v>213185.3</v>
      </c>
      <c r="K31" s="193">
        <f>I31/$I$33</f>
        <v>0.27064131153236959</v>
      </c>
      <c r="L31" s="148"/>
    </row>
    <row r="32" spans="1:21" ht="11.1" customHeight="1" x14ac:dyDescent="0.2">
      <c r="A32" s="1006"/>
      <c r="B32" s="1007"/>
      <c r="C32" s="154" t="s">
        <v>335</v>
      </c>
      <c r="D32" s="132">
        <f>D26</f>
        <v>5</v>
      </c>
      <c r="E32" s="151">
        <f>E14+E20+E26</f>
        <v>381.03599999999994</v>
      </c>
      <c r="F32" s="133">
        <f t="shared" si="3"/>
        <v>4061.9217600000002</v>
      </c>
      <c r="G32" s="738">
        <f>E32/$E$33</f>
        <v>5.4983391101324393E-3</v>
      </c>
      <c r="H32" s="165" t="s">
        <v>354</v>
      </c>
      <c r="I32" s="691" t="s">
        <v>354</v>
      </c>
      <c r="J32" s="198" t="s">
        <v>354</v>
      </c>
      <c r="K32" s="201" t="s">
        <v>354</v>
      </c>
      <c r="L32" s="148"/>
    </row>
    <row r="33" spans="1:12" ht="11.1" customHeight="1" x14ac:dyDescent="0.2">
      <c r="A33" s="1006"/>
      <c r="B33" s="1007"/>
      <c r="C33" s="157" t="s">
        <v>2</v>
      </c>
      <c r="D33" s="158">
        <f>SUM(D28:D32)</f>
        <v>85603</v>
      </c>
      <c r="E33" s="159">
        <f>SUM(E28:E32)</f>
        <v>69300.199999999983</v>
      </c>
      <c r="F33" s="160">
        <f>SUM(F28:F32)</f>
        <v>738780.12216999999</v>
      </c>
      <c r="G33" s="743">
        <f>SUM(G28:G32)</f>
        <v>1.0000000000000002</v>
      </c>
      <c r="H33" s="733">
        <f>(E33-I33)/I33</f>
        <v>-5.9426944286476484E-2</v>
      </c>
      <c r="I33" s="689">
        <v>73678.7</v>
      </c>
      <c r="J33" s="189">
        <v>787598.05438999995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47" t="s">
        <v>113</v>
      </c>
      <c r="B36" s="1047"/>
      <c r="C36" s="1047"/>
      <c r="D36" s="104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983">
        <f>T!G17</f>
        <v>2017</v>
      </c>
      <c r="F37" s="984"/>
      <c r="G37" s="984"/>
      <c r="H37" s="680"/>
      <c r="I37" s="985">
        <f>E37-1</f>
        <v>2016</v>
      </c>
      <c r="J37" s="986"/>
      <c r="K37" s="98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77" t="s">
        <v>108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989" t="s">
        <v>0</v>
      </c>
      <c r="E39" s="976" t="s">
        <v>39</v>
      </c>
      <c r="F39" s="977"/>
      <c r="G39" s="729" t="s">
        <v>107</v>
      </c>
      <c r="H39" s="977"/>
      <c r="I39" s="991" t="s">
        <v>39</v>
      </c>
      <c r="J39" s="992"/>
      <c r="K39" s="190" t="s">
        <v>107</v>
      </c>
      <c r="L39" s="148"/>
    </row>
    <row r="40" spans="1:12" ht="15" customHeight="1" x14ac:dyDescent="0.25">
      <c r="A40" s="988" t="s">
        <v>156</v>
      </c>
      <c r="B40" s="988"/>
      <c r="C40" s="208" t="s">
        <v>45</v>
      </c>
      <c r="D40" s="990"/>
      <c r="E40" s="163" t="s">
        <v>147</v>
      </c>
      <c r="F40" s="728" t="s">
        <v>1</v>
      </c>
      <c r="G40" s="730" t="s">
        <v>66</v>
      </c>
      <c r="H40" s="988"/>
      <c r="I40" s="683" t="s">
        <v>157</v>
      </c>
      <c r="J40" s="184" t="s">
        <v>1</v>
      </c>
      <c r="K40" s="191" t="s">
        <v>66</v>
      </c>
      <c r="L40" s="152"/>
    </row>
    <row r="41" spans="1:12" ht="11.1" customHeight="1" x14ac:dyDescent="0.2">
      <c r="A41" s="1000" t="str">
        <f>T!J20</f>
        <v>říjen</v>
      </c>
      <c r="B41" s="1001"/>
      <c r="C41" s="153" t="s">
        <v>6</v>
      </c>
      <c r="D41" s="132">
        <v>83</v>
      </c>
      <c r="E41" s="151">
        <v>13522.463</v>
      </c>
      <c r="F41" s="133">
        <v>144104.91470999995</v>
      </c>
      <c r="G41" s="737">
        <f>E41/$E$46</f>
        <v>0.47588166359323752</v>
      </c>
      <c r="H41" s="233">
        <f>(E41-I41)/I41</f>
        <v>0.14776116995993746</v>
      </c>
      <c r="I41" s="685">
        <v>11781.6</v>
      </c>
      <c r="J41" s="185">
        <v>125794.59068000004</v>
      </c>
      <c r="K41" s="192">
        <f>I41/$I$46</f>
        <v>0.41819207956638882</v>
      </c>
      <c r="L41" s="148"/>
    </row>
    <row r="42" spans="1:12" ht="11.1" customHeight="1" x14ac:dyDescent="0.2">
      <c r="A42" s="1002"/>
      <c r="B42" s="1003"/>
      <c r="C42" s="154" t="s">
        <v>7</v>
      </c>
      <c r="D42" s="132">
        <v>244</v>
      </c>
      <c r="E42" s="151">
        <v>2810.1620000000003</v>
      </c>
      <c r="F42" s="133">
        <v>29947.513310000017</v>
      </c>
      <c r="G42" s="738">
        <f t="shared" ref="G42" si="5">E42/$E$46</f>
        <v>9.8895043567617802E-2</v>
      </c>
      <c r="H42" s="233">
        <f>(E42-I42)/I42</f>
        <v>-3.8076949407818111E-2</v>
      </c>
      <c r="I42" s="685">
        <v>2921.4</v>
      </c>
      <c r="J42" s="185">
        <v>31192.369089999989</v>
      </c>
      <c r="K42" s="193">
        <f t="shared" ref="K42:K44" si="6">I42/$I$46</f>
        <v>0.1036961313612114</v>
      </c>
      <c r="L42" s="149"/>
    </row>
    <row r="43" spans="1:12" ht="11.1" customHeight="1" x14ac:dyDescent="0.2">
      <c r="A43" s="1002"/>
      <c r="B43" s="1003"/>
      <c r="C43" s="154" t="s">
        <v>8</v>
      </c>
      <c r="D43" s="132">
        <v>9565</v>
      </c>
      <c r="E43" s="151">
        <v>4310.9989999999998</v>
      </c>
      <c r="F43" s="133">
        <v>45941.381240000002</v>
      </c>
      <c r="G43" s="738">
        <f>E43/$E$46</f>
        <v>0.15171240445389153</v>
      </c>
      <c r="H43" s="233">
        <f t="shared" ref="H43:H44" si="7">(E43-I43)/I43</f>
        <v>-7.1565696810458157E-2</v>
      </c>
      <c r="I43" s="685">
        <v>4643.3</v>
      </c>
      <c r="J43" s="185">
        <v>49577.8</v>
      </c>
      <c r="K43" s="193">
        <f t="shared" si="6"/>
        <v>0.16481558388084921</v>
      </c>
      <c r="L43" s="149"/>
    </row>
    <row r="44" spans="1:12" ht="11.1" customHeight="1" x14ac:dyDescent="0.2">
      <c r="A44" s="1002"/>
      <c r="B44" s="1003"/>
      <c r="C44" s="154" t="s">
        <v>9</v>
      </c>
      <c r="D44" s="132">
        <v>108367</v>
      </c>
      <c r="E44" s="151">
        <v>7589.3</v>
      </c>
      <c r="F44" s="133">
        <v>80876.600000000006</v>
      </c>
      <c r="G44" s="738">
        <f>E44/$E$46</f>
        <v>0.26708216613409536</v>
      </c>
      <c r="H44" s="233">
        <f t="shared" si="7"/>
        <v>-0.14015906824979601</v>
      </c>
      <c r="I44" s="685">
        <v>8826.4</v>
      </c>
      <c r="J44" s="185">
        <v>94241.5</v>
      </c>
      <c r="K44" s="193">
        <f t="shared" si="6"/>
        <v>0.31329620519155071</v>
      </c>
      <c r="L44" s="149"/>
    </row>
    <row r="45" spans="1:12" ht="11.1" customHeight="1" x14ac:dyDescent="0.2">
      <c r="A45" s="1002"/>
      <c r="B45" s="1003"/>
      <c r="C45" s="154" t="s">
        <v>335</v>
      </c>
      <c r="D45" s="132">
        <v>17</v>
      </c>
      <c r="E45" s="151">
        <v>182.67599999999999</v>
      </c>
      <c r="F45" s="133">
        <v>1946.72333</v>
      </c>
      <c r="G45" s="738">
        <f>E45/$E$46</f>
        <v>6.4287222511578146E-3</v>
      </c>
      <c r="H45" s="165" t="s">
        <v>354</v>
      </c>
      <c r="I45" s="691" t="s">
        <v>354</v>
      </c>
      <c r="J45" s="198" t="s">
        <v>354</v>
      </c>
      <c r="K45" s="201" t="s">
        <v>354</v>
      </c>
      <c r="L45" s="149"/>
    </row>
    <row r="46" spans="1:12" ht="11.1" customHeight="1" x14ac:dyDescent="0.2">
      <c r="A46" s="1004"/>
      <c r="B46" s="1005"/>
      <c r="C46" s="156" t="s">
        <v>2</v>
      </c>
      <c r="D46" s="145">
        <v>118276</v>
      </c>
      <c r="E46" s="146">
        <v>28415.599999999999</v>
      </c>
      <c r="F46" s="147">
        <v>302817.13258999999</v>
      </c>
      <c r="G46" s="739">
        <f>SUM(G41:G45)</f>
        <v>1.0000000000000002</v>
      </c>
      <c r="H46" s="731">
        <f>(E46-I46)/I46</f>
        <v>8.6218218346129933E-3</v>
      </c>
      <c r="I46" s="686">
        <v>28172.699999999997</v>
      </c>
      <c r="J46" s="186">
        <v>300806.25977</v>
      </c>
      <c r="K46" s="194">
        <f>SUM(K41:K44)</f>
        <v>1</v>
      </c>
      <c r="L46" s="166"/>
    </row>
    <row r="47" spans="1:12" ht="11.1" customHeight="1" x14ac:dyDescent="0.2">
      <c r="A47" s="1006" t="str">
        <f>T!J21</f>
        <v>listopad</v>
      </c>
      <c r="B47" s="1007"/>
      <c r="C47" s="154" t="s">
        <v>6</v>
      </c>
      <c r="D47" s="132">
        <v>83</v>
      </c>
      <c r="E47" s="151">
        <v>16080.213</v>
      </c>
      <c r="F47" s="133">
        <v>171441.08456000002</v>
      </c>
      <c r="G47" s="738">
        <f>E47/$E$52</f>
        <v>0.39213528000234105</v>
      </c>
      <c r="H47" s="233">
        <f>(E47-I47)/I47</f>
        <v>0.11713141404176675</v>
      </c>
      <c r="I47" s="685">
        <v>14394.2</v>
      </c>
      <c r="J47" s="185">
        <v>153816.68513999999</v>
      </c>
      <c r="K47" s="193">
        <f>I47/$I$52</f>
        <v>0.36399176642542497</v>
      </c>
      <c r="L47" s="149"/>
    </row>
    <row r="48" spans="1:12" ht="11.1" customHeight="1" x14ac:dyDescent="0.2">
      <c r="A48" s="1006"/>
      <c r="B48" s="1007"/>
      <c r="C48" s="154" t="s">
        <v>7</v>
      </c>
      <c r="D48" s="132">
        <v>245</v>
      </c>
      <c r="E48" s="151">
        <v>3849.3199999999997</v>
      </c>
      <c r="F48" s="133">
        <v>41040.460420000018</v>
      </c>
      <c r="G48" s="738">
        <f t="shared" ref="G48:G51" si="8">E48/$E$52</f>
        <v>9.3870284928353337E-2</v>
      </c>
      <c r="H48" s="233">
        <f>(E48-I48)/I48</f>
        <v>-3.7453427021079795E-2</v>
      </c>
      <c r="I48" s="685">
        <v>3999.1</v>
      </c>
      <c r="J48" s="185">
        <v>42734.16426000002</v>
      </c>
      <c r="K48" s="193">
        <f t="shared" ref="K48:K50" si="9">I48/$I$52</f>
        <v>0.10112680615191652</v>
      </c>
      <c r="L48" s="150"/>
    </row>
    <row r="49" spans="1:12" ht="11.1" customHeight="1" x14ac:dyDescent="0.2">
      <c r="A49" s="1006"/>
      <c r="B49" s="1007"/>
      <c r="C49" s="154" t="s">
        <v>8</v>
      </c>
      <c r="D49" s="132">
        <v>9587</v>
      </c>
      <c r="E49" s="151">
        <v>7698.9059999999999</v>
      </c>
      <c r="F49" s="133">
        <v>82083.147570000001</v>
      </c>
      <c r="G49" s="738">
        <f t="shared" si="8"/>
        <v>0.18774705658573698</v>
      </c>
      <c r="H49" s="233">
        <f t="shared" ref="H49:H50" si="10">(E49-I49)/I49</f>
        <v>5.5859619287947714E-2</v>
      </c>
      <c r="I49" s="685">
        <v>7291.6</v>
      </c>
      <c r="J49" s="185">
        <v>77918.100000000006</v>
      </c>
      <c r="K49" s="193">
        <f t="shared" si="9"/>
        <v>0.18438554168120691</v>
      </c>
      <c r="L49" s="149"/>
    </row>
    <row r="50" spans="1:12" ht="11.1" customHeight="1" x14ac:dyDescent="0.2">
      <c r="A50" s="1006"/>
      <c r="B50" s="1007"/>
      <c r="C50" s="154" t="s">
        <v>9</v>
      </c>
      <c r="D50" s="132">
        <v>108417</v>
      </c>
      <c r="E50" s="151">
        <v>13192.3</v>
      </c>
      <c r="F50" s="133">
        <v>140652</v>
      </c>
      <c r="G50" s="738">
        <f t="shared" si="8"/>
        <v>0.32171005784406487</v>
      </c>
      <c r="H50" s="233">
        <f t="shared" si="10"/>
        <v>-4.820893907146212E-2</v>
      </c>
      <c r="I50" s="685">
        <v>13860.5</v>
      </c>
      <c r="J50" s="185">
        <v>148113</v>
      </c>
      <c r="K50" s="193">
        <f t="shared" si="9"/>
        <v>0.35049588574145157</v>
      </c>
      <c r="L50" s="149"/>
    </row>
    <row r="51" spans="1:12" ht="11.1" customHeight="1" x14ac:dyDescent="0.2">
      <c r="A51" s="1006"/>
      <c r="B51" s="1007"/>
      <c r="C51" s="154" t="s">
        <v>335</v>
      </c>
      <c r="D51" s="132">
        <v>17</v>
      </c>
      <c r="E51" s="151">
        <v>186.06100000000001</v>
      </c>
      <c r="F51" s="133">
        <v>1983.7144599999999</v>
      </c>
      <c r="G51" s="738">
        <f t="shared" si="8"/>
        <v>4.5373206395036923E-3</v>
      </c>
      <c r="H51" s="165" t="s">
        <v>354</v>
      </c>
      <c r="I51" s="691" t="s">
        <v>354</v>
      </c>
      <c r="J51" s="198" t="s">
        <v>354</v>
      </c>
      <c r="K51" s="201" t="s">
        <v>354</v>
      </c>
      <c r="L51" s="149"/>
    </row>
    <row r="52" spans="1:12" ht="11.1" customHeight="1" x14ac:dyDescent="0.2">
      <c r="A52" s="1006"/>
      <c r="B52" s="1007"/>
      <c r="C52" s="156" t="s">
        <v>2</v>
      </c>
      <c r="D52" s="145">
        <v>118349</v>
      </c>
      <c r="E52" s="146">
        <v>41006.800000000003</v>
      </c>
      <c r="F52" s="147">
        <v>437200.40701000002</v>
      </c>
      <c r="G52" s="739">
        <f>SUM(G47:G51)</f>
        <v>0.99999999999999989</v>
      </c>
      <c r="H52" s="731">
        <f t="shared" ref="H52" si="11">(E52-I52)/I52</f>
        <v>3.6954993501140496E-2</v>
      </c>
      <c r="I52" s="686">
        <v>39545.4</v>
      </c>
      <c r="J52" s="186">
        <v>422581.94940000004</v>
      </c>
      <c r="K52" s="194">
        <f>SUM(K47:K50)</f>
        <v>1</v>
      </c>
      <c r="L52" s="166"/>
    </row>
    <row r="53" spans="1:12" ht="11.1" customHeight="1" x14ac:dyDescent="0.2">
      <c r="A53" s="1006" t="str">
        <f>T!J22</f>
        <v>prosinec</v>
      </c>
      <c r="B53" s="1007"/>
      <c r="C53" s="153" t="s">
        <v>6</v>
      </c>
      <c r="D53" s="171">
        <v>83</v>
      </c>
      <c r="E53" s="173">
        <v>15979.021000000001</v>
      </c>
      <c r="F53" s="172">
        <v>170367.50727999999</v>
      </c>
      <c r="G53" s="737">
        <f>E53/$E$58</f>
        <v>0.32065203911472145</v>
      </c>
      <c r="H53" s="656">
        <f>(E53-I53)/I53</f>
        <v>8.8392785380041375E-2</v>
      </c>
      <c r="I53" s="684">
        <v>14681.3</v>
      </c>
      <c r="J53" s="187">
        <v>157102.78261000005</v>
      </c>
      <c r="K53" s="192">
        <f>I53/$I$58</f>
        <v>0.30102890277709432</v>
      </c>
      <c r="L53" s="173"/>
    </row>
    <row r="54" spans="1:12" ht="11.1" customHeight="1" x14ac:dyDescent="0.2">
      <c r="A54" s="1006"/>
      <c r="B54" s="1007"/>
      <c r="C54" s="154" t="s">
        <v>7</v>
      </c>
      <c r="D54" s="132">
        <v>244</v>
      </c>
      <c r="E54" s="151">
        <v>3859.0219999999999</v>
      </c>
      <c r="F54" s="133">
        <v>41144.270859999997</v>
      </c>
      <c r="G54" s="738">
        <f t="shared" ref="G54:G57" si="12">E54/$E$58</f>
        <v>7.7439241946585496E-2</v>
      </c>
      <c r="H54" s="233">
        <f t="shared" ref="H54:H56" si="13">(E54-I54)/I54</f>
        <v>-9.6226609522471196E-2</v>
      </c>
      <c r="I54" s="685">
        <v>4269.8999999999996</v>
      </c>
      <c r="J54" s="185">
        <v>45691.914479999978</v>
      </c>
      <c r="K54" s="193">
        <f t="shared" ref="K54:K56" si="14">I54/$I$58</f>
        <v>8.7551055558289459E-2</v>
      </c>
      <c r="L54" s="151"/>
    </row>
    <row r="55" spans="1:12" ht="11.1" customHeight="1" x14ac:dyDescent="0.2">
      <c r="A55" s="1006"/>
      <c r="B55" s="1007"/>
      <c r="C55" s="154" t="s">
        <v>8</v>
      </c>
      <c r="D55" s="132">
        <v>9604</v>
      </c>
      <c r="E55" s="151">
        <v>10694.880999999999</v>
      </c>
      <c r="F55" s="133">
        <v>114027.71724</v>
      </c>
      <c r="G55" s="738">
        <f t="shared" si="12"/>
        <v>0.2146148628717173</v>
      </c>
      <c r="H55" s="233">
        <f t="shared" si="13"/>
        <v>4.041879876257367E-2</v>
      </c>
      <c r="I55" s="685">
        <v>10279.4</v>
      </c>
      <c r="J55" s="185">
        <v>109998.39999999999</v>
      </c>
      <c r="K55" s="193">
        <f t="shared" si="14"/>
        <v>0.21077128750225549</v>
      </c>
      <c r="L55" s="151"/>
    </row>
    <row r="56" spans="1:12" ht="11.1" customHeight="1" x14ac:dyDescent="0.2">
      <c r="A56" s="1006"/>
      <c r="B56" s="1007"/>
      <c r="C56" s="154" t="s">
        <v>9</v>
      </c>
      <c r="D56" s="132">
        <v>108469</v>
      </c>
      <c r="E56" s="151">
        <v>19121.7</v>
      </c>
      <c r="F56" s="133">
        <v>203874.6</v>
      </c>
      <c r="G56" s="738">
        <f t="shared" si="12"/>
        <v>0.38371638014243609</v>
      </c>
      <c r="H56" s="233">
        <f t="shared" si="13"/>
        <v>-2.1397353094709186E-2</v>
      </c>
      <c r="I56" s="685">
        <v>19539.8</v>
      </c>
      <c r="J56" s="185">
        <v>209093.8</v>
      </c>
      <c r="K56" s="193">
        <f t="shared" si="14"/>
        <v>0.40064875416236079</v>
      </c>
      <c r="L56" s="151"/>
    </row>
    <row r="57" spans="1:12" ht="11.1" customHeight="1" x14ac:dyDescent="0.2">
      <c r="A57" s="1001"/>
      <c r="B57" s="1051"/>
      <c r="C57" s="154" t="s">
        <v>335</v>
      </c>
      <c r="D57" s="132">
        <v>17</v>
      </c>
      <c r="E57" s="151">
        <v>178.27600000000001</v>
      </c>
      <c r="F57" s="133">
        <v>1900.7575400000001</v>
      </c>
      <c r="G57" s="738">
        <f t="shared" si="12"/>
        <v>3.5774759245398129E-3</v>
      </c>
      <c r="H57" s="165" t="s">
        <v>354</v>
      </c>
      <c r="I57" s="691" t="s">
        <v>354</v>
      </c>
      <c r="J57" s="198" t="s">
        <v>354</v>
      </c>
      <c r="K57" s="201" t="s">
        <v>354</v>
      </c>
      <c r="L57" s="151"/>
    </row>
    <row r="58" spans="1:12" ht="11.1" customHeight="1" thickBot="1" x14ac:dyDescent="0.25">
      <c r="A58" s="1008"/>
      <c r="B58" s="1009"/>
      <c r="C58" s="174" t="s">
        <v>2</v>
      </c>
      <c r="D58" s="175">
        <v>118417</v>
      </c>
      <c r="E58" s="176">
        <v>49832.899999999994</v>
      </c>
      <c r="F58" s="177">
        <v>531314.85291999998</v>
      </c>
      <c r="G58" s="745">
        <f>SUM(G53:G57)</f>
        <v>1</v>
      </c>
      <c r="H58" s="744">
        <f t="shared" ref="H58" si="15">(E58-I58)/I58</f>
        <v>2.1785755294194842E-2</v>
      </c>
      <c r="I58" s="693">
        <v>48770.399999999994</v>
      </c>
      <c r="J58" s="188">
        <v>521886.89709000004</v>
      </c>
      <c r="K58" s="195">
        <f>SUM(K53:K56)</f>
        <v>1</v>
      </c>
      <c r="L58" s="178"/>
    </row>
    <row r="59" spans="1:12" ht="11.1" customHeight="1" thickTop="1" x14ac:dyDescent="0.2">
      <c r="A59" s="1014" t="str">
        <f>T!E17</f>
        <v>IV. čtvrtletí</v>
      </c>
      <c r="B59" s="1015"/>
      <c r="C59" s="154" t="s">
        <v>6</v>
      </c>
      <c r="D59" s="132">
        <f>D53</f>
        <v>83</v>
      </c>
      <c r="E59" s="151">
        <f>E41+E47+E53</f>
        <v>45581.697</v>
      </c>
      <c r="F59" s="133">
        <f>F41+F47+F53</f>
        <v>485913.50654999993</v>
      </c>
      <c r="G59" s="738">
        <f>E59/$E$64</f>
        <v>0.38221946529839762</v>
      </c>
      <c r="H59" s="233">
        <f>(E59-I59)/I59</f>
        <v>0.11563711080815803</v>
      </c>
      <c r="I59" s="688">
        <v>40857.100000000006</v>
      </c>
      <c r="J59" s="185">
        <v>436714.05843000009</v>
      </c>
      <c r="K59" s="193">
        <f>I59/$I$64</f>
        <v>0.3507393433686587</v>
      </c>
      <c r="L59" s="148"/>
    </row>
    <row r="60" spans="1:12" ht="11.1" customHeight="1" x14ac:dyDescent="0.2">
      <c r="A60" s="1006"/>
      <c r="B60" s="1007"/>
      <c r="C60" s="154" t="s">
        <v>7</v>
      </c>
      <c r="D60" s="132">
        <f>D54</f>
        <v>244</v>
      </c>
      <c r="E60" s="151">
        <f t="shared" ref="E60:F61" si="16">E42+E48+E54</f>
        <v>10518.504000000001</v>
      </c>
      <c r="F60" s="133">
        <f t="shared" si="16"/>
        <v>112132.24459000002</v>
      </c>
      <c r="G60" s="738">
        <f t="shared" ref="G60:G63" si="17">E60/$E$64</f>
        <v>8.8201564207209246E-2</v>
      </c>
      <c r="H60" s="233">
        <f t="shared" ref="H60:H62" si="18">(E60-I60)/I60</f>
        <v>-6.0042179010580392E-2</v>
      </c>
      <c r="I60" s="685">
        <v>11190.4</v>
      </c>
      <c r="J60" s="185">
        <v>119618.44782999999</v>
      </c>
      <c r="K60" s="193">
        <f t="shared" ref="K60:K62" si="19">I60/$I$64</f>
        <v>9.606441837606286E-2</v>
      </c>
      <c r="L60" s="148"/>
    </row>
    <row r="61" spans="1:12" ht="11.1" customHeight="1" x14ac:dyDescent="0.2">
      <c r="A61" s="1006"/>
      <c r="B61" s="1007"/>
      <c r="C61" s="154" t="s">
        <v>8</v>
      </c>
      <c r="D61" s="132">
        <f>D55</f>
        <v>9604</v>
      </c>
      <c r="E61" s="151">
        <f>E43+E49+E55</f>
        <v>22704.786</v>
      </c>
      <c r="F61" s="133">
        <f t="shared" si="16"/>
        <v>242052.24605000002</v>
      </c>
      <c r="G61" s="738">
        <f t="shared" si="17"/>
        <v>0.19038806661003746</v>
      </c>
      <c r="H61" s="233">
        <f t="shared" si="18"/>
        <v>2.2079741427818888E-2</v>
      </c>
      <c r="I61" s="685">
        <v>22214.300000000003</v>
      </c>
      <c r="J61" s="185">
        <v>237494.3</v>
      </c>
      <c r="K61" s="193">
        <f t="shared" si="19"/>
        <v>0.19069951111053882</v>
      </c>
      <c r="L61" s="148"/>
    </row>
    <row r="62" spans="1:12" ht="11.1" customHeight="1" x14ac:dyDescent="0.2">
      <c r="A62" s="1006"/>
      <c r="B62" s="1007"/>
      <c r="C62" s="154" t="s">
        <v>9</v>
      </c>
      <c r="D62" s="132">
        <f>D56</f>
        <v>108469</v>
      </c>
      <c r="E62" s="151">
        <f t="shared" ref="E62:F63" si="20">E44+E50+E56</f>
        <v>39903.300000000003</v>
      </c>
      <c r="F62" s="133">
        <f t="shared" si="20"/>
        <v>425403.2</v>
      </c>
      <c r="G62" s="738">
        <f t="shared" si="17"/>
        <v>0.33460399663578894</v>
      </c>
      <c r="H62" s="233">
        <f t="shared" si="18"/>
        <v>-5.5022059502636826E-2</v>
      </c>
      <c r="I62" s="685">
        <v>42226.7</v>
      </c>
      <c r="J62" s="185">
        <v>451448.3</v>
      </c>
      <c r="K62" s="193">
        <f t="shared" si="19"/>
        <v>0.36249672714473952</v>
      </c>
      <c r="L62" s="148"/>
    </row>
    <row r="63" spans="1:12" ht="11.1" customHeight="1" x14ac:dyDescent="0.2">
      <c r="A63" s="1006"/>
      <c r="B63" s="1007"/>
      <c r="C63" s="154" t="s">
        <v>335</v>
      </c>
      <c r="D63" s="132">
        <f>D57</f>
        <v>17</v>
      </c>
      <c r="E63" s="151">
        <f>E45+E51+E57</f>
        <v>547.01299999999992</v>
      </c>
      <c r="F63" s="133">
        <f t="shared" si="20"/>
        <v>5831.1953300000005</v>
      </c>
      <c r="G63" s="738">
        <f t="shared" si="17"/>
        <v>4.58690724856673E-3</v>
      </c>
      <c r="H63" s="165" t="s">
        <v>354</v>
      </c>
      <c r="I63" s="691" t="s">
        <v>354</v>
      </c>
      <c r="J63" s="198" t="s">
        <v>354</v>
      </c>
      <c r="K63" s="201" t="s">
        <v>354</v>
      </c>
      <c r="L63" s="148"/>
    </row>
    <row r="64" spans="1:12" ht="11.1" customHeight="1" x14ac:dyDescent="0.2">
      <c r="A64" s="1006"/>
      <c r="B64" s="1007"/>
      <c r="C64" s="157" t="s">
        <v>2</v>
      </c>
      <c r="D64" s="158">
        <f>SUM(D59:D63)</f>
        <v>118417</v>
      </c>
      <c r="E64" s="159">
        <f>SUM(E59:E63)</f>
        <v>119255.3</v>
      </c>
      <c r="F64" s="160">
        <f>SUM(F59:F63)</f>
        <v>1271332.39252</v>
      </c>
      <c r="G64" s="743">
        <f>SUM(G59:G63)</f>
        <v>1</v>
      </c>
      <c r="H64" s="733">
        <f>(E64-I64)/I64</f>
        <v>2.3751700811668001E-2</v>
      </c>
      <c r="I64" s="689">
        <v>116488.50000000001</v>
      </c>
      <c r="J64" s="189">
        <v>1245275.10626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13" zoomScaleNormal="100" zoomScaleSheetLayoutView="100" workbookViewId="0">
      <selection activeCell="I14" sqref="I14:J14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980" t="s">
        <v>265</v>
      </c>
      <c r="L1" s="980"/>
    </row>
    <row r="2" spans="1:17" ht="6.75" customHeight="1" x14ac:dyDescent="0.2"/>
    <row r="3" spans="1:17" ht="30" customHeight="1" x14ac:dyDescent="0.2">
      <c r="A3" s="993" t="s">
        <v>226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981" t="s">
        <v>114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183"/>
      <c r="L7" s="148"/>
    </row>
    <row r="8" spans="1:17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29" t="s">
        <v>107</v>
      </c>
      <c r="H8" s="977"/>
      <c r="I8" s="991" t="s">
        <v>39</v>
      </c>
      <c r="J8" s="992"/>
      <c r="K8" s="190" t="s">
        <v>107</v>
      </c>
      <c r="L8" s="148"/>
    </row>
    <row r="9" spans="1:17" ht="15" customHeight="1" x14ac:dyDescent="0.25">
      <c r="A9" s="988" t="s">
        <v>156</v>
      </c>
      <c r="B9" s="988"/>
      <c r="C9" s="208" t="s">
        <v>45</v>
      </c>
      <c r="D9" s="990"/>
      <c r="E9" s="163" t="s">
        <v>147</v>
      </c>
      <c r="F9" s="728" t="s">
        <v>1</v>
      </c>
      <c r="G9" s="730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17" ht="11.1" customHeight="1" x14ac:dyDescent="0.2">
      <c r="A10" s="1000" t="str">
        <f>T!J20</f>
        <v>říjen</v>
      </c>
      <c r="B10" s="1001"/>
      <c r="C10" s="153" t="s">
        <v>6</v>
      </c>
      <c r="D10" s="132">
        <v>98</v>
      </c>
      <c r="E10" s="151">
        <v>11701.867999999999</v>
      </c>
      <c r="F10" s="133">
        <v>124703.21067000004</v>
      </c>
      <c r="G10" s="737">
        <f>E10/$E$15</f>
        <v>0.45752957827980695</v>
      </c>
      <c r="H10" s="233">
        <f>(E10-I10)/I10</f>
        <v>-9.908706664921596E-2</v>
      </c>
      <c r="I10" s="685">
        <v>12988.9</v>
      </c>
      <c r="J10" s="185">
        <v>138685.69454</v>
      </c>
      <c r="K10" s="192">
        <f>I10/$I$15</f>
        <v>0.45964577029920201</v>
      </c>
      <c r="L10" s="148"/>
    </row>
    <row r="11" spans="1:17" ht="11.1" customHeight="1" x14ac:dyDescent="0.2">
      <c r="A11" s="1002"/>
      <c r="B11" s="1003"/>
      <c r="C11" s="154" t="s">
        <v>7</v>
      </c>
      <c r="D11" s="132">
        <v>303</v>
      </c>
      <c r="E11" s="151">
        <v>3156.9610000000002</v>
      </c>
      <c r="F11" s="133">
        <v>33642.811329999975</v>
      </c>
      <c r="G11" s="738">
        <f>E11/$E$15</f>
        <v>0.12343354368514479</v>
      </c>
      <c r="H11" s="233">
        <f>(E11-I11)/I11</f>
        <v>-0.14096299319727884</v>
      </c>
      <c r="I11" s="685">
        <v>3675</v>
      </c>
      <c r="J11" s="185">
        <v>39239.175000000003</v>
      </c>
      <c r="K11" s="193">
        <f>I11/$I$15</f>
        <v>0.13004936567758374</v>
      </c>
      <c r="L11" s="149"/>
      <c r="M11" s="134"/>
      <c r="O11" s="134"/>
      <c r="P11" s="134"/>
      <c r="Q11" s="134"/>
    </row>
    <row r="12" spans="1:17" ht="11.1" customHeight="1" x14ac:dyDescent="0.2">
      <c r="A12" s="1002"/>
      <c r="B12" s="1003"/>
      <c r="C12" s="154" t="s">
        <v>8</v>
      </c>
      <c r="D12" s="132">
        <v>8757</v>
      </c>
      <c r="E12" s="151">
        <v>4533.6310000000003</v>
      </c>
      <c r="F12" s="133">
        <v>48313.465389999998</v>
      </c>
      <c r="G12" s="738">
        <f>E12/$E$15</f>
        <v>0.17725975711794559</v>
      </c>
      <c r="H12" s="233">
        <f t="shared" ref="H12:H13" si="0">(E12-I12)/I12</f>
        <v>-6.7729590787579619E-2</v>
      </c>
      <c r="I12" s="685">
        <v>4863</v>
      </c>
      <c r="J12" s="185">
        <v>51922.9</v>
      </c>
      <c r="K12" s="193">
        <f>I12/$I$15</f>
        <v>0.17208981368437815</v>
      </c>
      <c r="L12" s="149"/>
      <c r="M12" s="134"/>
      <c r="O12" s="134"/>
      <c r="P12" s="134"/>
      <c r="Q12" s="134"/>
    </row>
    <row r="13" spans="1:17" ht="11.1" customHeight="1" x14ac:dyDescent="0.2">
      <c r="A13" s="1002"/>
      <c r="B13" s="1003"/>
      <c r="C13" s="154" t="s">
        <v>9</v>
      </c>
      <c r="D13" s="132">
        <v>83905</v>
      </c>
      <c r="E13" s="151">
        <v>5786.7</v>
      </c>
      <c r="F13" s="133">
        <v>61667.4</v>
      </c>
      <c r="G13" s="738">
        <f>E13/$E$15</f>
        <v>0.22625331362751305</v>
      </c>
      <c r="H13" s="233">
        <f t="shared" si="0"/>
        <v>-0.14036781745795954</v>
      </c>
      <c r="I13" s="685">
        <v>6731.6</v>
      </c>
      <c r="J13" s="185">
        <v>71875.3</v>
      </c>
      <c r="K13" s="193">
        <f>I13/$I$15</f>
        <v>0.23821505033883611</v>
      </c>
      <c r="L13" s="149"/>
      <c r="M13" s="134"/>
      <c r="O13" s="134"/>
      <c r="P13" s="134"/>
      <c r="Q13" s="134"/>
    </row>
    <row r="14" spans="1:17" ht="11.1" customHeight="1" x14ac:dyDescent="0.2">
      <c r="A14" s="1002"/>
      <c r="B14" s="1003"/>
      <c r="C14" s="154" t="s">
        <v>335</v>
      </c>
      <c r="D14" s="132">
        <v>7</v>
      </c>
      <c r="E14" s="151">
        <v>397.04</v>
      </c>
      <c r="F14" s="133">
        <v>4231.15031</v>
      </c>
      <c r="G14" s="738">
        <f>E14/$E$15</f>
        <v>1.552380728958954E-2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O14" s="134"/>
      <c r="P14" s="134"/>
      <c r="Q14" s="134"/>
    </row>
    <row r="15" spans="1:17" ht="11.1" customHeight="1" x14ac:dyDescent="0.2">
      <c r="A15" s="1004"/>
      <c r="B15" s="1005"/>
      <c r="C15" s="156" t="s">
        <v>2</v>
      </c>
      <c r="D15" s="145">
        <v>93070</v>
      </c>
      <c r="E15" s="146">
        <v>25576.2</v>
      </c>
      <c r="F15" s="147">
        <v>272558.03770000004</v>
      </c>
      <c r="G15" s="739">
        <f>SUM(G10:G14)</f>
        <v>1</v>
      </c>
      <c r="H15" s="731">
        <f>(E15-I15)/I15</f>
        <v>-9.4920112532512313E-2</v>
      </c>
      <c r="I15" s="686">
        <v>28258.5</v>
      </c>
      <c r="J15" s="186">
        <v>301723.06954</v>
      </c>
      <c r="K15" s="194">
        <f>SUM(K10:K13)</f>
        <v>1</v>
      </c>
      <c r="L15" s="166"/>
      <c r="M15" s="134"/>
    </row>
    <row r="16" spans="1:17" ht="11.1" customHeight="1" x14ac:dyDescent="0.2">
      <c r="A16" s="1006" t="str">
        <f>T!J21</f>
        <v>listopad</v>
      </c>
      <c r="B16" s="1007"/>
      <c r="C16" s="154" t="s">
        <v>6</v>
      </c>
      <c r="D16" s="132">
        <v>98</v>
      </c>
      <c r="E16" s="151">
        <v>15770.978000000001</v>
      </c>
      <c r="F16" s="133">
        <v>168144.05026999989</v>
      </c>
      <c r="G16" s="738">
        <f>E16/$E$21</f>
        <v>0.4041032513304858</v>
      </c>
      <c r="H16" s="233">
        <f>(E16-I16)/I16</f>
        <v>-4.6961403423957895E-2</v>
      </c>
      <c r="I16" s="685">
        <v>16548.099999999999</v>
      </c>
      <c r="J16" s="185">
        <v>176832.62662</v>
      </c>
      <c r="K16" s="193">
        <f>I16/$I$21</f>
        <v>0.41615573807595774</v>
      </c>
      <c r="L16" s="149"/>
      <c r="M16" s="134"/>
      <c r="N16" s="134"/>
    </row>
    <row r="17" spans="1:21" ht="11.1" customHeight="1" x14ac:dyDescent="0.2">
      <c r="A17" s="1006"/>
      <c r="B17" s="1007"/>
      <c r="C17" s="154" t="s">
        <v>7</v>
      </c>
      <c r="D17" s="132">
        <v>304</v>
      </c>
      <c r="E17" s="151">
        <v>4705.4049999999997</v>
      </c>
      <c r="F17" s="133">
        <v>50167.416279999961</v>
      </c>
      <c r="G17" s="738">
        <f>E17/$E$21</f>
        <v>0.12056763121010784</v>
      </c>
      <c r="H17" s="233">
        <f>(E17-I17)/I17</f>
        <v>-6.0534880006389132E-2</v>
      </c>
      <c r="I17" s="685">
        <v>5008.6000000000004</v>
      </c>
      <c r="J17" s="185">
        <v>53521.467649999999</v>
      </c>
      <c r="K17" s="193">
        <f>I17/$I$21</f>
        <v>0.12595751957791182</v>
      </c>
      <c r="L17" s="150"/>
      <c r="M17" s="137"/>
      <c r="N17" s="134"/>
    </row>
    <row r="18" spans="1:21" ht="11.1" customHeight="1" x14ac:dyDescent="0.2">
      <c r="A18" s="1006"/>
      <c r="B18" s="1007"/>
      <c r="C18" s="154" t="s">
        <v>8</v>
      </c>
      <c r="D18" s="132">
        <v>8778</v>
      </c>
      <c r="E18" s="151">
        <v>8095.8940000000002</v>
      </c>
      <c r="F18" s="133">
        <v>86315.510770000008</v>
      </c>
      <c r="G18" s="738">
        <f>E18/$E$21</f>
        <v>0.20744287943505924</v>
      </c>
      <c r="H18" s="233">
        <f t="shared" ref="H18:H21" si="1">(E18-I18)/I18</f>
        <v>6.0157663851240779E-2</v>
      </c>
      <c r="I18" s="685">
        <v>7636.5</v>
      </c>
      <c r="J18" s="185">
        <v>81603.7</v>
      </c>
      <c r="K18" s="193">
        <f>I18/$I$21</f>
        <v>0.1920446029342977</v>
      </c>
      <c r="L18" s="149"/>
      <c r="M18" s="134"/>
      <c r="N18" s="134"/>
      <c r="O18" s="134"/>
      <c r="P18" s="134"/>
    </row>
    <row r="19" spans="1:21" ht="11.1" customHeight="1" x14ac:dyDescent="0.2">
      <c r="A19" s="1006"/>
      <c r="B19" s="1007"/>
      <c r="C19" s="154" t="s">
        <v>9</v>
      </c>
      <c r="D19" s="132">
        <v>83944</v>
      </c>
      <c r="E19" s="151">
        <v>10059</v>
      </c>
      <c r="F19" s="133">
        <v>107245.3</v>
      </c>
      <c r="G19" s="738">
        <f>E19/$E$21</f>
        <v>0.25774397790253439</v>
      </c>
      <c r="H19" s="233">
        <f t="shared" si="1"/>
        <v>-4.8434395989026581E-2</v>
      </c>
      <c r="I19" s="685">
        <v>10571</v>
      </c>
      <c r="J19" s="185">
        <v>112961.5</v>
      </c>
      <c r="K19" s="193">
        <f>I19/$I$21</f>
        <v>0.26584213941183277</v>
      </c>
      <c r="L19" s="149"/>
      <c r="M19" s="134"/>
      <c r="N19" s="134"/>
      <c r="O19" s="134"/>
      <c r="P19" s="134"/>
    </row>
    <row r="20" spans="1:21" ht="11.1" customHeight="1" x14ac:dyDescent="0.2">
      <c r="A20" s="1006"/>
      <c r="B20" s="1007"/>
      <c r="C20" s="154" t="s">
        <v>335</v>
      </c>
      <c r="D20" s="132">
        <v>7</v>
      </c>
      <c r="E20" s="151">
        <v>395.82299999999998</v>
      </c>
      <c r="F20" s="133">
        <v>4220.1209499999995</v>
      </c>
      <c r="G20" s="738">
        <f>E20/$E$21</f>
        <v>1.0142260121812791E-2</v>
      </c>
      <c r="H20" s="165" t="s">
        <v>354</v>
      </c>
      <c r="I20" s="691" t="s">
        <v>354</v>
      </c>
      <c r="J20" s="198" t="s">
        <v>354</v>
      </c>
      <c r="K20" s="201" t="s">
        <v>354</v>
      </c>
      <c r="L20" s="149"/>
      <c r="M20" s="134"/>
      <c r="N20" s="134"/>
      <c r="O20" s="134"/>
      <c r="P20" s="134"/>
    </row>
    <row r="21" spans="1:21" ht="11.1" customHeight="1" x14ac:dyDescent="0.2">
      <c r="A21" s="1006"/>
      <c r="B21" s="1007"/>
      <c r="C21" s="156" t="s">
        <v>2</v>
      </c>
      <c r="D21" s="145">
        <v>93131</v>
      </c>
      <c r="E21" s="146">
        <v>39027.1</v>
      </c>
      <c r="F21" s="147">
        <v>416092.39826999983</v>
      </c>
      <c r="G21" s="739">
        <f>SUM(G16:G20)</f>
        <v>1.0000000000000002</v>
      </c>
      <c r="H21" s="731">
        <f t="shared" si="1"/>
        <v>-1.8536774284406542E-2</v>
      </c>
      <c r="I21" s="686">
        <v>39764.199999999997</v>
      </c>
      <c r="J21" s="186">
        <v>424919.29427000001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06" t="str">
        <f>T!J22</f>
        <v>prosinec</v>
      </c>
      <c r="B22" s="1007"/>
      <c r="C22" s="153" t="s">
        <v>6</v>
      </c>
      <c r="D22" s="171">
        <v>98</v>
      </c>
      <c r="E22" s="173">
        <v>16914.001999999997</v>
      </c>
      <c r="F22" s="172">
        <v>180336.09660000005</v>
      </c>
      <c r="G22" s="737">
        <f>E22/$E$27</f>
        <v>0.35003708563221481</v>
      </c>
      <c r="H22" s="656">
        <f>(E22-I22)/I22</f>
        <v>-6.8473726820617739E-2</v>
      </c>
      <c r="I22" s="684">
        <v>18157.3</v>
      </c>
      <c r="J22" s="187">
        <v>194299.31880999994</v>
      </c>
      <c r="K22" s="192">
        <f>I22/$I$27</f>
        <v>0.36720805551005214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6"/>
      <c r="B23" s="1007"/>
      <c r="C23" s="154" t="s">
        <v>7</v>
      </c>
      <c r="D23" s="132">
        <v>304</v>
      </c>
      <c r="E23" s="151">
        <v>5193.4959999999992</v>
      </c>
      <c r="F23" s="133">
        <v>55373.000189999999</v>
      </c>
      <c r="G23" s="738">
        <f>E23/$E$27</f>
        <v>0.10747995678861604</v>
      </c>
      <c r="H23" s="233">
        <f t="shared" ref="H23:H27" si="2">(E23-I23)/I23</f>
        <v>-7.613697411722864E-2</v>
      </c>
      <c r="I23" s="685">
        <v>5621.5</v>
      </c>
      <c r="J23" s="185">
        <v>60155.226500000048</v>
      </c>
      <c r="K23" s="193">
        <f>I23/$I$27</f>
        <v>0.11368761236801497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6"/>
      <c r="B24" s="1007"/>
      <c r="C24" s="154" t="s">
        <v>8</v>
      </c>
      <c r="D24" s="132">
        <v>8793</v>
      </c>
      <c r="E24" s="151">
        <v>11245.804</v>
      </c>
      <c r="F24" s="133">
        <v>119901.71358</v>
      </c>
      <c r="G24" s="738">
        <f>E24/$E$27</f>
        <v>0.23273312003576119</v>
      </c>
      <c r="H24" s="233">
        <f t="shared" si="2"/>
        <v>4.4605409823883453E-2</v>
      </c>
      <c r="I24" s="685">
        <v>10765.6</v>
      </c>
      <c r="J24" s="185">
        <v>115201.5</v>
      </c>
      <c r="K24" s="193">
        <f>I24/$I$27</f>
        <v>0.21772042332279679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6"/>
      <c r="B25" s="1007"/>
      <c r="C25" s="154" t="s">
        <v>9</v>
      </c>
      <c r="D25" s="132">
        <v>83985</v>
      </c>
      <c r="E25" s="151">
        <v>14580.1</v>
      </c>
      <c r="F25" s="133">
        <v>155451.70000000001</v>
      </c>
      <c r="G25" s="738">
        <f>E25/$E$27</f>
        <v>0.30173673340148927</v>
      </c>
      <c r="H25" s="233">
        <f t="shared" si="2"/>
        <v>-2.1633954034557937E-2</v>
      </c>
      <c r="I25" s="685">
        <v>14902.5</v>
      </c>
      <c r="J25" s="185">
        <v>159469.9</v>
      </c>
      <c r="K25" s="193">
        <f>I25/$I$27</f>
        <v>0.30138390879913601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1"/>
      <c r="B26" s="1051"/>
      <c r="C26" s="154" t="s">
        <v>335</v>
      </c>
      <c r="D26" s="132">
        <v>7</v>
      </c>
      <c r="E26" s="151">
        <v>387.19799999999998</v>
      </c>
      <c r="F26" s="133">
        <v>4128.2847400000001</v>
      </c>
      <c r="G26" s="738">
        <f>E26/$E$27</f>
        <v>8.0131041419187685E-3</v>
      </c>
      <c r="H26" s="165" t="s">
        <v>354</v>
      </c>
      <c r="I26" s="691" t="s">
        <v>354</v>
      </c>
      <c r="J26" s="198" t="s">
        <v>354</v>
      </c>
      <c r="K26" s="201" t="s">
        <v>354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08"/>
      <c r="B27" s="1009"/>
      <c r="C27" s="174" t="s">
        <v>2</v>
      </c>
      <c r="D27" s="175">
        <v>93187</v>
      </c>
      <c r="E27" s="176">
        <v>48320.599999999991</v>
      </c>
      <c r="F27" s="177">
        <v>515190.79511000001</v>
      </c>
      <c r="G27" s="745">
        <f>SUM(G22:G26)</f>
        <v>1</v>
      </c>
      <c r="H27" s="744">
        <f t="shared" si="2"/>
        <v>-2.2777969903067942E-2</v>
      </c>
      <c r="I27" s="693">
        <v>49446.9</v>
      </c>
      <c r="J27" s="188">
        <v>529125.94530999998</v>
      </c>
      <c r="K27" s="195">
        <f>SUM(K22:K25)</f>
        <v>0.99999999999999989</v>
      </c>
      <c r="L27" s="178"/>
    </row>
    <row r="28" spans="1:21" ht="11.1" customHeight="1" thickTop="1" x14ac:dyDescent="0.2">
      <c r="A28" s="1014" t="str">
        <f>T!E17</f>
        <v>IV. čtvrtletí</v>
      </c>
      <c r="B28" s="1015"/>
      <c r="C28" s="154" t="s">
        <v>6</v>
      </c>
      <c r="D28" s="132">
        <f>D22</f>
        <v>98</v>
      </c>
      <c r="E28" s="151">
        <f>E10+E16+E22</f>
        <v>44386.847999999998</v>
      </c>
      <c r="F28" s="133">
        <f>F10+F16+F22</f>
        <v>473183.35754</v>
      </c>
      <c r="G28" s="738">
        <f>E28/$E$33</f>
        <v>0.39306867722421912</v>
      </c>
      <c r="H28" s="233">
        <f>(E28-I28)/I28</f>
        <v>-6.9346903089048478E-2</v>
      </c>
      <c r="I28" s="688">
        <v>47694.3</v>
      </c>
      <c r="J28" s="185">
        <v>509817.6399699999</v>
      </c>
      <c r="K28" s="193">
        <f>I28/$I$33</f>
        <v>0.40601398148967904</v>
      </c>
      <c r="L28" s="148"/>
    </row>
    <row r="29" spans="1:21" ht="11.1" customHeight="1" x14ac:dyDescent="0.2">
      <c r="A29" s="1006"/>
      <c r="B29" s="1007"/>
      <c r="C29" s="154" t="s">
        <v>7</v>
      </c>
      <c r="D29" s="132">
        <f>D23</f>
        <v>304</v>
      </c>
      <c r="E29" s="151">
        <f t="shared" ref="E29:F32" si="3">E11+E17+E23</f>
        <v>13055.861999999999</v>
      </c>
      <c r="F29" s="133">
        <f t="shared" si="3"/>
        <v>139183.22779999994</v>
      </c>
      <c r="G29" s="738">
        <f>E29/$E$33</f>
        <v>0.11561646383095163</v>
      </c>
      <c r="H29" s="233">
        <f t="shared" ref="H29:H31" si="4">(E29-I29)/I29</f>
        <v>-8.7328155692725049E-2</v>
      </c>
      <c r="I29" s="685">
        <v>14305.1</v>
      </c>
      <c r="J29" s="185">
        <v>152915.86915000004</v>
      </c>
      <c r="K29" s="193">
        <f>I29/$I$33</f>
        <v>0.12177703848485054</v>
      </c>
      <c r="L29" s="148"/>
    </row>
    <row r="30" spans="1:21" ht="11.1" customHeight="1" x14ac:dyDescent="0.2">
      <c r="A30" s="1006"/>
      <c r="B30" s="1007"/>
      <c r="C30" s="154" t="s">
        <v>8</v>
      </c>
      <c r="D30" s="132">
        <f>D24</f>
        <v>8793</v>
      </c>
      <c r="E30" s="151">
        <f t="shared" si="3"/>
        <v>23875.329000000002</v>
      </c>
      <c r="F30" s="133">
        <f t="shared" si="3"/>
        <v>254530.68974</v>
      </c>
      <c r="G30" s="738">
        <f>E30/$E$33</f>
        <v>0.21142848413843304</v>
      </c>
      <c r="H30" s="233">
        <f t="shared" si="4"/>
        <v>2.6229373611117213E-2</v>
      </c>
      <c r="I30" s="685">
        <v>23265.1</v>
      </c>
      <c r="J30" s="185">
        <v>248728.1</v>
      </c>
      <c r="K30" s="193">
        <f>I30/$I$33</f>
        <v>0.19805209177523375</v>
      </c>
      <c r="L30" s="148"/>
    </row>
    <row r="31" spans="1:21" ht="11.1" customHeight="1" x14ac:dyDescent="0.2">
      <c r="A31" s="1006"/>
      <c r="B31" s="1007"/>
      <c r="C31" s="154" t="s">
        <v>9</v>
      </c>
      <c r="D31" s="132">
        <f>D25</f>
        <v>83985</v>
      </c>
      <c r="E31" s="151">
        <f t="shared" si="3"/>
        <v>30425.800000000003</v>
      </c>
      <c r="F31" s="133">
        <f t="shared" si="3"/>
        <v>324364.40000000002</v>
      </c>
      <c r="G31" s="738">
        <f>E31/$E$33</f>
        <v>0.26943631950366576</v>
      </c>
      <c r="H31" s="233">
        <f t="shared" si="4"/>
        <v>-5.5249013355027486E-2</v>
      </c>
      <c r="I31" s="685">
        <v>32205.1</v>
      </c>
      <c r="J31" s="185">
        <v>344306.69999999995</v>
      </c>
      <c r="K31" s="193">
        <f>I31/$I$33</f>
        <v>0.27415688825023665</v>
      </c>
      <c r="L31" s="148"/>
    </row>
    <row r="32" spans="1:21" ht="11.1" customHeight="1" x14ac:dyDescent="0.2">
      <c r="A32" s="1006"/>
      <c r="B32" s="1007"/>
      <c r="C32" s="154" t="s">
        <v>335</v>
      </c>
      <c r="D32" s="132">
        <f>D26</f>
        <v>7</v>
      </c>
      <c r="E32" s="151">
        <f>E14+E20+E26</f>
        <v>1180.0610000000001</v>
      </c>
      <c r="F32" s="133">
        <f t="shared" si="3"/>
        <v>12579.556</v>
      </c>
      <c r="G32" s="738">
        <f>E32/$E$33</f>
        <v>1.0450055302730424E-2</v>
      </c>
      <c r="H32" s="165" t="s">
        <v>354</v>
      </c>
      <c r="I32" s="691" t="s">
        <v>354</v>
      </c>
      <c r="J32" s="198" t="s">
        <v>354</v>
      </c>
      <c r="K32" s="201" t="s">
        <v>354</v>
      </c>
      <c r="L32" s="148"/>
    </row>
    <row r="33" spans="1:12" ht="11.1" customHeight="1" x14ac:dyDescent="0.2">
      <c r="A33" s="1006"/>
      <c r="B33" s="1007"/>
      <c r="C33" s="157" t="s">
        <v>2</v>
      </c>
      <c r="D33" s="158">
        <f>SUM(D28:D32)</f>
        <v>93187</v>
      </c>
      <c r="E33" s="159">
        <f>SUM(E28:E32)</f>
        <v>112923.90000000001</v>
      </c>
      <c r="F33" s="160">
        <f>SUM(F28:F32)</f>
        <v>1203841.2310800001</v>
      </c>
      <c r="G33" s="743">
        <f>SUM(G28:G32)</f>
        <v>1</v>
      </c>
      <c r="H33" s="733">
        <f>(E33-I33)/I33</f>
        <v>-3.8696820283715933E-2</v>
      </c>
      <c r="I33" s="689">
        <v>117469.6</v>
      </c>
      <c r="J33" s="189">
        <v>1255768.3091199999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47" t="s">
        <v>115</v>
      </c>
      <c r="B36" s="1047"/>
      <c r="C36" s="1047"/>
      <c r="D36" s="104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983">
        <f>T!G17</f>
        <v>2017</v>
      </c>
      <c r="F37" s="984"/>
      <c r="G37" s="984"/>
      <c r="H37" s="680"/>
      <c r="I37" s="985">
        <f>E37-1</f>
        <v>2016</v>
      </c>
      <c r="J37" s="986"/>
      <c r="K37" s="98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77" t="s">
        <v>108</v>
      </c>
      <c r="I38" s="681"/>
      <c r="J38" s="182"/>
      <c r="K38" s="183"/>
      <c r="L38" s="148"/>
    </row>
    <row r="39" spans="1:12" ht="24.95" customHeight="1" x14ac:dyDescent="0.25">
      <c r="A39" s="129"/>
      <c r="B39" s="161"/>
      <c r="C39" s="161"/>
      <c r="D39" s="989" t="s">
        <v>0</v>
      </c>
      <c r="E39" s="976" t="s">
        <v>39</v>
      </c>
      <c r="F39" s="977"/>
      <c r="G39" s="729" t="s">
        <v>107</v>
      </c>
      <c r="H39" s="977"/>
      <c r="I39" s="991" t="s">
        <v>39</v>
      </c>
      <c r="J39" s="992"/>
      <c r="K39" s="190" t="s">
        <v>107</v>
      </c>
      <c r="L39" s="148"/>
    </row>
    <row r="40" spans="1:12" ht="15" customHeight="1" x14ac:dyDescent="0.25">
      <c r="A40" s="988" t="s">
        <v>156</v>
      </c>
      <c r="B40" s="988"/>
      <c r="C40" s="208" t="s">
        <v>45</v>
      </c>
      <c r="D40" s="990"/>
      <c r="E40" s="163" t="s">
        <v>147</v>
      </c>
      <c r="F40" s="728" t="s">
        <v>1</v>
      </c>
      <c r="G40" s="730" t="s">
        <v>66</v>
      </c>
      <c r="H40" s="988"/>
      <c r="I40" s="683" t="s">
        <v>157</v>
      </c>
      <c r="J40" s="184" t="s">
        <v>1</v>
      </c>
      <c r="K40" s="191" t="s">
        <v>66</v>
      </c>
      <c r="L40" s="152"/>
    </row>
    <row r="41" spans="1:12" ht="11.1" customHeight="1" x14ac:dyDescent="0.2">
      <c r="A41" s="1000" t="str">
        <f>T!J20</f>
        <v>říjen</v>
      </c>
      <c r="B41" s="1001"/>
      <c r="C41" s="153" t="s">
        <v>6</v>
      </c>
      <c r="D41" s="132">
        <v>172</v>
      </c>
      <c r="E41" s="151">
        <v>34519.561000000002</v>
      </c>
      <c r="F41" s="133">
        <v>367663.61833000014</v>
      </c>
      <c r="G41" s="737">
        <f>E41/$E$46</f>
        <v>0.48041438912279005</v>
      </c>
      <c r="H41" s="233">
        <f>(E41-I41)/I41</f>
        <v>-0.22124239091462566</v>
      </c>
      <c r="I41" s="685">
        <v>44326.451000000001</v>
      </c>
      <c r="J41" s="185">
        <v>473132.59375999996</v>
      </c>
      <c r="K41" s="192">
        <f>I41/$I$46</f>
        <v>0.56474579836828265</v>
      </c>
      <c r="L41" s="148"/>
    </row>
    <row r="42" spans="1:12" ht="11.1" customHeight="1" x14ac:dyDescent="0.2">
      <c r="A42" s="1002"/>
      <c r="B42" s="1003"/>
      <c r="C42" s="154" t="s">
        <v>7</v>
      </c>
      <c r="D42" s="132">
        <v>461</v>
      </c>
      <c r="E42" s="151">
        <v>11795.668</v>
      </c>
      <c r="F42" s="133">
        <v>125687.20551000006</v>
      </c>
      <c r="G42" s="738">
        <f t="shared" ref="G42" si="5">E42/$E$46</f>
        <v>0.16416224518368708</v>
      </c>
      <c r="H42" s="233">
        <f>(E42-I42)/I42</f>
        <v>1.2096565232410106</v>
      </c>
      <c r="I42" s="685">
        <v>5338.2359999999999</v>
      </c>
      <c r="J42" s="185">
        <v>56979.689570000024</v>
      </c>
      <c r="K42" s="193">
        <f t="shared" ref="K42:K44" si="6">I42/$I$46</f>
        <v>6.801235568573509E-2</v>
      </c>
      <c r="L42" s="149"/>
    </row>
    <row r="43" spans="1:12" ht="11.1" customHeight="1" x14ac:dyDescent="0.2">
      <c r="A43" s="1002"/>
      <c r="B43" s="1003"/>
      <c r="C43" s="154" t="s">
        <v>8</v>
      </c>
      <c r="D43" s="132">
        <v>18206</v>
      </c>
      <c r="E43" s="151">
        <v>7774.0060000000003</v>
      </c>
      <c r="F43" s="133">
        <v>82843.498989999993</v>
      </c>
      <c r="G43" s="738">
        <f>E43/$E$46</f>
        <v>0.10819211587096673</v>
      </c>
      <c r="H43" s="233">
        <f t="shared" ref="H43:H44" si="7">(E43-I43)/I43</f>
        <v>-0.10254940880747677</v>
      </c>
      <c r="I43" s="685">
        <v>8662.3220000000001</v>
      </c>
      <c r="J43" s="185">
        <v>92489.504000000001</v>
      </c>
      <c r="K43" s="193">
        <f t="shared" si="6"/>
        <v>0.11036322203221592</v>
      </c>
      <c r="L43" s="149"/>
    </row>
    <row r="44" spans="1:12" ht="11.1" customHeight="1" x14ac:dyDescent="0.2">
      <c r="A44" s="1002"/>
      <c r="B44" s="1003"/>
      <c r="C44" s="154" t="s">
        <v>9</v>
      </c>
      <c r="D44" s="132">
        <v>364863</v>
      </c>
      <c r="E44" s="151">
        <v>16718.837</v>
      </c>
      <c r="F44" s="133">
        <v>178168.15100000001</v>
      </c>
      <c r="G44" s="738">
        <f>E44/$E$46</f>
        <v>0.23267879519668569</v>
      </c>
      <c r="H44" s="233">
        <f t="shared" si="7"/>
        <v>-0.17078309906657016</v>
      </c>
      <c r="I44" s="685">
        <v>20162.2</v>
      </c>
      <c r="J44" s="185">
        <v>215277</v>
      </c>
      <c r="K44" s="193">
        <f t="shared" si="6"/>
        <v>0.25687862391376631</v>
      </c>
      <c r="L44" s="149"/>
    </row>
    <row r="45" spans="1:12" ht="11.1" customHeight="1" x14ac:dyDescent="0.2">
      <c r="A45" s="1002"/>
      <c r="B45" s="1003"/>
      <c r="C45" s="154" t="s">
        <v>335</v>
      </c>
      <c r="D45" s="132">
        <v>22</v>
      </c>
      <c r="E45" s="151">
        <v>1045.6479999999999</v>
      </c>
      <c r="F45" s="133">
        <v>11143.18936</v>
      </c>
      <c r="G45" s="738">
        <f>E45/$E$46</f>
        <v>1.4552454625870447E-2</v>
      </c>
      <c r="H45" s="165" t="s">
        <v>354</v>
      </c>
      <c r="I45" s="691" t="s">
        <v>354</v>
      </c>
      <c r="J45" s="198" t="s">
        <v>354</v>
      </c>
      <c r="K45" s="201" t="s">
        <v>354</v>
      </c>
      <c r="L45" s="149"/>
    </row>
    <row r="46" spans="1:12" ht="11.1" customHeight="1" x14ac:dyDescent="0.2">
      <c r="A46" s="1004"/>
      <c r="B46" s="1005"/>
      <c r="C46" s="156" t="s">
        <v>2</v>
      </c>
      <c r="D46" s="145">
        <v>383724</v>
      </c>
      <c r="E46" s="146">
        <v>71853.72</v>
      </c>
      <c r="F46" s="147">
        <v>765505.66319000022</v>
      </c>
      <c r="G46" s="739">
        <f>SUM(G41:G45)</f>
        <v>1</v>
      </c>
      <c r="H46" s="731">
        <f>(E46-I46)/I46</f>
        <v>-8.4540143601141413E-2</v>
      </c>
      <c r="I46" s="686">
        <v>78489.209000000003</v>
      </c>
      <c r="J46" s="186">
        <v>837878.78732999996</v>
      </c>
      <c r="K46" s="194">
        <f>SUM(K41:K44)</f>
        <v>1</v>
      </c>
      <c r="L46" s="166"/>
    </row>
    <row r="47" spans="1:12" ht="11.1" customHeight="1" x14ac:dyDescent="0.2">
      <c r="A47" s="1006" t="str">
        <f>T!J21</f>
        <v>listopad</v>
      </c>
      <c r="B47" s="1007"/>
      <c r="C47" s="154" t="s">
        <v>6</v>
      </c>
      <c r="D47" s="132">
        <v>174</v>
      </c>
      <c r="E47" s="151">
        <v>37830.491999999998</v>
      </c>
      <c r="F47" s="133">
        <v>403094.46594999993</v>
      </c>
      <c r="G47" s="738">
        <f>E47/$E$52</f>
        <v>0.39657417621172719</v>
      </c>
      <c r="H47" s="233">
        <f>(E47-I47)/I47</f>
        <v>-0.1430706976960591</v>
      </c>
      <c r="I47" s="685">
        <v>44146.573000000004</v>
      </c>
      <c r="J47" s="185">
        <v>471524.12899000006</v>
      </c>
      <c r="K47" s="193">
        <f>I47/$I$52</f>
        <v>0.45830014378868777</v>
      </c>
      <c r="L47" s="149"/>
    </row>
    <row r="48" spans="1:12" ht="11.1" customHeight="1" x14ac:dyDescent="0.2">
      <c r="A48" s="1006"/>
      <c r="B48" s="1007"/>
      <c r="C48" s="154" t="s">
        <v>7</v>
      </c>
      <c r="D48" s="132">
        <v>463</v>
      </c>
      <c r="E48" s="151">
        <v>13586.146999999999</v>
      </c>
      <c r="F48" s="133">
        <v>144829.94321999999</v>
      </c>
      <c r="G48" s="738">
        <f t="shared" ref="G48:G51" si="8">E48/$E$52</f>
        <v>0.14242254778014593</v>
      </c>
      <c r="H48" s="233">
        <f>(E48-I48)/I48</f>
        <v>0.96555711642320474</v>
      </c>
      <c r="I48" s="685">
        <v>6912.1100000000006</v>
      </c>
      <c r="J48" s="185">
        <v>73837.55224999995</v>
      </c>
      <c r="K48" s="193">
        <f t="shared" ref="K48:K50" si="9">I48/$I$52</f>
        <v>7.1756895079562052E-2</v>
      </c>
      <c r="L48" s="150"/>
    </row>
    <row r="49" spans="1:12" ht="11.1" customHeight="1" x14ac:dyDescent="0.2">
      <c r="A49" s="1006"/>
      <c r="B49" s="1007"/>
      <c r="C49" s="154" t="s">
        <v>8</v>
      </c>
      <c r="D49" s="132">
        <v>18246</v>
      </c>
      <c r="E49" s="151">
        <v>13884.279</v>
      </c>
      <c r="F49" s="133">
        <v>148025.86574000001</v>
      </c>
      <c r="G49" s="738">
        <f t="shared" si="8"/>
        <v>0.14554784290721845</v>
      </c>
      <c r="H49" s="233">
        <f t="shared" ref="H49:H50" si="10">(E49-I49)/I49</f>
        <v>2.0423568694351479E-2</v>
      </c>
      <c r="I49" s="685">
        <v>13606.388000000001</v>
      </c>
      <c r="J49" s="185">
        <v>145393.962</v>
      </c>
      <c r="K49" s="193">
        <f t="shared" si="9"/>
        <v>0.14125240427710381</v>
      </c>
      <c r="L49" s="149"/>
    </row>
    <row r="50" spans="1:12" ht="11.1" customHeight="1" x14ac:dyDescent="0.2">
      <c r="A50" s="1006"/>
      <c r="B50" s="1007"/>
      <c r="C50" s="154" t="s">
        <v>9</v>
      </c>
      <c r="D50" s="132">
        <v>365031</v>
      </c>
      <c r="E50" s="151">
        <v>29060.400000000001</v>
      </c>
      <c r="F50" s="133">
        <v>309831.8</v>
      </c>
      <c r="G50" s="738">
        <f t="shared" si="8"/>
        <v>0.30463796744655813</v>
      </c>
      <c r="H50" s="233">
        <f t="shared" si="10"/>
        <v>-8.2159201811652538E-2</v>
      </c>
      <c r="I50" s="685">
        <v>31661.7</v>
      </c>
      <c r="J50" s="185">
        <v>338336.5</v>
      </c>
      <c r="K50" s="193">
        <f t="shared" si="9"/>
        <v>0.32869055685464632</v>
      </c>
      <c r="L50" s="149"/>
    </row>
    <row r="51" spans="1:12" ht="11.1" customHeight="1" x14ac:dyDescent="0.2">
      <c r="A51" s="1006"/>
      <c r="B51" s="1007"/>
      <c r="C51" s="154" t="s">
        <v>335</v>
      </c>
      <c r="D51" s="132">
        <v>22</v>
      </c>
      <c r="E51" s="151">
        <v>1031.913</v>
      </c>
      <c r="F51" s="133">
        <v>11001.885340000001</v>
      </c>
      <c r="G51" s="738">
        <f t="shared" si="8"/>
        <v>1.0817465654350255E-2</v>
      </c>
      <c r="H51" s="165" t="s">
        <v>354</v>
      </c>
      <c r="I51" s="691" t="s">
        <v>354</v>
      </c>
      <c r="J51" s="198" t="s">
        <v>354</v>
      </c>
      <c r="K51" s="201" t="s">
        <v>354</v>
      </c>
      <c r="L51" s="149"/>
    </row>
    <row r="52" spans="1:12" ht="11.1" customHeight="1" x14ac:dyDescent="0.2">
      <c r="A52" s="1006"/>
      <c r="B52" s="1007"/>
      <c r="C52" s="156" t="s">
        <v>2</v>
      </c>
      <c r="D52" s="145">
        <v>383936</v>
      </c>
      <c r="E52" s="146">
        <v>95393.231</v>
      </c>
      <c r="F52" s="147">
        <v>1016783.96025</v>
      </c>
      <c r="G52" s="739">
        <f>SUM(G47:G51)</f>
        <v>1</v>
      </c>
      <c r="H52" s="731">
        <f t="shared" ref="H52" si="11">(E52-I52)/I52</f>
        <v>-9.6913868316006162E-3</v>
      </c>
      <c r="I52" s="686">
        <v>96326.771000000008</v>
      </c>
      <c r="J52" s="186">
        <v>1029092.1432400001</v>
      </c>
      <c r="K52" s="194">
        <f>SUM(K47:K50)</f>
        <v>1</v>
      </c>
      <c r="L52" s="166"/>
    </row>
    <row r="53" spans="1:12" ht="11.1" customHeight="1" x14ac:dyDescent="0.2">
      <c r="A53" s="1006" t="str">
        <f>T!J22</f>
        <v>prosinec</v>
      </c>
      <c r="B53" s="1007"/>
      <c r="C53" s="153" t="s">
        <v>6</v>
      </c>
      <c r="D53" s="171">
        <v>175</v>
      </c>
      <c r="E53" s="173">
        <v>36787.042999999998</v>
      </c>
      <c r="F53" s="172">
        <v>391985.3187200001</v>
      </c>
      <c r="G53" s="737">
        <f>E53/$E$58</f>
        <v>0.32691967686151219</v>
      </c>
      <c r="H53" s="656">
        <f>(E53-I53)/I53</f>
        <v>-0.22527699995055186</v>
      </c>
      <c r="I53" s="684">
        <v>47484.123999999996</v>
      </c>
      <c r="J53" s="187">
        <v>507847.2399499999</v>
      </c>
      <c r="K53" s="192">
        <f>I53/$I$58</f>
        <v>0.39758616494187893</v>
      </c>
      <c r="L53" s="173"/>
    </row>
    <row r="54" spans="1:12" ht="11.1" customHeight="1" x14ac:dyDescent="0.2">
      <c r="A54" s="1006"/>
      <c r="B54" s="1007"/>
      <c r="C54" s="154" t="s">
        <v>7</v>
      </c>
      <c r="D54" s="132">
        <v>463</v>
      </c>
      <c r="E54" s="151">
        <v>13095.834000000001</v>
      </c>
      <c r="F54" s="133">
        <v>139604.96861999994</v>
      </c>
      <c r="G54" s="738">
        <f t="shared" ref="G54:G57" si="12">E54/$E$58</f>
        <v>0.1163802651795635</v>
      </c>
      <c r="H54" s="233">
        <f t="shared" ref="H54:H56" si="13">(E54-I54)/I54</f>
        <v>0.65686934516267337</v>
      </c>
      <c r="I54" s="685">
        <v>7903.9630000000006</v>
      </c>
      <c r="J54" s="185">
        <v>84516.802309999926</v>
      </c>
      <c r="K54" s="193">
        <f t="shared" ref="K54:K56" si="14">I54/$I$58</f>
        <v>6.6180147642873416E-2</v>
      </c>
      <c r="L54" s="151"/>
    </row>
    <row r="55" spans="1:12" ht="11.1" customHeight="1" x14ac:dyDescent="0.2">
      <c r="A55" s="1006"/>
      <c r="B55" s="1007"/>
      <c r="C55" s="154" t="s">
        <v>8</v>
      </c>
      <c r="D55" s="132">
        <v>18278</v>
      </c>
      <c r="E55" s="151">
        <v>19287.135999999999</v>
      </c>
      <c r="F55" s="133">
        <v>205632.92999000003</v>
      </c>
      <c r="G55" s="738">
        <f t="shared" si="12"/>
        <v>0.17140122593446933</v>
      </c>
      <c r="H55" s="233">
        <f t="shared" si="13"/>
        <v>5.4567028227813534E-3</v>
      </c>
      <c r="I55" s="685">
        <v>19182.463</v>
      </c>
      <c r="J55" s="185">
        <v>205298.83499999999</v>
      </c>
      <c r="K55" s="193">
        <f t="shared" si="14"/>
        <v>0.16061540691599344</v>
      </c>
      <c r="L55" s="151"/>
    </row>
    <row r="56" spans="1:12" ht="11.1" customHeight="1" x14ac:dyDescent="0.2">
      <c r="A56" s="1006"/>
      <c r="B56" s="1007"/>
      <c r="C56" s="154" t="s">
        <v>9</v>
      </c>
      <c r="D56" s="132">
        <v>365213</v>
      </c>
      <c r="E56" s="151">
        <v>42356.647000000004</v>
      </c>
      <c r="F56" s="133">
        <v>451592.35499999998</v>
      </c>
      <c r="G56" s="738">
        <f t="shared" si="12"/>
        <v>0.37641572197518408</v>
      </c>
      <c r="H56" s="233">
        <f t="shared" si="13"/>
        <v>-5.58137177186055E-2</v>
      </c>
      <c r="I56" s="685">
        <v>44860.476999999999</v>
      </c>
      <c r="J56" s="185">
        <v>480041.69400000002</v>
      </c>
      <c r="K56" s="193">
        <f t="shared" si="14"/>
        <v>0.37561828049925416</v>
      </c>
      <c r="L56" s="151"/>
    </row>
    <row r="57" spans="1:12" ht="11.1" customHeight="1" x14ac:dyDescent="0.2">
      <c r="A57" s="1001"/>
      <c r="B57" s="1051"/>
      <c r="C57" s="154" t="s">
        <v>335</v>
      </c>
      <c r="D57" s="132">
        <v>22</v>
      </c>
      <c r="E57" s="151">
        <v>999.58299999999997</v>
      </c>
      <c r="F57" s="133">
        <v>10657.48576</v>
      </c>
      <c r="G57" s="738">
        <f t="shared" si="12"/>
        <v>8.8831100492709064E-3</v>
      </c>
      <c r="H57" s="165" t="s">
        <v>354</v>
      </c>
      <c r="I57" s="691" t="s">
        <v>354</v>
      </c>
      <c r="J57" s="198" t="s">
        <v>354</v>
      </c>
      <c r="K57" s="201" t="s">
        <v>354</v>
      </c>
      <c r="L57" s="151"/>
    </row>
    <row r="58" spans="1:12" ht="11.1" customHeight="1" thickBot="1" x14ac:dyDescent="0.25">
      <c r="A58" s="1008"/>
      <c r="B58" s="1009"/>
      <c r="C58" s="174" t="s">
        <v>2</v>
      </c>
      <c r="D58" s="175">
        <v>384151</v>
      </c>
      <c r="E58" s="176">
        <v>112526.243</v>
      </c>
      <c r="F58" s="177">
        <v>1199473.0580900002</v>
      </c>
      <c r="G58" s="745">
        <f>SUM(G53:G57)</f>
        <v>0.99999999999999989</v>
      </c>
      <c r="H58" s="744">
        <f t="shared" ref="H58" si="15">(E58-I58)/I58</f>
        <v>-5.7813988319802355E-2</v>
      </c>
      <c r="I58" s="693">
        <v>119431.027</v>
      </c>
      <c r="J58" s="188">
        <v>1277704.5712599996</v>
      </c>
      <c r="K58" s="195">
        <f>SUM(K53:K56)</f>
        <v>0.99999999999999989</v>
      </c>
      <c r="L58" s="178"/>
    </row>
    <row r="59" spans="1:12" ht="11.1" customHeight="1" thickTop="1" x14ac:dyDescent="0.2">
      <c r="A59" s="1014" t="str">
        <f>T!E17</f>
        <v>IV. čtvrtletí</v>
      </c>
      <c r="B59" s="1015"/>
      <c r="C59" s="154" t="s">
        <v>6</v>
      </c>
      <c r="D59" s="132">
        <f>D53</f>
        <v>175</v>
      </c>
      <c r="E59" s="151">
        <f>E41+E47+E53</f>
        <v>109137.09599999999</v>
      </c>
      <c r="F59" s="133">
        <f>F41+F47+F53</f>
        <v>1162743.4030000002</v>
      </c>
      <c r="G59" s="738">
        <f>E59/$E$64</f>
        <v>0.39009132518964634</v>
      </c>
      <c r="H59" s="233">
        <f>(E59-I59)/I59</f>
        <v>-0.19726842166474395</v>
      </c>
      <c r="I59" s="688">
        <v>135957.14799999999</v>
      </c>
      <c r="J59" s="185">
        <v>1452503.9626999998</v>
      </c>
      <c r="K59" s="193">
        <f>I59/$I$64</f>
        <v>0.46205108213726026</v>
      </c>
      <c r="L59" s="148"/>
    </row>
    <row r="60" spans="1:12" ht="11.1" customHeight="1" x14ac:dyDescent="0.2">
      <c r="A60" s="1006"/>
      <c r="B60" s="1007"/>
      <c r="C60" s="154" t="s">
        <v>7</v>
      </c>
      <c r="D60" s="132">
        <f>D54</f>
        <v>463</v>
      </c>
      <c r="E60" s="151">
        <f t="shared" ref="E60:F61" si="16">E42+E48+E54</f>
        <v>38477.648999999998</v>
      </c>
      <c r="F60" s="133">
        <f t="shared" si="16"/>
        <v>410122.11734999996</v>
      </c>
      <c r="G60" s="738">
        <f t="shared" ref="G60:G63" si="17">E60/$E$64</f>
        <v>0.1375315785257111</v>
      </c>
      <c r="H60" s="233">
        <f t="shared" ref="H60:H62" si="18">(E60-I60)/I60</f>
        <v>0.90915247950202582</v>
      </c>
      <c r="I60" s="685">
        <v>20154.309000000001</v>
      </c>
      <c r="J60" s="185">
        <v>215334.04412999988</v>
      </c>
      <c r="K60" s="193">
        <f t="shared" ref="K60:K62" si="19">I60/$I$64</f>
        <v>6.8494525077701138E-2</v>
      </c>
      <c r="L60" s="148"/>
    </row>
    <row r="61" spans="1:12" ht="11.1" customHeight="1" x14ac:dyDescent="0.2">
      <c r="A61" s="1006"/>
      <c r="B61" s="1007"/>
      <c r="C61" s="154" t="s">
        <v>8</v>
      </c>
      <c r="D61" s="132">
        <f>D55</f>
        <v>18278</v>
      </c>
      <c r="E61" s="151">
        <f>E43+E49+E55</f>
        <v>40945.421000000002</v>
      </c>
      <c r="F61" s="133">
        <f t="shared" si="16"/>
        <v>436502.29472000001</v>
      </c>
      <c r="G61" s="738">
        <f t="shared" si="17"/>
        <v>0.14635219484251236</v>
      </c>
      <c r="H61" s="233">
        <f t="shared" si="18"/>
        <v>-1.2201150495789183E-2</v>
      </c>
      <c r="I61" s="685">
        <v>41451.172999999995</v>
      </c>
      <c r="J61" s="185">
        <v>443182.30099999998</v>
      </c>
      <c r="K61" s="193">
        <f t="shared" si="19"/>
        <v>0.1408720293287469</v>
      </c>
      <c r="L61" s="148"/>
    </row>
    <row r="62" spans="1:12" ht="11.1" customHeight="1" x14ac:dyDescent="0.2">
      <c r="A62" s="1006"/>
      <c r="B62" s="1007"/>
      <c r="C62" s="154" t="s">
        <v>9</v>
      </c>
      <c r="D62" s="132">
        <f>D56</f>
        <v>365213</v>
      </c>
      <c r="E62" s="151">
        <f t="shared" ref="E62:F63" si="20">E44+E50+E56</f>
        <v>88135.884000000005</v>
      </c>
      <c r="F62" s="133">
        <f t="shared" si="20"/>
        <v>939592.30599999998</v>
      </c>
      <c r="G62" s="738">
        <f t="shared" si="17"/>
        <v>0.31502619225199974</v>
      </c>
      <c r="H62" s="233">
        <f t="shared" si="18"/>
        <v>-8.8416487391753076E-2</v>
      </c>
      <c r="I62" s="685">
        <v>96684.377000000008</v>
      </c>
      <c r="J62" s="185">
        <v>1033655.194</v>
      </c>
      <c r="K62" s="193">
        <f t="shared" si="19"/>
        <v>0.32858236345629172</v>
      </c>
      <c r="L62" s="148"/>
    </row>
    <row r="63" spans="1:12" ht="11.1" customHeight="1" x14ac:dyDescent="0.2">
      <c r="A63" s="1006"/>
      <c r="B63" s="1007"/>
      <c r="C63" s="154" t="s">
        <v>335</v>
      </c>
      <c r="D63" s="132">
        <f>D57</f>
        <v>22</v>
      </c>
      <c r="E63" s="151">
        <f>E45+E51+E57</f>
        <v>3077.1439999999998</v>
      </c>
      <c r="F63" s="133">
        <f t="shared" si="20"/>
        <v>32802.560460000001</v>
      </c>
      <c r="G63" s="738">
        <f t="shared" si="17"/>
        <v>1.0998709190130632E-2</v>
      </c>
      <c r="H63" s="165" t="s">
        <v>354</v>
      </c>
      <c r="I63" s="691" t="s">
        <v>354</v>
      </c>
      <c r="J63" s="198" t="s">
        <v>354</v>
      </c>
      <c r="K63" s="201" t="s">
        <v>354</v>
      </c>
      <c r="L63" s="148"/>
    </row>
    <row r="64" spans="1:12" ht="11.1" customHeight="1" x14ac:dyDescent="0.2">
      <c r="A64" s="1006"/>
      <c r="B64" s="1007"/>
      <c r="C64" s="157" t="s">
        <v>2</v>
      </c>
      <c r="D64" s="158">
        <f>SUM(D59:D63)</f>
        <v>384151</v>
      </c>
      <c r="E64" s="159">
        <f>SUM(E59:E63)</f>
        <v>279773.19399999996</v>
      </c>
      <c r="F64" s="160">
        <f>SUM(F59:F63)</f>
        <v>2981762.6815299997</v>
      </c>
      <c r="G64" s="743">
        <f>SUM(G59:G63)</f>
        <v>1.0000000000000002</v>
      </c>
      <c r="H64" s="733">
        <f>(E64-I64)/I64</f>
        <v>-4.9189329562152606E-2</v>
      </c>
      <c r="I64" s="689">
        <v>294247.00699999998</v>
      </c>
      <c r="J64" s="189">
        <v>3144675.5018299995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34" zoomScaleNormal="100" zoomScaleSheetLayoutView="100" workbookViewId="0">
      <selection activeCell="M63" sqref="M63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980" t="s">
        <v>266</v>
      </c>
      <c r="L1" s="980"/>
    </row>
    <row r="2" spans="1:17" ht="6.75" customHeight="1" x14ac:dyDescent="0.2"/>
    <row r="3" spans="1:17" ht="30" customHeight="1" x14ac:dyDescent="0.2">
      <c r="A3" s="993" t="s">
        <v>226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981" t="s">
        <v>116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29" t="s">
        <v>107</v>
      </c>
      <c r="H8" s="977"/>
      <c r="I8" s="991" t="s">
        <v>39</v>
      </c>
      <c r="J8" s="992"/>
      <c r="K8" s="190" t="s">
        <v>107</v>
      </c>
      <c r="L8" s="148"/>
    </row>
    <row r="9" spans="1:17" ht="15" customHeight="1" x14ac:dyDescent="0.25">
      <c r="A9" s="988" t="s">
        <v>156</v>
      </c>
      <c r="B9" s="988"/>
      <c r="C9" s="208" t="s">
        <v>45</v>
      </c>
      <c r="D9" s="990"/>
      <c r="E9" s="163" t="s">
        <v>147</v>
      </c>
      <c r="F9" s="728" t="s">
        <v>1</v>
      </c>
      <c r="G9" s="730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17" ht="11.1" customHeight="1" x14ac:dyDescent="0.2">
      <c r="A10" s="1000" t="str">
        <f>T!J20</f>
        <v>říjen</v>
      </c>
      <c r="B10" s="1001"/>
      <c r="C10" s="153" t="s">
        <v>6</v>
      </c>
      <c r="D10" s="132">
        <v>115</v>
      </c>
      <c r="E10" s="151">
        <v>17377.537</v>
      </c>
      <c r="F10" s="133">
        <v>185188.13969000007</v>
      </c>
      <c r="G10" s="737">
        <f>E10/$E$15</f>
        <v>0.45236214405272918</v>
      </c>
      <c r="H10" s="233">
        <f>(E10-I10)/I10</f>
        <v>0.12678716395844947</v>
      </c>
      <c r="I10" s="685">
        <v>15422.2</v>
      </c>
      <c r="J10" s="185">
        <v>164666.25259000005</v>
      </c>
      <c r="K10" s="192">
        <f>I10/$I$15</f>
        <v>0.39467091137549548</v>
      </c>
      <c r="L10" s="148"/>
    </row>
    <row r="11" spans="1:17" ht="11.1" customHeight="1" x14ac:dyDescent="0.2">
      <c r="A11" s="1002"/>
      <c r="B11" s="1003"/>
      <c r="C11" s="154" t="s">
        <v>7</v>
      </c>
      <c r="D11" s="132">
        <v>388</v>
      </c>
      <c r="E11" s="151">
        <v>3976.1319999999996</v>
      </c>
      <c r="F11" s="133">
        <v>42372.944089999968</v>
      </c>
      <c r="G11" s="738">
        <f>E11/$E$15</f>
        <v>0.10350440321644351</v>
      </c>
      <c r="H11" s="233">
        <f>(E11-I11)/I11</f>
        <v>-0.10588441646053529</v>
      </c>
      <c r="I11" s="685">
        <v>4447</v>
      </c>
      <c r="J11" s="185">
        <v>47481.41664000001</v>
      </c>
      <c r="K11" s="193">
        <f>I11/$I$15</f>
        <v>0.11380357814623258</v>
      </c>
      <c r="L11" s="149"/>
      <c r="M11" s="134"/>
      <c r="O11" s="134"/>
      <c r="P11" s="134"/>
      <c r="Q11" s="134"/>
    </row>
    <row r="12" spans="1:17" ht="11.1" customHeight="1" x14ac:dyDescent="0.2">
      <c r="A12" s="1002"/>
      <c r="B12" s="1003"/>
      <c r="C12" s="154" t="s">
        <v>8</v>
      </c>
      <c r="D12" s="132">
        <v>13091</v>
      </c>
      <c r="E12" s="151">
        <v>5613.9</v>
      </c>
      <c r="F12" s="133">
        <v>59825.599999999999</v>
      </c>
      <c r="G12" s="738">
        <f>E12/$E$15</f>
        <v>0.14613784683627007</v>
      </c>
      <c r="H12" s="233">
        <f t="shared" ref="H12:H13" si="0">(E12-I12)/I12</f>
        <v>-8.5490413279684652E-2</v>
      </c>
      <c r="I12" s="685">
        <v>6138.7</v>
      </c>
      <c r="J12" s="185">
        <v>65544</v>
      </c>
      <c r="K12" s="193">
        <f>I12/$I$15</f>
        <v>0.15709602544778006</v>
      </c>
      <c r="L12" s="149"/>
      <c r="M12" s="134"/>
      <c r="O12" s="134"/>
      <c r="P12" s="134"/>
      <c r="Q12" s="134"/>
    </row>
    <row r="13" spans="1:17" ht="11.1" customHeight="1" x14ac:dyDescent="0.2">
      <c r="A13" s="1002"/>
      <c r="B13" s="1003"/>
      <c r="C13" s="154" t="s">
        <v>9</v>
      </c>
      <c r="D13" s="132">
        <v>175310</v>
      </c>
      <c r="E13" s="151">
        <v>11043.9</v>
      </c>
      <c r="F13" s="133">
        <v>117692.3</v>
      </c>
      <c r="G13" s="738">
        <f>E13/$E$15</f>
        <v>0.28748851363135847</v>
      </c>
      <c r="H13" s="233">
        <f t="shared" si="0"/>
        <v>-0.15490274100488216</v>
      </c>
      <c r="I13" s="685">
        <v>13068.2</v>
      </c>
      <c r="J13" s="185">
        <v>139532.6</v>
      </c>
      <c r="K13" s="193">
        <f>I13/$I$15</f>
        <v>0.33442948503049175</v>
      </c>
      <c r="L13" s="149"/>
      <c r="M13" s="134"/>
      <c r="O13" s="134"/>
      <c r="P13" s="134"/>
      <c r="Q13" s="134"/>
    </row>
    <row r="14" spans="1:17" ht="11.1" customHeight="1" x14ac:dyDescent="0.2">
      <c r="A14" s="1002"/>
      <c r="B14" s="1003"/>
      <c r="C14" s="154" t="s">
        <v>335</v>
      </c>
      <c r="D14" s="132">
        <v>12</v>
      </c>
      <c r="E14" s="151">
        <v>403.63099999999997</v>
      </c>
      <c r="F14" s="133">
        <v>4301.3884000000007</v>
      </c>
      <c r="G14" s="738">
        <f>E14/$E$15</f>
        <v>1.0507092263198584E-2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O14" s="134"/>
      <c r="P14" s="134"/>
      <c r="Q14" s="134"/>
    </row>
    <row r="15" spans="1:17" ht="11.1" customHeight="1" x14ac:dyDescent="0.2">
      <c r="A15" s="1004"/>
      <c r="B15" s="1005"/>
      <c r="C15" s="156" t="s">
        <v>2</v>
      </c>
      <c r="D15" s="145">
        <v>188916</v>
      </c>
      <c r="E15" s="146">
        <v>38415.100000000006</v>
      </c>
      <c r="F15" s="147">
        <v>409380.37218000001</v>
      </c>
      <c r="G15" s="739">
        <f>SUM(G10:G14)</f>
        <v>0.99999999999999989</v>
      </c>
      <c r="H15" s="731">
        <f>(E15-I15)/I15</f>
        <v>-1.6915710626188383E-2</v>
      </c>
      <c r="I15" s="686">
        <v>39076.100000000006</v>
      </c>
      <c r="J15" s="186">
        <v>417224.26923000009</v>
      </c>
      <c r="K15" s="194">
        <f>SUM(K10:K13)</f>
        <v>0.99999999999999989</v>
      </c>
      <c r="L15" s="166"/>
      <c r="M15" s="134"/>
    </row>
    <row r="16" spans="1:17" ht="11.1" customHeight="1" x14ac:dyDescent="0.2">
      <c r="A16" s="1006" t="str">
        <f>T!J21</f>
        <v>listopad</v>
      </c>
      <c r="B16" s="1007"/>
      <c r="C16" s="154" t="s">
        <v>6</v>
      </c>
      <c r="D16" s="132">
        <v>115</v>
      </c>
      <c r="E16" s="151">
        <v>19352.59</v>
      </c>
      <c r="F16" s="133">
        <v>206330.27388999995</v>
      </c>
      <c r="G16" s="738">
        <f>E16/$E$21</f>
        <v>0.35386946067271918</v>
      </c>
      <c r="H16" s="233">
        <f>(E16-I16)/I16</f>
        <v>2.7693018464136542E-2</v>
      </c>
      <c r="I16" s="685">
        <v>18831.099999999999</v>
      </c>
      <c r="J16" s="185">
        <v>201229.36289999986</v>
      </c>
      <c r="K16" s="193">
        <f>I16/$I$21</f>
        <v>0.34385722085373138</v>
      </c>
      <c r="L16" s="149"/>
      <c r="M16" s="134"/>
      <c r="N16" s="134"/>
    </row>
    <row r="17" spans="1:21" ht="11.1" customHeight="1" x14ac:dyDescent="0.2">
      <c r="A17" s="1006"/>
      <c r="B17" s="1007"/>
      <c r="C17" s="154" t="s">
        <v>7</v>
      </c>
      <c r="D17" s="132">
        <v>390</v>
      </c>
      <c r="E17" s="151">
        <v>5704.7650000000003</v>
      </c>
      <c r="F17" s="133">
        <v>60822.571430000018</v>
      </c>
      <c r="G17" s="738">
        <f>E17/$E$21</f>
        <v>0.10431379540488404</v>
      </c>
      <c r="H17" s="233">
        <f>(E17-I17)/I17</f>
        <v>-1.1614227797220945E-2</v>
      </c>
      <c r="I17" s="685">
        <v>5771.8</v>
      </c>
      <c r="J17" s="185">
        <v>61677.206269999966</v>
      </c>
      <c r="K17" s="193">
        <f>I17/$I$21</f>
        <v>0.10539347713747826</v>
      </c>
      <c r="L17" s="150"/>
      <c r="M17" s="137"/>
      <c r="N17" s="134"/>
    </row>
    <row r="18" spans="1:21" ht="11.1" customHeight="1" x14ac:dyDescent="0.2">
      <c r="A18" s="1006"/>
      <c r="B18" s="1007"/>
      <c r="C18" s="154" t="s">
        <v>8</v>
      </c>
      <c r="D18" s="132">
        <v>13123</v>
      </c>
      <c r="E18" s="151">
        <v>10024.9</v>
      </c>
      <c r="F18" s="133">
        <v>106881.5</v>
      </c>
      <c r="G18" s="738">
        <f>E18/$E$21</f>
        <v>0.1833091052049334</v>
      </c>
      <c r="H18" s="233">
        <f t="shared" ref="H18:H21" si="1">(E18-I18)/I18</f>
        <v>3.9948961596713663E-2</v>
      </c>
      <c r="I18" s="685">
        <v>9639.7999999999993</v>
      </c>
      <c r="J18" s="185">
        <v>103011.1</v>
      </c>
      <c r="K18" s="193">
        <f>I18/$I$21</f>
        <v>0.17602343132296039</v>
      </c>
      <c r="L18" s="149"/>
      <c r="M18" s="134"/>
      <c r="N18" s="134"/>
      <c r="O18" s="134"/>
      <c r="P18" s="134"/>
    </row>
    <row r="19" spans="1:21" ht="11.1" customHeight="1" x14ac:dyDescent="0.2">
      <c r="A19" s="1006"/>
      <c r="B19" s="1007"/>
      <c r="C19" s="154" t="s">
        <v>9</v>
      </c>
      <c r="D19" s="132">
        <v>175393</v>
      </c>
      <c r="E19" s="151">
        <v>19197.599999999999</v>
      </c>
      <c r="F19" s="133">
        <v>204677.8</v>
      </c>
      <c r="G19" s="738">
        <f>E19/$E$21</f>
        <v>0.35103540963822377</v>
      </c>
      <c r="H19" s="233">
        <f t="shared" si="1"/>
        <v>-6.451738655855295E-2</v>
      </c>
      <c r="I19" s="685">
        <v>20521.599999999999</v>
      </c>
      <c r="J19" s="185">
        <v>219294.1</v>
      </c>
      <c r="K19" s="193">
        <f>I19/$I$21</f>
        <v>0.37472587068583002</v>
      </c>
      <c r="L19" s="149"/>
      <c r="M19" s="134"/>
      <c r="N19" s="134"/>
      <c r="O19" s="134"/>
      <c r="P19" s="134"/>
    </row>
    <row r="20" spans="1:21" ht="11.1" customHeight="1" x14ac:dyDescent="0.2">
      <c r="A20" s="1006"/>
      <c r="B20" s="1007"/>
      <c r="C20" s="154" t="s">
        <v>335</v>
      </c>
      <c r="D20" s="132">
        <v>12</v>
      </c>
      <c r="E20" s="151">
        <v>408.64499999999998</v>
      </c>
      <c r="F20" s="133">
        <v>4356.8324899999998</v>
      </c>
      <c r="G20" s="738">
        <f>E20/$E$21</f>
        <v>7.4722290792396942E-3</v>
      </c>
      <c r="H20" s="165" t="s">
        <v>354</v>
      </c>
      <c r="I20" s="691" t="s">
        <v>354</v>
      </c>
      <c r="J20" s="198" t="s">
        <v>354</v>
      </c>
      <c r="K20" s="201" t="s">
        <v>354</v>
      </c>
      <c r="L20" s="149"/>
      <c r="M20" s="134"/>
      <c r="N20" s="134"/>
      <c r="O20" s="134"/>
      <c r="P20" s="134"/>
    </row>
    <row r="21" spans="1:21" ht="11.1" customHeight="1" x14ac:dyDescent="0.2">
      <c r="A21" s="1006"/>
      <c r="B21" s="1007"/>
      <c r="C21" s="156" t="s">
        <v>2</v>
      </c>
      <c r="D21" s="145">
        <v>189033</v>
      </c>
      <c r="E21" s="146">
        <v>54688.499999999993</v>
      </c>
      <c r="F21" s="147">
        <v>583068.97780999984</v>
      </c>
      <c r="G21" s="739">
        <f>SUM(G16:G20)</f>
        <v>1</v>
      </c>
      <c r="H21" s="731">
        <f t="shared" si="1"/>
        <v>-1.3841133731281677E-3</v>
      </c>
      <c r="I21" s="686">
        <v>54764.299999999996</v>
      </c>
      <c r="J21" s="186">
        <v>585211.76916999975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06" t="str">
        <f>T!J22</f>
        <v>prosinec</v>
      </c>
      <c r="B22" s="1007"/>
      <c r="C22" s="153" t="s">
        <v>6</v>
      </c>
      <c r="D22" s="171">
        <v>115</v>
      </c>
      <c r="E22" s="173">
        <v>19281.5</v>
      </c>
      <c r="F22" s="172">
        <v>205577.35743999993</v>
      </c>
      <c r="G22" s="737">
        <f>E22/$E$27</f>
        <v>0.28545562753899545</v>
      </c>
      <c r="H22" s="656">
        <f>(E22-I22)/I22</f>
        <v>-1.303228382328093E-2</v>
      </c>
      <c r="I22" s="684">
        <v>19536.099999999999</v>
      </c>
      <c r="J22" s="187">
        <v>209053.61538000003</v>
      </c>
      <c r="K22" s="192">
        <f>I22/$I$27</f>
        <v>0.28383983820514647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6"/>
      <c r="B23" s="1007"/>
      <c r="C23" s="154" t="s">
        <v>7</v>
      </c>
      <c r="D23" s="132">
        <v>388</v>
      </c>
      <c r="E23" s="151">
        <v>6097.9790000000003</v>
      </c>
      <c r="F23" s="133">
        <v>65016.202260000049</v>
      </c>
      <c r="G23" s="738">
        <f>E23/$E$27</f>
        <v>9.0278371608257441E-2</v>
      </c>
      <c r="H23" s="233">
        <f t="shared" ref="H23:H27" si="2">(E23-I23)/I23</f>
        <v>-9.9477376100183132E-2</v>
      </c>
      <c r="I23" s="685">
        <v>6771.6</v>
      </c>
      <c r="J23" s="185">
        <v>72461.88960000001</v>
      </c>
      <c r="K23" s="193">
        <f>I23/$I$27</f>
        <v>9.8384521393214103E-2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6"/>
      <c r="B24" s="1007"/>
      <c r="C24" s="154" t="s">
        <v>8</v>
      </c>
      <c r="D24" s="132">
        <v>13149</v>
      </c>
      <c r="E24" s="151">
        <v>13925.5</v>
      </c>
      <c r="F24" s="133">
        <v>148472.29999999999</v>
      </c>
      <c r="G24" s="738">
        <f>E24/$E$27</f>
        <v>0.2061619864271079</v>
      </c>
      <c r="H24" s="233">
        <f t="shared" si="2"/>
        <v>2.4702350292130918E-2</v>
      </c>
      <c r="I24" s="685">
        <v>13589.8</v>
      </c>
      <c r="J24" s="185">
        <v>145422.6</v>
      </c>
      <c r="K24" s="193">
        <f>I24/$I$27</f>
        <v>0.19744609380788897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6"/>
      <c r="B25" s="1007"/>
      <c r="C25" s="154" t="s">
        <v>9</v>
      </c>
      <c r="D25" s="132">
        <v>175479</v>
      </c>
      <c r="E25" s="151">
        <v>27826.1</v>
      </c>
      <c r="F25" s="133">
        <v>296679.7</v>
      </c>
      <c r="G25" s="738">
        <f>E25/$E$27</f>
        <v>0.4119553373680907</v>
      </c>
      <c r="H25" s="233">
        <f t="shared" si="2"/>
        <v>-3.8170920554157661E-2</v>
      </c>
      <c r="I25" s="685">
        <v>28930.400000000001</v>
      </c>
      <c r="J25" s="185">
        <v>309581.40000000002</v>
      </c>
      <c r="K25" s="193">
        <f>I25/$I$27</f>
        <v>0.42032954659375055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1"/>
      <c r="B26" s="1051"/>
      <c r="C26" s="154" t="s">
        <v>335</v>
      </c>
      <c r="D26" s="132">
        <v>12</v>
      </c>
      <c r="E26" s="151">
        <v>415.32100000000003</v>
      </c>
      <c r="F26" s="133">
        <v>4428.1150199999993</v>
      </c>
      <c r="G26" s="738">
        <f>E26/$E$27</f>
        <v>6.14867705754859E-3</v>
      </c>
      <c r="H26" s="165" t="s">
        <v>354</v>
      </c>
      <c r="I26" s="691" t="s">
        <v>354</v>
      </c>
      <c r="J26" s="198" t="s">
        <v>354</v>
      </c>
      <c r="K26" s="201" t="s">
        <v>354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08"/>
      <c r="B27" s="1009"/>
      <c r="C27" s="174" t="s">
        <v>2</v>
      </c>
      <c r="D27" s="175">
        <v>189143</v>
      </c>
      <c r="E27" s="176">
        <v>67546.399999999994</v>
      </c>
      <c r="F27" s="177">
        <v>720173.67472000001</v>
      </c>
      <c r="G27" s="745">
        <f>SUM(G22:G26)</f>
        <v>1</v>
      </c>
      <c r="H27" s="744">
        <f t="shared" si="2"/>
        <v>-1.8618903090171283E-2</v>
      </c>
      <c r="I27" s="693">
        <v>68827.899999999994</v>
      </c>
      <c r="J27" s="188">
        <v>736519.50498000009</v>
      </c>
      <c r="K27" s="195">
        <f>SUM(K22:K25)</f>
        <v>1</v>
      </c>
      <c r="L27" s="178"/>
    </row>
    <row r="28" spans="1:21" ht="11.1" customHeight="1" thickTop="1" x14ac:dyDescent="0.2">
      <c r="A28" s="1014" t="str">
        <f>T!E17</f>
        <v>IV. čtvrtletí</v>
      </c>
      <c r="B28" s="1015"/>
      <c r="C28" s="154" t="s">
        <v>6</v>
      </c>
      <c r="D28" s="132">
        <f>D22</f>
        <v>115</v>
      </c>
      <c r="E28" s="151">
        <f>E10+E16+E22</f>
        <v>56011.627</v>
      </c>
      <c r="F28" s="133">
        <f>F10+F16+F22</f>
        <v>597095.77101999999</v>
      </c>
      <c r="G28" s="738">
        <f>E28/$E$33</f>
        <v>0.34865625272331158</v>
      </c>
      <c r="H28" s="233">
        <f>(E28-I28)/I28</f>
        <v>4.1313474402019705E-2</v>
      </c>
      <c r="I28" s="688">
        <v>53789.4</v>
      </c>
      <c r="J28" s="185">
        <v>574949.23086999985</v>
      </c>
      <c r="K28" s="193">
        <f>I28/$I$33</f>
        <v>0.33066922073938187</v>
      </c>
      <c r="L28" s="148"/>
    </row>
    <row r="29" spans="1:21" ht="11.1" customHeight="1" x14ac:dyDescent="0.2">
      <c r="A29" s="1006"/>
      <c r="B29" s="1007"/>
      <c r="C29" s="154" t="s">
        <v>7</v>
      </c>
      <c r="D29" s="132">
        <f>D23</f>
        <v>388</v>
      </c>
      <c r="E29" s="151">
        <f t="shared" ref="E29:F32" si="3">E11+E17+E23</f>
        <v>15778.876</v>
      </c>
      <c r="F29" s="133">
        <f t="shared" si="3"/>
        <v>168211.71778000004</v>
      </c>
      <c r="G29" s="738">
        <f>E29/$E$33</f>
        <v>9.8218960473078126E-2</v>
      </c>
      <c r="H29" s="233">
        <f t="shared" ref="H29:H31" si="4">(E29-I29)/I29</f>
        <v>-7.1306384781994608E-2</v>
      </c>
      <c r="I29" s="685">
        <v>16990.400000000001</v>
      </c>
      <c r="J29" s="185">
        <v>181620.51250999997</v>
      </c>
      <c r="K29" s="193">
        <f>I29/$I$33</f>
        <v>0.10444813156589206</v>
      </c>
      <c r="L29" s="148"/>
    </row>
    <row r="30" spans="1:21" ht="11.1" customHeight="1" x14ac:dyDescent="0.2">
      <c r="A30" s="1006"/>
      <c r="B30" s="1007"/>
      <c r="C30" s="154" t="s">
        <v>8</v>
      </c>
      <c r="D30" s="132">
        <f>D24</f>
        <v>13149</v>
      </c>
      <c r="E30" s="151">
        <f t="shared" si="3"/>
        <v>29564.3</v>
      </c>
      <c r="F30" s="133">
        <f t="shared" si="3"/>
        <v>315179.40000000002</v>
      </c>
      <c r="G30" s="738">
        <f>E30/$E$33</f>
        <v>0.18402925614690321</v>
      </c>
      <c r="H30" s="233">
        <f t="shared" si="4"/>
        <v>6.6738626342008221E-3</v>
      </c>
      <c r="I30" s="685">
        <v>29368.3</v>
      </c>
      <c r="J30" s="185">
        <v>313977.7</v>
      </c>
      <c r="K30" s="193">
        <f>I30/$I$33</f>
        <v>0.18054101505947992</v>
      </c>
      <c r="L30" s="148"/>
    </row>
    <row r="31" spans="1:21" ht="11.1" customHeight="1" x14ac:dyDescent="0.2">
      <c r="A31" s="1006"/>
      <c r="B31" s="1007"/>
      <c r="C31" s="154" t="s">
        <v>9</v>
      </c>
      <c r="D31" s="132">
        <f>D25</f>
        <v>175479</v>
      </c>
      <c r="E31" s="151">
        <f t="shared" si="3"/>
        <v>58067.6</v>
      </c>
      <c r="F31" s="133">
        <f t="shared" si="3"/>
        <v>619049.80000000005</v>
      </c>
      <c r="G31" s="738">
        <f>E31/$E$33</f>
        <v>0.36145409274821039</v>
      </c>
      <c r="H31" s="233">
        <f t="shared" si="4"/>
        <v>-7.1218582154247839E-2</v>
      </c>
      <c r="I31" s="685">
        <v>62520.200000000004</v>
      </c>
      <c r="J31" s="185">
        <v>668408.10000000009</v>
      </c>
      <c r="K31" s="193">
        <f>I31/$I$33</f>
        <v>0.38434163263524607</v>
      </c>
      <c r="L31" s="148"/>
    </row>
    <row r="32" spans="1:21" ht="11.1" customHeight="1" x14ac:dyDescent="0.2">
      <c r="A32" s="1006"/>
      <c r="B32" s="1007"/>
      <c r="C32" s="154" t="s">
        <v>335</v>
      </c>
      <c r="D32" s="132">
        <f>D26</f>
        <v>12</v>
      </c>
      <c r="E32" s="151">
        <f>E14+E20+E26</f>
        <v>1227.597</v>
      </c>
      <c r="F32" s="133">
        <f t="shared" si="3"/>
        <v>13086.33591</v>
      </c>
      <c r="G32" s="738">
        <f>E32/$E$33</f>
        <v>7.6414379084967319E-3</v>
      </c>
      <c r="H32" s="165" t="s">
        <v>354</v>
      </c>
      <c r="I32" s="691" t="s">
        <v>354</v>
      </c>
      <c r="J32" s="198" t="s">
        <v>354</v>
      </c>
      <c r="K32" s="201" t="s">
        <v>354</v>
      </c>
      <c r="L32" s="148"/>
    </row>
    <row r="33" spans="1:12" ht="11.1" customHeight="1" x14ac:dyDescent="0.2">
      <c r="A33" s="1006"/>
      <c r="B33" s="1007"/>
      <c r="C33" s="157" t="s">
        <v>2</v>
      </c>
      <c r="D33" s="158">
        <f>SUM(D28:D32)</f>
        <v>189143</v>
      </c>
      <c r="E33" s="159">
        <f>SUM(E28:E32)</f>
        <v>160650</v>
      </c>
      <c r="F33" s="160">
        <f>SUM(F28:F32)</f>
        <v>1712623.02471</v>
      </c>
      <c r="G33" s="743">
        <f>SUM(G28:G32)</f>
        <v>1</v>
      </c>
      <c r="H33" s="733">
        <f>(E33-I33)/I33</f>
        <v>-1.2407457384137028E-2</v>
      </c>
      <c r="I33" s="689">
        <v>162668.30000000002</v>
      </c>
      <c r="J33" s="189">
        <v>1738955.5433799999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47" t="s">
        <v>117</v>
      </c>
      <c r="B36" s="1047"/>
      <c r="C36" s="1047"/>
      <c r="D36" s="104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983">
        <f>T!G17</f>
        <v>2017</v>
      </c>
      <c r="F37" s="984"/>
      <c r="G37" s="984"/>
      <c r="H37" s="680"/>
      <c r="I37" s="985">
        <f>E37-1</f>
        <v>2016</v>
      </c>
      <c r="J37" s="986"/>
      <c r="K37" s="98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77" t="s">
        <v>108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989" t="s">
        <v>0</v>
      </c>
      <c r="E39" s="976" t="s">
        <v>39</v>
      </c>
      <c r="F39" s="977"/>
      <c r="G39" s="729" t="s">
        <v>107</v>
      </c>
      <c r="H39" s="977"/>
      <c r="I39" s="991" t="s">
        <v>39</v>
      </c>
      <c r="J39" s="992"/>
      <c r="K39" s="190" t="s">
        <v>107</v>
      </c>
      <c r="L39" s="148"/>
    </row>
    <row r="40" spans="1:12" ht="15" customHeight="1" x14ac:dyDescent="0.25">
      <c r="A40" s="988" t="s">
        <v>156</v>
      </c>
      <c r="B40" s="988"/>
      <c r="C40" s="208" t="s">
        <v>45</v>
      </c>
      <c r="D40" s="990"/>
      <c r="E40" s="163" t="s">
        <v>147</v>
      </c>
      <c r="F40" s="728" t="s">
        <v>1</v>
      </c>
      <c r="G40" s="730" t="s">
        <v>66</v>
      </c>
      <c r="H40" s="988"/>
      <c r="I40" s="683" t="s">
        <v>157</v>
      </c>
      <c r="J40" s="184" t="s">
        <v>1</v>
      </c>
      <c r="K40" s="191" t="s">
        <v>66</v>
      </c>
      <c r="L40" s="152"/>
    </row>
    <row r="41" spans="1:12" ht="11.1" customHeight="1" x14ac:dyDescent="0.2">
      <c r="A41" s="1000" t="str">
        <f>T!J20</f>
        <v>říjen</v>
      </c>
      <c r="B41" s="1001"/>
      <c r="C41" s="153" t="s">
        <v>6</v>
      </c>
      <c r="D41" s="132">
        <v>77</v>
      </c>
      <c r="E41" s="151">
        <v>13554.721</v>
      </c>
      <c r="F41" s="133">
        <v>144448.68648</v>
      </c>
      <c r="G41" s="737">
        <f>E41/$E$46</f>
        <v>0.44251354827757317</v>
      </c>
      <c r="H41" s="233">
        <f>(E41-I41)/I41</f>
        <v>-4.3353538928961956E-4</v>
      </c>
      <c r="I41" s="685">
        <v>13560.6</v>
      </c>
      <c r="J41" s="185">
        <v>144789.36092999997</v>
      </c>
      <c r="K41" s="192">
        <f>I41/$I$46</f>
        <v>0.42184014956620197</v>
      </c>
      <c r="L41" s="148"/>
    </row>
    <row r="42" spans="1:12" ht="11.1" customHeight="1" x14ac:dyDescent="0.2">
      <c r="A42" s="1002"/>
      <c r="B42" s="1003"/>
      <c r="C42" s="154" t="s">
        <v>7</v>
      </c>
      <c r="D42" s="132">
        <v>280</v>
      </c>
      <c r="E42" s="151">
        <v>3724.2220000000002</v>
      </c>
      <c r="F42" s="133">
        <v>39687.773779999989</v>
      </c>
      <c r="G42" s="738">
        <f t="shared" ref="G42" si="5">E42/$E$46</f>
        <v>0.12158263469926089</v>
      </c>
      <c r="H42" s="233">
        <f>(E42-I42)/I42</f>
        <v>3.5109925234164403E-2</v>
      </c>
      <c r="I42" s="685">
        <v>3597.9</v>
      </c>
      <c r="J42" s="185">
        <v>38415.233800000009</v>
      </c>
      <c r="K42" s="193">
        <f t="shared" ref="K42:K44" si="6">I42/$I$46</f>
        <v>0.11192267850421354</v>
      </c>
      <c r="L42" s="149"/>
    </row>
    <row r="43" spans="1:12" ht="11.1" customHeight="1" x14ac:dyDescent="0.2">
      <c r="A43" s="1002"/>
      <c r="B43" s="1003"/>
      <c r="C43" s="154" t="s">
        <v>8</v>
      </c>
      <c r="D43" s="132">
        <v>11032</v>
      </c>
      <c r="E43" s="151">
        <v>4569.3999999999996</v>
      </c>
      <c r="F43" s="133">
        <v>48694.6</v>
      </c>
      <c r="G43" s="738">
        <f>E43/$E$46</f>
        <v>0.14917469769385461</v>
      </c>
      <c r="H43" s="233">
        <f t="shared" ref="H43:H44" si="7">(E43-I43)/I43</f>
        <v>-6.5982584522300838E-2</v>
      </c>
      <c r="I43" s="685">
        <v>4892.2</v>
      </c>
      <c r="J43" s="185">
        <v>52234.7</v>
      </c>
      <c r="K43" s="193">
        <f t="shared" si="6"/>
        <v>0.15218547702223892</v>
      </c>
      <c r="L43" s="149"/>
    </row>
    <row r="44" spans="1:12" ht="11.1" customHeight="1" x14ac:dyDescent="0.2">
      <c r="A44" s="1002"/>
      <c r="B44" s="1003"/>
      <c r="C44" s="154" t="s">
        <v>9</v>
      </c>
      <c r="D44" s="132">
        <v>125221</v>
      </c>
      <c r="E44" s="151">
        <v>8581.5</v>
      </c>
      <c r="F44" s="133">
        <v>91451</v>
      </c>
      <c r="G44" s="738">
        <f>E44/$E$46</f>
        <v>0.28015552769724983</v>
      </c>
      <c r="H44" s="233">
        <f t="shared" si="7"/>
        <v>-0.1499762272673244</v>
      </c>
      <c r="I44" s="685">
        <v>10095.6</v>
      </c>
      <c r="J44" s="185">
        <v>107792.6</v>
      </c>
      <c r="K44" s="193">
        <f t="shared" si="6"/>
        <v>0.31405169490734547</v>
      </c>
      <c r="L44" s="149"/>
    </row>
    <row r="45" spans="1:12" ht="11.1" customHeight="1" x14ac:dyDescent="0.2">
      <c r="A45" s="1002"/>
      <c r="B45" s="1003"/>
      <c r="C45" s="154" t="s">
        <v>335</v>
      </c>
      <c r="D45" s="132">
        <v>9</v>
      </c>
      <c r="E45" s="151">
        <v>201.357</v>
      </c>
      <c r="F45" s="133">
        <v>2145.8120099999996</v>
      </c>
      <c r="G45" s="738">
        <f>E45/$E$46</f>
        <v>6.5735916320614277E-3</v>
      </c>
      <c r="H45" s="165" t="s">
        <v>354</v>
      </c>
      <c r="I45" s="691" t="s">
        <v>354</v>
      </c>
      <c r="J45" s="198" t="s">
        <v>354</v>
      </c>
      <c r="K45" s="201" t="s">
        <v>354</v>
      </c>
      <c r="L45" s="149"/>
    </row>
    <row r="46" spans="1:12" ht="11.1" customHeight="1" x14ac:dyDescent="0.2">
      <c r="A46" s="1004"/>
      <c r="B46" s="1005"/>
      <c r="C46" s="156" t="s">
        <v>2</v>
      </c>
      <c r="D46" s="145">
        <v>136619</v>
      </c>
      <c r="E46" s="146">
        <v>30631.200000000001</v>
      </c>
      <c r="F46" s="147">
        <v>326427.87226999999</v>
      </c>
      <c r="G46" s="739">
        <f>SUM(G41:G45)</f>
        <v>0.99999999999999989</v>
      </c>
      <c r="H46" s="731">
        <f>(E46-I46)/I46</f>
        <v>-4.7131396148234854E-2</v>
      </c>
      <c r="I46" s="686">
        <v>32146.300000000003</v>
      </c>
      <c r="J46" s="186">
        <v>343231.89472999994</v>
      </c>
      <c r="K46" s="194">
        <f>SUM(K41:K44)</f>
        <v>1</v>
      </c>
      <c r="L46" s="166"/>
    </row>
    <row r="47" spans="1:12" ht="11.1" customHeight="1" x14ac:dyDescent="0.2">
      <c r="A47" s="1006" t="str">
        <f>T!J21</f>
        <v>listopad</v>
      </c>
      <c r="B47" s="1007"/>
      <c r="C47" s="154" t="s">
        <v>6</v>
      </c>
      <c r="D47" s="132">
        <v>77</v>
      </c>
      <c r="E47" s="151">
        <v>15518.696</v>
      </c>
      <c r="F47" s="133">
        <v>165455.20515000002</v>
      </c>
      <c r="G47" s="738">
        <f>E47/$E$52</f>
        <v>0.35313263155978503</v>
      </c>
      <c r="H47" s="233">
        <f>(E47-I47)/I47</f>
        <v>5.3321839938641528E-2</v>
      </c>
      <c r="I47" s="685">
        <v>14733.1</v>
      </c>
      <c r="J47" s="185">
        <v>157438.12424000006</v>
      </c>
      <c r="K47" s="193">
        <f>I47/$I$52</f>
        <v>0.3422720408874434</v>
      </c>
      <c r="L47" s="149"/>
    </row>
    <row r="48" spans="1:12" ht="11.1" customHeight="1" x14ac:dyDescent="0.2">
      <c r="A48" s="1006"/>
      <c r="B48" s="1007"/>
      <c r="C48" s="154" t="s">
        <v>7</v>
      </c>
      <c r="D48" s="132">
        <v>282</v>
      </c>
      <c r="E48" s="151">
        <v>5153.6229999999996</v>
      </c>
      <c r="F48" s="133">
        <v>54946.221410000013</v>
      </c>
      <c r="G48" s="738">
        <f t="shared" ref="G48:G51" si="8">E48/$E$52</f>
        <v>0.11727225354868953</v>
      </c>
      <c r="H48" s="233">
        <f>(E48-I48)/I48</f>
        <v>7.9066792294807287E-2</v>
      </c>
      <c r="I48" s="685">
        <v>4776</v>
      </c>
      <c r="J48" s="185">
        <v>51036.206359999996</v>
      </c>
      <c r="K48" s="193">
        <f t="shared" ref="K48:K50" si="9">I48/$I$52</f>
        <v>0.11095365315367639</v>
      </c>
      <c r="L48" s="150"/>
    </row>
    <row r="49" spans="1:12" ht="11.1" customHeight="1" x14ac:dyDescent="0.2">
      <c r="A49" s="1006"/>
      <c r="B49" s="1007"/>
      <c r="C49" s="154" t="s">
        <v>8</v>
      </c>
      <c r="D49" s="132">
        <v>11058</v>
      </c>
      <c r="E49" s="151">
        <v>8159.7</v>
      </c>
      <c r="F49" s="133">
        <v>86995.5</v>
      </c>
      <c r="G49" s="738">
        <f t="shared" si="8"/>
        <v>0.18567644689594912</v>
      </c>
      <c r="H49" s="233">
        <f t="shared" ref="H49:H50" si="10">(E49-I49)/I49</f>
        <v>6.2129022180568601E-2</v>
      </c>
      <c r="I49" s="685">
        <v>7682.4</v>
      </c>
      <c r="J49" s="185">
        <v>82093.8</v>
      </c>
      <c r="K49" s="193">
        <f t="shared" si="9"/>
        <v>0.17847369032407945</v>
      </c>
      <c r="L49" s="149"/>
    </row>
    <row r="50" spans="1:12" ht="11.1" customHeight="1" x14ac:dyDescent="0.2">
      <c r="A50" s="1006"/>
      <c r="B50" s="1007"/>
      <c r="C50" s="154" t="s">
        <v>9</v>
      </c>
      <c r="D50" s="132">
        <v>125279</v>
      </c>
      <c r="E50" s="151">
        <v>14917.2</v>
      </c>
      <c r="F50" s="133">
        <v>159041.70000000001</v>
      </c>
      <c r="G50" s="738">
        <f t="shared" si="8"/>
        <v>0.33944540775227672</v>
      </c>
      <c r="H50" s="233">
        <f t="shared" si="10"/>
        <v>-5.9059513672059749E-2</v>
      </c>
      <c r="I50" s="685">
        <v>15853.5</v>
      </c>
      <c r="J50" s="185">
        <v>169410.5</v>
      </c>
      <c r="K50" s="193">
        <f t="shared" si="9"/>
        <v>0.36830061563480077</v>
      </c>
      <c r="L50" s="149"/>
    </row>
    <row r="51" spans="1:12" ht="11.1" customHeight="1" x14ac:dyDescent="0.2">
      <c r="A51" s="1006"/>
      <c r="B51" s="1007"/>
      <c r="C51" s="154" t="s">
        <v>335</v>
      </c>
      <c r="D51" s="132">
        <v>9</v>
      </c>
      <c r="E51" s="151">
        <v>196.58099999999999</v>
      </c>
      <c r="F51" s="133">
        <v>2095.8807499999998</v>
      </c>
      <c r="G51" s="738">
        <f t="shared" si="8"/>
        <v>4.4732602432997013E-3</v>
      </c>
      <c r="H51" s="165" t="s">
        <v>354</v>
      </c>
      <c r="I51" s="691" t="s">
        <v>354</v>
      </c>
      <c r="J51" s="198" t="s">
        <v>354</v>
      </c>
      <c r="K51" s="201" t="s">
        <v>354</v>
      </c>
      <c r="L51" s="149"/>
    </row>
    <row r="52" spans="1:12" ht="11.1" customHeight="1" x14ac:dyDescent="0.2">
      <c r="A52" s="1006"/>
      <c r="B52" s="1007"/>
      <c r="C52" s="156" t="s">
        <v>2</v>
      </c>
      <c r="D52" s="145">
        <v>136705</v>
      </c>
      <c r="E52" s="146">
        <v>43945.799999999996</v>
      </c>
      <c r="F52" s="147">
        <v>468534.50731000007</v>
      </c>
      <c r="G52" s="739">
        <f>SUM(G47:G51)</f>
        <v>1</v>
      </c>
      <c r="H52" s="731">
        <f t="shared" ref="H52" si="11">(E52-I52)/I52</f>
        <v>2.0926936926472194E-2</v>
      </c>
      <c r="I52" s="686">
        <v>43045</v>
      </c>
      <c r="J52" s="186">
        <v>459978.63060000003</v>
      </c>
      <c r="K52" s="194">
        <f>SUM(K47:K50)</f>
        <v>1</v>
      </c>
      <c r="L52" s="166"/>
    </row>
    <row r="53" spans="1:12" ht="11.1" customHeight="1" x14ac:dyDescent="0.2">
      <c r="A53" s="1006" t="str">
        <f>T!J22</f>
        <v>prosinec</v>
      </c>
      <c r="B53" s="1007"/>
      <c r="C53" s="153" t="s">
        <v>6</v>
      </c>
      <c r="D53" s="171">
        <v>77</v>
      </c>
      <c r="E53" s="173">
        <v>14655.061000000002</v>
      </c>
      <c r="F53" s="172">
        <v>156251.15324000004</v>
      </c>
      <c r="G53" s="737">
        <f>E53/$E$58</f>
        <v>0.27709038346275511</v>
      </c>
      <c r="H53" s="656">
        <f>(E53-I53)/I53</f>
        <v>2.7084717491554961E-2</v>
      </c>
      <c r="I53" s="684">
        <v>14268.6</v>
      </c>
      <c r="J53" s="187">
        <v>152686.82696999997</v>
      </c>
      <c r="K53" s="192">
        <f>I53/$I$58</f>
        <v>0.27104612795316352</v>
      </c>
      <c r="L53" s="173"/>
    </row>
    <row r="54" spans="1:12" ht="11.1" customHeight="1" x14ac:dyDescent="0.2">
      <c r="A54" s="1006"/>
      <c r="B54" s="1007"/>
      <c r="C54" s="154" t="s">
        <v>7</v>
      </c>
      <c r="D54" s="132">
        <v>282</v>
      </c>
      <c r="E54" s="151">
        <v>5117.8460000000005</v>
      </c>
      <c r="F54" s="133">
        <v>54565.855999999992</v>
      </c>
      <c r="G54" s="738">
        <f t="shared" ref="G54:G57" si="12">E54/$E$58</f>
        <v>9.6765609549037526E-2</v>
      </c>
      <c r="H54" s="233">
        <f t="shared" ref="H54:H56" si="13">(E54-I54)/I54</f>
        <v>-1.4718826405867916E-2</v>
      </c>
      <c r="I54" s="685">
        <v>5194.3</v>
      </c>
      <c r="J54" s="185">
        <v>55583.676309999981</v>
      </c>
      <c r="K54" s="193">
        <f t="shared" ref="K54:K56" si="14">I54/$I$58</f>
        <v>9.8670850849215563E-2</v>
      </c>
      <c r="L54" s="151"/>
    </row>
    <row r="55" spans="1:12" ht="11.1" customHeight="1" x14ac:dyDescent="0.2">
      <c r="A55" s="1006"/>
      <c r="B55" s="1007"/>
      <c r="C55" s="154" t="s">
        <v>8</v>
      </c>
      <c r="D55" s="132">
        <v>11077</v>
      </c>
      <c r="E55" s="151">
        <v>11334.5</v>
      </c>
      <c r="F55" s="133">
        <v>120848</v>
      </c>
      <c r="G55" s="738">
        <f t="shared" si="12"/>
        <v>0.21430691768247145</v>
      </c>
      <c r="H55" s="233">
        <f t="shared" si="13"/>
        <v>4.6554573742186342E-2</v>
      </c>
      <c r="I55" s="685">
        <v>10830.3</v>
      </c>
      <c r="J55" s="185">
        <v>115893.4</v>
      </c>
      <c r="K55" s="193">
        <f t="shared" si="14"/>
        <v>0.20573222878005878</v>
      </c>
      <c r="L55" s="151"/>
    </row>
    <row r="56" spans="1:12" ht="11.1" customHeight="1" x14ac:dyDescent="0.2">
      <c r="A56" s="1006"/>
      <c r="B56" s="1007"/>
      <c r="C56" s="154" t="s">
        <v>9</v>
      </c>
      <c r="D56" s="132">
        <v>125340</v>
      </c>
      <c r="E56" s="151">
        <v>21621.8</v>
      </c>
      <c r="F56" s="133">
        <v>230530.4</v>
      </c>
      <c r="G56" s="738">
        <f t="shared" si="12"/>
        <v>0.40881391439824083</v>
      </c>
      <c r="H56" s="233">
        <f t="shared" si="13"/>
        <v>-3.256001252824451E-2</v>
      </c>
      <c r="I56" s="685">
        <v>22349.5</v>
      </c>
      <c r="J56" s="185">
        <v>239159.9</v>
      </c>
      <c r="K56" s="193">
        <f t="shared" si="14"/>
        <v>0.42455079241756222</v>
      </c>
      <c r="L56" s="151"/>
    </row>
    <row r="57" spans="1:12" ht="11.1" customHeight="1" x14ac:dyDescent="0.2">
      <c r="A57" s="1001"/>
      <c r="B57" s="1051"/>
      <c r="C57" s="154" t="s">
        <v>335</v>
      </c>
      <c r="D57" s="132">
        <v>9</v>
      </c>
      <c r="E57" s="151">
        <v>159.893</v>
      </c>
      <c r="F57" s="133">
        <v>1704.7705800000001</v>
      </c>
      <c r="G57" s="738">
        <f t="shared" si="12"/>
        <v>3.0231749074951172E-3</v>
      </c>
      <c r="H57" s="165" t="s">
        <v>354</v>
      </c>
      <c r="I57" s="691" t="s">
        <v>354</v>
      </c>
      <c r="J57" s="198" t="s">
        <v>354</v>
      </c>
      <c r="K57" s="201" t="s">
        <v>354</v>
      </c>
      <c r="L57" s="151"/>
    </row>
    <row r="58" spans="1:12" ht="11.1" customHeight="1" thickBot="1" x14ac:dyDescent="0.25">
      <c r="A58" s="1008"/>
      <c r="B58" s="1009"/>
      <c r="C58" s="174" t="s">
        <v>2</v>
      </c>
      <c r="D58" s="175">
        <v>136785</v>
      </c>
      <c r="E58" s="176">
        <v>52889.1</v>
      </c>
      <c r="F58" s="177">
        <v>563900.17982000008</v>
      </c>
      <c r="G58" s="745">
        <f>SUM(G53:G57)</f>
        <v>1</v>
      </c>
      <c r="H58" s="744">
        <f t="shared" ref="H58" si="15">(E58-I58)/I58</f>
        <v>4.6806109868984961E-3</v>
      </c>
      <c r="I58" s="693">
        <v>52642.7</v>
      </c>
      <c r="J58" s="188">
        <v>563323.80327999999</v>
      </c>
      <c r="K58" s="195">
        <f>SUM(K53:K56)</f>
        <v>1</v>
      </c>
      <c r="L58" s="178"/>
    </row>
    <row r="59" spans="1:12" ht="11.1" customHeight="1" thickTop="1" x14ac:dyDescent="0.2">
      <c r="A59" s="1014" t="str">
        <f>T!E17</f>
        <v>IV. čtvrtletí</v>
      </c>
      <c r="B59" s="1015"/>
      <c r="C59" s="154" t="s">
        <v>6</v>
      </c>
      <c r="D59" s="132">
        <f>D53</f>
        <v>77</v>
      </c>
      <c r="E59" s="151">
        <f>E41+E47+E53</f>
        <v>43728.478000000003</v>
      </c>
      <c r="F59" s="133">
        <f>F41+F47+F53</f>
        <v>466155.0448700001</v>
      </c>
      <c r="G59" s="738">
        <f>E59/$E$64</f>
        <v>0.34305966841379787</v>
      </c>
      <c r="H59" s="233">
        <f>(E59-I59)/I59</f>
        <v>2.7399318175944435E-2</v>
      </c>
      <c r="I59" s="688">
        <v>42562.3</v>
      </c>
      <c r="J59" s="185">
        <v>454914.31213999994</v>
      </c>
      <c r="K59" s="193">
        <f>I59/$I$64</f>
        <v>0.33294976297385676</v>
      </c>
      <c r="L59" s="148"/>
    </row>
    <row r="60" spans="1:12" ht="11.1" customHeight="1" x14ac:dyDescent="0.2">
      <c r="A60" s="1006"/>
      <c r="B60" s="1007"/>
      <c r="C60" s="154" t="s">
        <v>7</v>
      </c>
      <c r="D60" s="132">
        <f>D54</f>
        <v>282</v>
      </c>
      <c r="E60" s="151">
        <f t="shared" ref="E60:F61" si="16">E42+E48+E54</f>
        <v>13995.690999999999</v>
      </c>
      <c r="F60" s="133">
        <f t="shared" si="16"/>
        <v>149199.85118999999</v>
      </c>
      <c r="G60" s="738">
        <f t="shared" ref="G60:G63" si="17">E60/$E$64</f>
        <v>0.10979931919153404</v>
      </c>
      <c r="H60" s="233">
        <f t="shared" ref="H60:H62" si="18">(E60-I60)/I60</f>
        <v>3.1506832151648574E-2</v>
      </c>
      <c r="I60" s="685">
        <v>13568.2</v>
      </c>
      <c r="J60" s="185">
        <v>145035.11646999998</v>
      </c>
      <c r="K60" s="193">
        <f t="shared" ref="K60:K62" si="19">I60/$I$64</f>
        <v>0.10613921179029054</v>
      </c>
      <c r="L60" s="148"/>
    </row>
    <row r="61" spans="1:12" ht="11.1" customHeight="1" x14ac:dyDescent="0.2">
      <c r="A61" s="1006"/>
      <c r="B61" s="1007"/>
      <c r="C61" s="154" t="s">
        <v>8</v>
      </c>
      <c r="D61" s="132">
        <f>D55</f>
        <v>11077</v>
      </c>
      <c r="E61" s="151">
        <f>E43+E49+E55</f>
        <v>24063.599999999999</v>
      </c>
      <c r="F61" s="133">
        <f t="shared" si="16"/>
        <v>256538.1</v>
      </c>
      <c r="G61" s="738">
        <f t="shared" si="17"/>
        <v>0.18878431206414881</v>
      </c>
      <c r="H61" s="233">
        <f t="shared" si="18"/>
        <v>2.8143679315015265E-2</v>
      </c>
      <c r="I61" s="685">
        <v>23404.899999999998</v>
      </c>
      <c r="J61" s="185">
        <v>250221.9</v>
      </c>
      <c r="K61" s="193">
        <f t="shared" si="19"/>
        <v>0.18308822379022793</v>
      </c>
      <c r="L61" s="148"/>
    </row>
    <row r="62" spans="1:12" ht="11.1" customHeight="1" x14ac:dyDescent="0.2">
      <c r="A62" s="1006"/>
      <c r="B62" s="1007"/>
      <c r="C62" s="154" t="s">
        <v>9</v>
      </c>
      <c r="D62" s="132">
        <f>D56</f>
        <v>125340</v>
      </c>
      <c r="E62" s="151">
        <f t="shared" ref="E62:F63" si="20">E44+E50+E56</f>
        <v>45120.5</v>
      </c>
      <c r="F62" s="133">
        <f t="shared" si="20"/>
        <v>481023.1</v>
      </c>
      <c r="G62" s="738">
        <f t="shared" si="17"/>
        <v>0.35398039164923062</v>
      </c>
      <c r="H62" s="233">
        <f t="shared" si="18"/>
        <v>-6.5801079120305736E-2</v>
      </c>
      <c r="I62" s="685">
        <v>48298.6</v>
      </c>
      <c r="J62" s="185">
        <v>516363</v>
      </c>
      <c r="K62" s="193">
        <f t="shared" si="19"/>
        <v>0.3778228014456248</v>
      </c>
      <c r="L62" s="148"/>
    </row>
    <row r="63" spans="1:12" ht="11.1" customHeight="1" x14ac:dyDescent="0.2">
      <c r="A63" s="1006"/>
      <c r="B63" s="1007"/>
      <c r="C63" s="154" t="s">
        <v>335</v>
      </c>
      <c r="D63" s="132">
        <f>D57</f>
        <v>9</v>
      </c>
      <c r="E63" s="151">
        <f>E45+E51+E57</f>
        <v>557.83100000000002</v>
      </c>
      <c r="F63" s="133">
        <f t="shared" si="20"/>
        <v>5946.4633400000002</v>
      </c>
      <c r="G63" s="738">
        <f t="shared" si="17"/>
        <v>4.3763086812885939E-3</v>
      </c>
      <c r="H63" s="165" t="s">
        <v>354</v>
      </c>
      <c r="I63" s="691" t="s">
        <v>354</v>
      </c>
      <c r="J63" s="198" t="s">
        <v>354</v>
      </c>
      <c r="K63" s="201" t="s">
        <v>354</v>
      </c>
      <c r="L63" s="148"/>
    </row>
    <row r="64" spans="1:12" ht="11.1" customHeight="1" x14ac:dyDescent="0.2">
      <c r="A64" s="1006"/>
      <c r="B64" s="1007"/>
      <c r="C64" s="157" t="s">
        <v>2</v>
      </c>
      <c r="D64" s="158">
        <f>SUM(D59:D63)</f>
        <v>136785</v>
      </c>
      <c r="E64" s="159">
        <f>SUM(E59:E63)</f>
        <v>127466.1</v>
      </c>
      <c r="F64" s="160">
        <f>SUM(F59:F63)</f>
        <v>1358862.5593999999</v>
      </c>
      <c r="G64" s="743">
        <f>SUM(G59:G63)</f>
        <v>0.99999999999999989</v>
      </c>
      <c r="H64" s="733">
        <f>(E64-I64)/I64</f>
        <v>-2.87795109282346E-3</v>
      </c>
      <c r="I64" s="689">
        <v>127834</v>
      </c>
      <c r="J64" s="189">
        <v>1366534.32861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16" zoomScaleNormal="100" zoomScaleSheetLayoutView="100" workbookViewId="0">
      <selection activeCell="I14" sqref="I14:J14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980" t="s">
        <v>267</v>
      </c>
      <c r="L1" s="980"/>
    </row>
    <row r="2" spans="1:17" ht="6.75" customHeight="1" x14ac:dyDescent="0.2"/>
    <row r="3" spans="1:17" ht="30" customHeight="1" x14ac:dyDescent="0.2">
      <c r="A3" s="993" t="s">
        <v>226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981" t="s">
        <v>118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29" t="s">
        <v>107</v>
      </c>
      <c r="H8" s="977"/>
      <c r="I8" s="991" t="s">
        <v>39</v>
      </c>
      <c r="J8" s="992"/>
      <c r="K8" s="190" t="s">
        <v>107</v>
      </c>
      <c r="L8" s="148"/>
    </row>
    <row r="9" spans="1:17" ht="15" customHeight="1" x14ac:dyDescent="0.25">
      <c r="A9" s="988" t="s">
        <v>156</v>
      </c>
      <c r="B9" s="988"/>
      <c r="C9" s="208" t="s">
        <v>45</v>
      </c>
      <c r="D9" s="990"/>
      <c r="E9" s="163" t="s">
        <v>147</v>
      </c>
      <c r="F9" s="728" t="s">
        <v>1</v>
      </c>
      <c r="G9" s="730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17" ht="11.1" customHeight="1" x14ac:dyDescent="0.2">
      <c r="A10" s="1000" t="str">
        <f>T!J20</f>
        <v>říjen</v>
      </c>
      <c r="B10" s="1001"/>
      <c r="C10" s="153" t="s">
        <v>6</v>
      </c>
      <c r="D10" s="132">
        <v>77</v>
      </c>
      <c r="E10" s="151">
        <v>13859.9</v>
      </c>
      <c r="F10" s="133">
        <v>147700.96833999999</v>
      </c>
      <c r="G10" s="737">
        <f>E10/$E$15</f>
        <v>0.46120032743462952</v>
      </c>
      <c r="H10" s="233">
        <f>(E10-I10)/I10</f>
        <v>-3.003009307859195E-2</v>
      </c>
      <c r="I10" s="685">
        <v>14289</v>
      </c>
      <c r="J10" s="185">
        <v>152566.74882000007</v>
      </c>
      <c r="K10" s="192">
        <f>I10/$I$15</f>
        <v>0.43931414235512223</v>
      </c>
      <c r="L10" s="148"/>
    </row>
    <row r="11" spans="1:17" ht="11.1" customHeight="1" x14ac:dyDescent="0.2">
      <c r="A11" s="1002"/>
      <c r="B11" s="1003"/>
      <c r="C11" s="154" t="s">
        <v>7</v>
      </c>
      <c r="D11" s="132">
        <v>338</v>
      </c>
      <c r="E11" s="151">
        <v>3366</v>
      </c>
      <c r="F11" s="133">
        <v>35870.125250000034</v>
      </c>
      <c r="G11" s="738">
        <f>E11/$E$15</f>
        <v>0.11200660193399398</v>
      </c>
      <c r="H11" s="233">
        <f>(E11-I11)/I11</f>
        <v>-6.8725099601593648E-2</v>
      </c>
      <c r="I11" s="685">
        <v>3614.4</v>
      </c>
      <c r="J11" s="185">
        <v>38591.584280000003</v>
      </c>
      <c r="K11" s="193">
        <f>I11/$I$15</f>
        <v>0.11112443390918567</v>
      </c>
      <c r="L11" s="149"/>
      <c r="M11" s="134"/>
      <c r="O11" s="134"/>
      <c r="P11" s="134"/>
      <c r="Q11" s="134"/>
    </row>
    <row r="12" spans="1:17" ht="11.1" customHeight="1" x14ac:dyDescent="0.2">
      <c r="A12" s="1002"/>
      <c r="B12" s="1003"/>
      <c r="C12" s="154" t="s">
        <v>8</v>
      </c>
      <c r="D12" s="132">
        <v>11623</v>
      </c>
      <c r="E12" s="151">
        <v>4769.5160000000005</v>
      </c>
      <c r="F12" s="133">
        <v>50827.334090000004</v>
      </c>
      <c r="G12" s="738">
        <f>E12/$E$15</f>
        <v>0.15870982769750899</v>
      </c>
      <c r="H12" s="233">
        <f t="shared" ref="H12:H13" si="0">(E12-I12)/I12</f>
        <v>-0.11306071594607149</v>
      </c>
      <c r="I12" s="685">
        <v>5377.5</v>
      </c>
      <c r="J12" s="185">
        <v>57416.5</v>
      </c>
      <c r="K12" s="193">
        <f>I12/$I$15</f>
        <v>0.16533079995203792</v>
      </c>
      <c r="L12" s="149"/>
      <c r="M12" s="134"/>
      <c r="O12" s="134"/>
      <c r="P12" s="134"/>
      <c r="Q12" s="134"/>
    </row>
    <row r="13" spans="1:17" ht="11.1" customHeight="1" x14ac:dyDescent="0.2">
      <c r="A13" s="1002"/>
      <c r="B13" s="1003"/>
      <c r="C13" s="154" t="s">
        <v>9</v>
      </c>
      <c r="D13" s="132">
        <v>147519</v>
      </c>
      <c r="E13" s="151">
        <v>7871</v>
      </c>
      <c r="F13" s="133">
        <v>83878.600000000006</v>
      </c>
      <c r="G13" s="738">
        <f>E13/$E$15</f>
        <v>0.2619144277547435</v>
      </c>
      <c r="H13" s="233">
        <f t="shared" si="0"/>
        <v>-0.14860245759778462</v>
      </c>
      <c r="I13" s="685">
        <v>9244.7999999999993</v>
      </c>
      <c r="J13" s="185">
        <v>98709</v>
      </c>
      <c r="K13" s="193">
        <f>I13/$I$15</f>
        <v>0.2842306237836541</v>
      </c>
      <c r="L13" s="149"/>
      <c r="M13" s="134"/>
      <c r="O13" s="134"/>
      <c r="P13" s="134"/>
      <c r="Q13" s="134"/>
    </row>
    <row r="14" spans="1:17" ht="11.1" customHeight="1" x14ac:dyDescent="0.2">
      <c r="A14" s="1002"/>
      <c r="B14" s="1003"/>
      <c r="C14" s="154" t="s">
        <v>335</v>
      </c>
      <c r="D14" s="132">
        <v>10</v>
      </c>
      <c r="E14" s="151">
        <v>185.38399999999999</v>
      </c>
      <c r="F14" s="133">
        <v>1975.5891299999998</v>
      </c>
      <c r="G14" s="738">
        <f>E14/$E$15</f>
        <v>6.1688151791240457E-3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O14" s="134"/>
      <c r="P14" s="134"/>
      <c r="Q14" s="134"/>
    </row>
    <row r="15" spans="1:17" ht="11.1" customHeight="1" x14ac:dyDescent="0.2">
      <c r="A15" s="1004"/>
      <c r="B15" s="1005"/>
      <c r="C15" s="156" t="s">
        <v>2</v>
      </c>
      <c r="D15" s="145">
        <v>159567</v>
      </c>
      <c r="E15" s="146">
        <v>30051.8</v>
      </c>
      <c r="F15" s="147">
        <v>320252.61681000004</v>
      </c>
      <c r="G15" s="739">
        <f>SUM(G10:G14)</f>
        <v>1</v>
      </c>
      <c r="H15" s="731">
        <f>(E15-I15)/I15</f>
        <v>-7.6059854207595881E-2</v>
      </c>
      <c r="I15" s="686">
        <v>32525.7</v>
      </c>
      <c r="J15" s="186">
        <v>347283.83310000005</v>
      </c>
      <c r="K15" s="194">
        <f>SUM(K10:K13)</f>
        <v>1</v>
      </c>
      <c r="L15" s="166"/>
      <c r="M15" s="134"/>
    </row>
    <row r="16" spans="1:17" ht="11.1" customHeight="1" x14ac:dyDescent="0.2">
      <c r="A16" s="1006" t="str">
        <f>T!J21</f>
        <v>listopad</v>
      </c>
      <c r="B16" s="1007"/>
      <c r="C16" s="154" t="s">
        <v>6</v>
      </c>
      <c r="D16" s="132">
        <v>77</v>
      </c>
      <c r="E16" s="151">
        <v>15433.8</v>
      </c>
      <c r="F16" s="133">
        <v>164550.12517999992</v>
      </c>
      <c r="G16" s="738">
        <f>E16/$E$21</f>
        <v>0.35796988505107297</v>
      </c>
      <c r="H16" s="233">
        <f>(E16-I16)/I16</f>
        <v>1.5114443567482193E-2</v>
      </c>
      <c r="I16" s="685">
        <v>15204</v>
      </c>
      <c r="J16" s="185">
        <v>162470.22977999999</v>
      </c>
      <c r="K16" s="193">
        <f>I16/$I$21</f>
        <v>0.34876519138042561</v>
      </c>
      <c r="L16" s="149"/>
      <c r="M16" s="134"/>
      <c r="N16" s="134"/>
    </row>
    <row r="17" spans="1:21" ht="11.1" customHeight="1" x14ac:dyDescent="0.2">
      <c r="A17" s="1006"/>
      <c r="B17" s="1007"/>
      <c r="C17" s="154" t="s">
        <v>7</v>
      </c>
      <c r="D17" s="132">
        <v>338</v>
      </c>
      <c r="E17" s="151">
        <v>5257.8920000000007</v>
      </c>
      <c r="F17" s="133">
        <v>56057.932790000013</v>
      </c>
      <c r="G17" s="738">
        <f>E17/$E$21</f>
        <v>0.12195097739059445</v>
      </c>
      <c r="H17" s="233">
        <f>(E17-I17)/I17</f>
        <v>-3.1303290467592663E-2</v>
      </c>
      <c r="I17" s="685">
        <v>5427.8</v>
      </c>
      <c r="J17" s="185">
        <v>58001.736680000002</v>
      </c>
      <c r="K17" s="193">
        <f>I17/$I$21</f>
        <v>0.12450853102964182</v>
      </c>
      <c r="L17" s="150"/>
      <c r="M17" s="137"/>
      <c r="N17" s="134"/>
    </row>
    <row r="18" spans="1:21" ht="11.1" customHeight="1" x14ac:dyDescent="0.2">
      <c r="A18" s="1006"/>
      <c r="B18" s="1007"/>
      <c r="C18" s="154" t="s">
        <v>8</v>
      </c>
      <c r="D18" s="132">
        <v>11650</v>
      </c>
      <c r="E18" s="151">
        <v>8599.5720000000001</v>
      </c>
      <c r="F18" s="133">
        <v>91685.116240000003</v>
      </c>
      <c r="G18" s="738">
        <f>E18/$E$21</f>
        <v>0.19945754126193327</v>
      </c>
      <c r="H18" s="233">
        <f t="shared" ref="H18:H21" si="1">(E18-I18)/I18</f>
        <v>1.836366866007462E-2</v>
      </c>
      <c r="I18" s="685">
        <v>8444.5</v>
      </c>
      <c r="J18" s="185">
        <v>90237.7</v>
      </c>
      <c r="K18" s="193">
        <f>I18/$I$21</f>
        <v>0.19370873839857961</v>
      </c>
      <c r="L18" s="149"/>
      <c r="M18" s="134"/>
      <c r="N18" s="134"/>
      <c r="O18" s="134"/>
      <c r="P18" s="134"/>
    </row>
    <row r="19" spans="1:21" ht="11.1" customHeight="1" x14ac:dyDescent="0.2">
      <c r="A19" s="1006"/>
      <c r="B19" s="1007"/>
      <c r="C19" s="154" t="s">
        <v>9</v>
      </c>
      <c r="D19" s="132">
        <v>147587</v>
      </c>
      <c r="E19" s="151">
        <v>13682</v>
      </c>
      <c r="F19" s="133">
        <v>145872.6</v>
      </c>
      <c r="G19" s="738">
        <f>E19/$E$21</f>
        <v>0.31733882564687765</v>
      </c>
      <c r="H19" s="233">
        <f t="shared" si="1"/>
        <v>-5.7551231272602033E-2</v>
      </c>
      <c r="I19" s="685">
        <v>14517.5</v>
      </c>
      <c r="J19" s="185">
        <v>155134.29999999999</v>
      </c>
      <c r="K19" s="193">
        <f>I19/$I$21</f>
        <v>0.33301753919135285</v>
      </c>
      <c r="L19" s="149"/>
      <c r="M19" s="134"/>
      <c r="N19" s="134"/>
      <c r="O19" s="134"/>
      <c r="P19" s="134"/>
    </row>
    <row r="20" spans="1:21" ht="11.1" customHeight="1" x14ac:dyDescent="0.2">
      <c r="A20" s="1006"/>
      <c r="B20" s="1007"/>
      <c r="C20" s="154" t="s">
        <v>335</v>
      </c>
      <c r="D20" s="132">
        <v>11</v>
      </c>
      <c r="E20" s="151">
        <v>141.536</v>
      </c>
      <c r="F20" s="133">
        <v>1509.0045400000001</v>
      </c>
      <c r="G20" s="738">
        <f>E20/$E$21</f>
        <v>3.2827706495217423E-3</v>
      </c>
      <c r="H20" s="165" t="s">
        <v>354</v>
      </c>
      <c r="I20" s="691" t="s">
        <v>354</v>
      </c>
      <c r="J20" s="198" t="s">
        <v>354</v>
      </c>
      <c r="K20" s="201" t="s">
        <v>354</v>
      </c>
      <c r="L20" s="149"/>
      <c r="M20" s="134"/>
      <c r="N20" s="134"/>
      <c r="O20" s="134"/>
      <c r="P20" s="134"/>
    </row>
    <row r="21" spans="1:21" ht="11.1" customHeight="1" x14ac:dyDescent="0.2">
      <c r="A21" s="1006"/>
      <c r="B21" s="1007"/>
      <c r="C21" s="156" t="s">
        <v>2</v>
      </c>
      <c r="D21" s="145">
        <v>159663</v>
      </c>
      <c r="E21" s="146">
        <v>43114.799999999996</v>
      </c>
      <c r="F21" s="147">
        <v>459674.77874999994</v>
      </c>
      <c r="G21" s="739">
        <f>SUM(G16:G20)</f>
        <v>1</v>
      </c>
      <c r="H21" s="731">
        <f t="shared" si="1"/>
        <v>-1.0987801017576061E-2</v>
      </c>
      <c r="I21" s="686">
        <v>43593.8</v>
      </c>
      <c r="J21" s="186">
        <v>465843.96645999997</v>
      </c>
      <c r="K21" s="194">
        <f>SUM(K16:K19)</f>
        <v>0.99999999999999978</v>
      </c>
      <c r="L21" s="166"/>
      <c r="M21" s="134"/>
      <c r="N21" s="134"/>
      <c r="O21" s="134"/>
      <c r="P21" s="134"/>
    </row>
    <row r="22" spans="1:21" ht="11.1" customHeight="1" x14ac:dyDescent="0.2">
      <c r="A22" s="1006" t="str">
        <f>T!J22</f>
        <v>prosinec</v>
      </c>
      <c r="B22" s="1007"/>
      <c r="C22" s="153" t="s">
        <v>6</v>
      </c>
      <c r="D22" s="171">
        <v>78</v>
      </c>
      <c r="E22" s="173">
        <v>13834.3</v>
      </c>
      <c r="F22" s="172">
        <v>147500.71891</v>
      </c>
      <c r="G22" s="737">
        <f>E22/$E$27</f>
        <v>0.26761440683703808</v>
      </c>
      <c r="H22" s="656">
        <f>(E22-I22)/I22</f>
        <v>-5.2743656108349496E-2</v>
      </c>
      <c r="I22" s="684">
        <v>14604.6</v>
      </c>
      <c r="J22" s="187">
        <v>156281.99888999996</v>
      </c>
      <c r="K22" s="192">
        <f>I22/$I$27</f>
        <v>0.27440237640281606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6"/>
      <c r="B23" s="1007"/>
      <c r="C23" s="154" t="s">
        <v>7</v>
      </c>
      <c r="D23" s="132">
        <v>340</v>
      </c>
      <c r="E23" s="151">
        <v>5965.5370000000003</v>
      </c>
      <c r="F23" s="133">
        <v>63603.735989999965</v>
      </c>
      <c r="G23" s="738">
        <f>E23/$E$27</f>
        <v>0.11539894651116454</v>
      </c>
      <c r="H23" s="233">
        <f t="shared" ref="H23:H27" si="2">(E23-I23)/I23</f>
        <v>-4.5208546734955141E-2</v>
      </c>
      <c r="I23" s="685">
        <v>6248</v>
      </c>
      <c r="J23" s="185">
        <v>66859.108289999989</v>
      </c>
      <c r="K23" s="193">
        <f>I23/$I$27</f>
        <v>0.11739219477183865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6"/>
      <c r="B24" s="1007"/>
      <c r="C24" s="154" t="s">
        <v>8</v>
      </c>
      <c r="D24" s="132">
        <v>11670</v>
      </c>
      <c r="E24" s="151">
        <v>11933.544</v>
      </c>
      <c r="F24" s="133">
        <v>127234.16722999999</v>
      </c>
      <c r="G24" s="738">
        <f>E24/$E$27</f>
        <v>0.23084567336429704</v>
      </c>
      <c r="H24" s="233">
        <f t="shared" si="2"/>
        <v>2.4313290660752571E-3</v>
      </c>
      <c r="I24" s="685">
        <v>11904.6</v>
      </c>
      <c r="J24" s="185">
        <v>127390.1</v>
      </c>
      <c r="K24" s="193">
        <f>I24/$I$27</f>
        <v>0.22367271476965916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6"/>
      <c r="B25" s="1007"/>
      <c r="C25" s="154" t="s">
        <v>9</v>
      </c>
      <c r="D25" s="132">
        <v>147658</v>
      </c>
      <c r="E25" s="151">
        <v>19831.5</v>
      </c>
      <c r="F25" s="133">
        <v>211441.8</v>
      </c>
      <c r="G25" s="738">
        <f>E25/$E$27</f>
        <v>0.38362585090598877</v>
      </c>
      <c r="H25" s="233">
        <f t="shared" si="2"/>
        <v>-3.100737316831241E-2</v>
      </c>
      <c r="I25" s="685">
        <v>20466.099999999999</v>
      </c>
      <c r="J25" s="185">
        <v>219005.9</v>
      </c>
      <c r="K25" s="193">
        <f>I25/$I$27</f>
        <v>0.38453271405568612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1"/>
      <c r="B26" s="1051"/>
      <c r="C26" s="154" t="s">
        <v>335</v>
      </c>
      <c r="D26" s="132">
        <v>11</v>
      </c>
      <c r="E26" s="151">
        <v>130.01900000000001</v>
      </c>
      <c r="F26" s="133">
        <v>1386.2499700000001</v>
      </c>
      <c r="G26" s="738">
        <f>E26/$E$27</f>
        <v>2.5151223815115223E-3</v>
      </c>
      <c r="H26" s="165" t="s">
        <v>354</v>
      </c>
      <c r="I26" s="691" t="s">
        <v>354</v>
      </c>
      <c r="J26" s="198" t="s">
        <v>354</v>
      </c>
      <c r="K26" s="201" t="s">
        <v>354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08"/>
      <c r="B27" s="1009"/>
      <c r="C27" s="174" t="s">
        <v>2</v>
      </c>
      <c r="D27" s="175">
        <v>159757</v>
      </c>
      <c r="E27" s="176">
        <v>51694.9</v>
      </c>
      <c r="F27" s="177">
        <v>551166.67209999985</v>
      </c>
      <c r="G27" s="745">
        <f>SUM(G22:G26)</f>
        <v>1</v>
      </c>
      <c r="H27" s="744">
        <f t="shared" si="2"/>
        <v>-2.871674623708027E-2</v>
      </c>
      <c r="I27" s="693">
        <v>53223.299999999996</v>
      </c>
      <c r="J27" s="188">
        <v>569537.10717999993</v>
      </c>
      <c r="K27" s="195">
        <f>SUM(K22:K25)</f>
        <v>1</v>
      </c>
      <c r="L27" s="178"/>
    </row>
    <row r="28" spans="1:21" ht="11.1" customHeight="1" thickTop="1" x14ac:dyDescent="0.2">
      <c r="A28" s="1014" t="str">
        <f>T!E17</f>
        <v>IV. čtvrtletí</v>
      </c>
      <c r="B28" s="1015"/>
      <c r="C28" s="154" t="s">
        <v>6</v>
      </c>
      <c r="D28" s="132">
        <f>D22</f>
        <v>78</v>
      </c>
      <c r="E28" s="151">
        <f>E10+E16+E22</f>
        <v>43128</v>
      </c>
      <c r="F28" s="133">
        <f>F10+F16+F22</f>
        <v>459751.81242999987</v>
      </c>
      <c r="G28" s="738">
        <f>E28/$E$33</f>
        <v>0.34540671063538403</v>
      </c>
      <c r="H28" s="233">
        <f>(E28-I28)/I28</f>
        <v>-2.1987591161423719E-2</v>
      </c>
      <c r="I28" s="688">
        <v>44097.599999999999</v>
      </c>
      <c r="J28" s="185">
        <v>471318.97748999996</v>
      </c>
      <c r="K28" s="193">
        <f>I28/$I$33</f>
        <v>0.34093586964253136</v>
      </c>
      <c r="L28" s="148"/>
    </row>
    <row r="29" spans="1:21" ht="11.1" customHeight="1" x14ac:dyDescent="0.2">
      <c r="A29" s="1006"/>
      <c r="B29" s="1007"/>
      <c r="C29" s="154" t="s">
        <v>7</v>
      </c>
      <c r="D29" s="132">
        <f>D23</f>
        <v>340</v>
      </c>
      <c r="E29" s="151">
        <f t="shared" ref="E29:F32" si="3">E11+E17+E23</f>
        <v>14589.429</v>
      </c>
      <c r="F29" s="133">
        <f t="shared" si="3"/>
        <v>155531.79403000002</v>
      </c>
      <c r="G29" s="738">
        <f>E29/$E$33</f>
        <v>0.11684489614492859</v>
      </c>
      <c r="H29" s="233">
        <f t="shared" ref="H29:H31" si="4">(E29-I29)/I29</f>
        <v>-4.5831382192515507E-2</v>
      </c>
      <c r="I29" s="685">
        <v>15290.2</v>
      </c>
      <c r="J29" s="185">
        <v>163452.42924999999</v>
      </c>
      <c r="K29" s="193">
        <f>I29/$I$33</f>
        <v>0.1182145430592194</v>
      </c>
      <c r="L29" s="148"/>
    </row>
    <row r="30" spans="1:21" ht="11.1" customHeight="1" x14ac:dyDescent="0.2">
      <c r="A30" s="1006"/>
      <c r="B30" s="1007"/>
      <c r="C30" s="154" t="s">
        <v>8</v>
      </c>
      <c r="D30" s="132">
        <f>D24</f>
        <v>11670</v>
      </c>
      <c r="E30" s="151">
        <f t="shared" si="3"/>
        <v>25302.631999999998</v>
      </c>
      <c r="F30" s="133">
        <f t="shared" si="3"/>
        <v>269746.61756000004</v>
      </c>
      <c r="G30" s="738">
        <f>E30/$E$33</f>
        <v>0.20264558731074028</v>
      </c>
      <c r="H30" s="233">
        <f t="shared" si="4"/>
        <v>-1.6479752474092991E-2</v>
      </c>
      <c r="I30" s="685">
        <v>25726.6</v>
      </c>
      <c r="J30" s="185">
        <v>275044.30000000005</v>
      </c>
      <c r="K30" s="193">
        <f>I30/$I$33</f>
        <v>0.19890245147004704</v>
      </c>
      <c r="L30" s="148"/>
    </row>
    <row r="31" spans="1:21" ht="11.1" customHeight="1" x14ac:dyDescent="0.2">
      <c r="A31" s="1006"/>
      <c r="B31" s="1007"/>
      <c r="C31" s="154" t="s">
        <v>9</v>
      </c>
      <c r="D31" s="132">
        <f>D25</f>
        <v>147658</v>
      </c>
      <c r="E31" s="151">
        <f t="shared" si="3"/>
        <v>41384.5</v>
      </c>
      <c r="F31" s="133">
        <f t="shared" si="3"/>
        <v>441193</v>
      </c>
      <c r="G31" s="738">
        <f>E31/$E$33</f>
        <v>0.3314432391089327</v>
      </c>
      <c r="H31" s="233">
        <f t="shared" si="4"/>
        <v>-6.4300313825505662E-2</v>
      </c>
      <c r="I31" s="685">
        <v>44228.399999999994</v>
      </c>
      <c r="J31" s="185">
        <v>472849.19999999995</v>
      </c>
      <c r="K31" s="193">
        <f>I31/$I$33</f>
        <v>0.34194713582820224</v>
      </c>
      <c r="L31" s="148"/>
    </row>
    <row r="32" spans="1:21" ht="11.1" customHeight="1" x14ac:dyDescent="0.2">
      <c r="A32" s="1006"/>
      <c r="B32" s="1007"/>
      <c r="C32" s="154" t="s">
        <v>335</v>
      </c>
      <c r="D32" s="132">
        <f>D26</f>
        <v>11</v>
      </c>
      <c r="E32" s="151">
        <f>E14+E20+E26</f>
        <v>456.93899999999996</v>
      </c>
      <c r="F32" s="133">
        <f t="shared" si="3"/>
        <v>4870.8436400000001</v>
      </c>
      <c r="G32" s="738">
        <f>E32/$E$33</f>
        <v>3.6595668000144158E-3</v>
      </c>
      <c r="H32" s="165" t="s">
        <v>354</v>
      </c>
      <c r="I32" s="691" t="s">
        <v>354</v>
      </c>
      <c r="J32" s="198" t="s">
        <v>354</v>
      </c>
      <c r="K32" s="201" t="s">
        <v>354</v>
      </c>
      <c r="L32" s="148"/>
    </row>
    <row r="33" spans="1:12" ht="11.1" customHeight="1" x14ac:dyDescent="0.2">
      <c r="A33" s="1006"/>
      <c r="B33" s="1007"/>
      <c r="C33" s="157" t="s">
        <v>2</v>
      </c>
      <c r="D33" s="158">
        <f>SUM(D28:D32)</f>
        <v>159757</v>
      </c>
      <c r="E33" s="159">
        <f>SUM(E28:E32)</f>
        <v>124861.5</v>
      </c>
      <c r="F33" s="160">
        <f>SUM(F28:F32)</f>
        <v>1331094.0676600002</v>
      </c>
      <c r="G33" s="743">
        <f>SUM(G28:G32)</f>
        <v>1</v>
      </c>
      <c r="H33" s="733">
        <f>(E33-I33)/I33</f>
        <v>-3.4646690809229344E-2</v>
      </c>
      <c r="I33" s="689">
        <v>129342.79999999999</v>
      </c>
      <c r="J33" s="189">
        <v>1382664.90674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47" t="s">
        <v>331</v>
      </c>
      <c r="B36" s="1047"/>
      <c r="C36" s="1047"/>
      <c r="D36" s="104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983">
        <f>T!G17</f>
        <v>2017</v>
      </c>
      <c r="F37" s="984"/>
      <c r="G37" s="984"/>
      <c r="H37" s="680"/>
      <c r="I37" s="985">
        <f>E37-1</f>
        <v>2016</v>
      </c>
      <c r="J37" s="986"/>
      <c r="K37" s="98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77" t="s">
        <v>108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989" t="s">
        <v>0</v>
      </c>
      <c r="E39" s="976" t="s">
        <v>39</v>
      </c>
      <c r="F39" s="977"/>
      <c r="G39" s="729" t="s">
        <v>107</v>
      </c>
      <c r="H39" s="977"/>
      <c r="I39" s="991" t="s">
        <v>39</v>
      </c>
      <c r="J39" s="992"/>
      <c r="K39" s="190" t="s">
        <v>107</v>
      </c>
      <c r="L39" s="148"/>
    </row>
    <row r="40" spans="1:12" ht="15" customHeight="1" x14ac:dyDescent="0.25">
      <c r="A40" s="988" t="s">
        <v>156</v>
      </c>
      <c r="B40" s="988"/>
      <c r="C40" s="208" t="s">
        <v>45</v>
      </c>
      <c r="D40" s="990"/>
      <c r="E40" s="163" t="s">
        <v>147</v>
      </c>
      <c r="F40" s="728" t="s">
        <v>1</v>
      </c>
      <c r="G40" s="730" t="s">
        <v>66</v>
      </c>
      <c r="H40" s="988"/>
      <c r="I40" s="683" t="s">
        <v>157</v>
      </c>
      <c r="J40" s="184" t="s">
        <v>1</v>
      </c>
      <c r="K40" s="191" t="s">
        <v>66</v>
      </c>
      <c r="L40" s="152"/>
    </row>
    <row r="41" spans="1:12" ht="11.1" customHeight="1" x14ac:dyDescent="0.2">
      <c r="A41" s="1000" t="str">
        <f>T!J20</f>
        <v>říjen</v>
      </c>
      <c r="B41" s="1001"/>
      <c r="C41" s="153" t="s">
        <v>6</v>
      </c>
      <c r="D41" s="132">
        <v>182</v>
      </c>
      <c r="E41" s="151">
        <v>16703.842282178633</v>
      </c>
      <c r="F41" s="133">
        <v>177907.56408000004</v>
      </c>
      <c r="G41" s="737">
        <f>E41/$E$46</f>
        <v>0.26137537256505938</v>
      </c>
      <c r="H41" s="233">
        <f>(E41-I41)/I41</f>
        <v>-0.15377489575309336</v>
      </c>
      <c r="I41" s="685">
        <v>19739.242192589081</v>
      </c>
      <c r="J41" s="185">
        <v>210469.39734</v>
      </c>
      <c r="K41" s="192">
        <f>I41/$I$46</f>
        <v>0.25978544872483977</v>
      </c>
      <c r="L41" s="148"/>
    </row>
    <row r="42" spans="1:12" ht="11.1" customHeight="1" x14ac:dyDescent="0.2">
      <c r="A42" s="1002"/>
      <c r="B42" s="1003"/>
      <c r="C42" s="154" t="s">
        <v>7</v>
      </c>
      <c r="D42" s="132">
        <v>1631</v>
      </c>
      <c r="E42" s="151">
        <v>12057.445997915631</v>
      </c>
      <c r="F42" s="133">
        <v>128420.24009000001</v>
      </c>
      <c r="G42" s="738">
        <f t="shared" ref="G42" si="5">E42/$E$46</f>
        <v>0.18867033025393479</v>
      </c>
      <c r="H42" s="233">
        <f>(E42-I42)/I42</f>
        <v>-0.15672508292073753</v>
      </c>
      <c r="I42" s="685">
        <v>14298.357218636811</v>
      </c>
      <c r="J42" s="185">
        <v>152456.02997999999</v>
      </c>
      <c r="K42" s="193">
        <f t="shared" ref="K42:K44" si="6">I42/$I$46</f>
        <v>0.18817871070380771</v>
      </c>
      <c r="L42" s="149"/>
    </row>
    <row r="43" spans="1:12" ht="11.1" customHeight="1" x14ac:dyDescent="0.2">
      <c r="A43" s="1002"/>
      <c r="B43" s="1003"/>
      <c r="C43" s="154" t="s">
        <v>8</v>
      </c>
      <c r="D43" s="132">
        <v>38529</v>
      </c>
      <c r="E43" s="151">
        <v>14294.669505132715</v>
      </c>
      <c r="F43" s="133">
        <v>152248.23649831701</v>
      </c>
      <c r="G43" s="738">
        <f>E43/$E$46</f>
        <v>0.2236775530133385</v>
      </c>
      <c r="H43" s="233">
        <f t="shared" ref="H43:H44" si="7">(E43-I43)/I43</f>
        <v>-0.18570193474582761</v>
      </c>
      <c r="I43" s="685">
        <v>17554.591021496315</v>
      </c>
      <c r="J43" s="185">
        <v>187175.5764761231</v>
      </c>
      <c r="K43" s="193">
        <f t="shared" si="6"/>
        <v>0.231033555452936</v>
      </c>
      <c r="L43" s="149"/>
    </row>
    <row r="44" spans="1:12" ht="11.1" customHeight="1" x14ac:dyDescent="0.2">
      <c r="A44" s="1002"/>
      <c r="B44" s="1003"/>
      <c r="C44" s="154" t="s">
        <v>9</v>
      </c>
      <c r="D44" s="132">
        <v>384479</v>
      </c>
      <c r="E44" s="151">
        <v>20137.042870112036</v>
      </c>
      <c r="F44" s="133">
        <v>214473.60249670228</v>
      </c>
      <c r="G44" s="738">
        <f>E44/$E$46</f>
        <v>0.31509678992536716</v>
      </c>
      <c r="H44" s="233">
        <f t="shared" si="7"/>
        <v>-0.17439575679878258</v>
      </c>
      <c r="I44" s="685">
        <v>24390.672693289693</v>
      </c>
      <c r="J44" s="185">
        <v>260065.1998338491</v>
      </c>
      <c r="K44" s="193">
        <f t="shared" si="6"/>
        <v>0.32100228511841655</v>
      </c>
      <c r="L44" s="149"/>
    </row>
    <row r="45" spans="1:12" ht="11.1" customHeight="1" x14ac:dyDescent="0.2">
      <c r="A45" s="1002"/>
      <c r="B45" s="1003"/>
      <c r="C45" s="154" t="s">
        <v>335</v>
      </c>
      <c r="D45" s="132">
        <v>22</v>
      </c>
      <c r="E45" s="151">
        <v>714.48274010158957</v>
      </c>
      <c r="F45" s="133">
        <v>7609.7413200000001</v>
      </c>
      <c r="G45" s="738">
        <f>E45/$E$46</f>
        <v>1.117995424230026E-2</v>
      </c>
      <c r="H45" s="165" t="s">
        <v>354</v>
      </c>
      <c r="I45" s="691" t="s">
        <v>354</v>
      </c>
      <c r="J45" s="198" t="s">
        <v>354</v>
      </c>
      <c r="K45" s="201" t="s">
        <v>354</v>
      </c>
      <c r="L45" s="149"/>
    </row>
    <row r="46" spans="1:12" ht="11.1" customHeight="1" x14ac:dyDescent="0.2">
      <c r="A46" s="1004"/>
      <c r="B46" s="1005"/>
      <c r="C46" s="156" t="s">
        <v>2</v>
      </c>
      <c r="D46" s="145">
        <v>424843</v>
      </c>
      <c r="E46" s="146">
        <v>63907.483395440599</v>
      </c>
      <c r="F46" s="147">
        <v>680659.38448501937</v>
      </c>
      <c r="G46" s="739">
        <f>SUM(G41:G45)</f>
        <v>1</v>
      </c>
      <c r="H46" s="731">
        <f>(E46-I46)/I46</f>
        <v>-0.15892241005113464</v>
      </c>
      <c r="I46" s="686">
        <v>75982.8631260119</v>
      </c>
      <c r="J46" s="186">
        <v>810166.20362997218</v>
      </c>
      <c r="K46" s="194">
        <f>SUM(K41:K44)</f>
        <v>1</v>
      </c>
      <c r="L46" s="166"/>
    </row>
    <row r="47" spans="1:12" ht="11.1" customHeight="1" x14ac:dyDescent="0.2">
      <c r="A47" s="1006" t="str">
        <f>T!J21</f>
        <v>listopad</v>
      </c>
      <c r="B47" s="1007"/>
      <c r="C47" s="154" t="s">
        <v>6</v>
      </c>
      <c r="D47" s="132">
        <v>182</v>
      </c>
      <c r="E47" s="151">
        <v>23949.014187428969</v>
      </c>
      <c r="F47" s="133">
        <v>254977.95689999999</v>
      </c>
      <c r="G47" s="738">
        <f>E47/$E$52</f>
        <v>0.22760121956120968</v>
      </c>
      <c r="H47" s="233">
        <f>(E47-I47)/I47</f>
        <v>-0.10371120178671395</v>
      </c>
      <c r="I47" s="685">
        <v>26720.198037920723</v>
      </c>
      <c r="J47" s="185">
        <v>284423.78655000008</v>
      </c>
      <c r="K47" s="193">
        <f>I47/$I$52</f>
        <v>0.23536428535897858</v>
      </c>
      <c r="L47" s="149"/>
    </row>
    <row r="48" spans="1:12" ht="11.1" customHeight="1" x14ac:dyDescent="0.2">
      <c r="A48" s="1006"/>
      <c r="B48" s="1007"/>
      <c r="C48" s="154" t="s">
        <v>7</v>
      </c>
      <c r="D48" s="132">
        <v>1630</v>
      </c>
      <c r="E48" s="151">
        <v>19923.9466416824</v>
      </c>
      <c r="F48" s="133">
        <v>212124.28270999997</v>
      </c>
      <c r="G48" s="738">
        <f t="shared" ref="G48:G51" si="8">E48/$E$52</f>
        <v>0.18934869379716227</v>
      </c>
      <c r="H48" s="233">
        <f>(E48-I48)/I48</f>
        <v>-7.1763135659247482E-2</v>
      </c>
      <c r="I48" s="685">
        <v>21464.291504768753</v>
      </c>
      <c r="J48" s="185">
        <v>228477.16752999998</v>
      </c>
      <c r="K48" s="193">
        <f t="shared" ref="K48:K50" si="9">I48/$I$52</f>
        <v>0.18906774656337152</v>
      </c>
      <c r="L48" s="150"/>
    </row>
    <row r="49" spans="1:12" ht="11.1" customHeight="1" x14ac:dyDescent="0.2">
      <c r="A49" s="1006"/>
      <c r="B49" s="1007"/>
      <c r="C49" s="154" t="s">
        <v>8</v>
      </c>
      <c r="D49" s="132">
        <v>38696</v>
      </c>
      <c r="E49" s="151">
        <v>25393.65818568768</v>
      </c>
      <c r="F49" s="133">
        <v>270358.66060556099</v>
      </c>
      <c r="G49" s="738">
        <f t="shared" si="8"/>
        <v>0.24133050015965937</v>
      </c>
      <c r="H49" s="233">
        <f t="shared" ref="H49:H50" si="10">(E49-I49)/I49</f>
        <v>-8.4236827805689918E-2</v>
      </c>
      <c r="I49" s="685">
        <v>27729.503606091246</v>
      </c>
      <c r="J49" s="185">
        <v>295167.36853508861</v>
      </c>
      <c r="K49" s="193">
        <f t="shared" si="9"/>
        <v>0.2442547315833726</v>
      </c>
      <c r="L49" s="149"/>
    </row>
    <row r="50" spans="1:12" ht="11.1" customHeight="1" x14ac:dyDescent="0.2">
      <c r="A50" s="1006"/>
      <c r="B50" s="1007"/>
      <c r="C50" s="154" t="s">
        <v>9</v>
      </c>
      <c r="D50" s="132">
        <v>384270</v>
      </c>
      <c r="E50" s="151">
        <v>35229.611496018486</v>
      </c>
      <c r="F50" s="133">
        <v>375079.10471465997</v>
      </c>
      <c r="G50" s="738">
        <f t="shared" si="8"/>
        <v>0.33480720661021163</v>
      </c>
      <c r="H50" s="233">
        <f t="shared" si="10"/>
        <v>-6.3365917162751681E-2</v>
      </c>
      <c r="I50" s="685">
        <v>37612.9933146369</v>
      </c>
      <c r="J50" s="185">
        <v>400372.41261579911</v>
      </c>
      <c r="K50" s="193">
        <f t="shared" si="9"/>
        <v>0.3313132364942773</v>
      </c>
      <c r="L50" s="149"/>
    </row>
    <row r="51" spans="1:12" ht="11.1" customHeight="1" x14ac:dyDescent="0.2">
      <c r="A51" s="1006"/>
      <c r="B51" s="1007"/>
      <c r="C51" s="154" t="s">
        <v>335</v>
      </c>
      <c r="D51" s="132">
        <v>26</v>
      </c>
      <c r="E51" s="151">
        <v>727.34532766021402</v>
      </c>
      <c r="F51" s="133">
        <v>7743.8275000000003</v>
      </c>
      <c r="G51" s="738">
        <f t="shared" si="8"/>
        <v>6.9123798717572313E-3</v>
      </c>
      <c r="H51" s="165" t="s">
        <v>354</v>
      </c>
      <c r="I51" s="691" t="s">
        <v>354</v>
      </c>
      <c r="J51" s="198" t="s">
        <v>354</v>
      </c>
      <c r="K51" s="201" t="s">
        <v>354</v>
      </c>
      <c r="L51" s="149"/>
    </row>
    <row r="52" spans="1:12" ht="11.1" customHeight="1" x14ac:dyDescent="0.2">
      <c r="A52" s="1006"/>
      <c r="B52" s="1007"/>
      <c r="C52" s="156" t="s">
        <v>2</v>
      </c>
      <c r="D52" s="145">
        <v>424804</v>
      </c>
      <c r="E52" s="146">
        <v>105223.57583847773</v>
      </c>
      <c r="F52" s="147">
        <v>1120283.8324302209</v>
      </c>
      <c r="G52" s="739">
        <f>SUM(G47:G51)</f>
        <v>1.0000000000000002</v>
      </c>
      <c r="H52" s="731">
        <f t="shared" ref="H52" si="11">(E52-I52)/I52</f>
        <v>-7.3140412545131206E-2</v>
      </c>
      <c r="I52" s="686">
        <v>113526.98646341762</v>
      </c>
      <c r="J52" s="186">
        <v>1208440.7352308878</v>
      </c>
      <c r="K52" s="194">
        <f>SUM(K47:K50)</f>
        <v>1</v>
      </c>
      <c r="L52" s="166"/>
    </row>
    <row r="53" spans="1:12" ht="11.1" customHeight="1" x14ac:dyDescent="0.2">
      <c r="A53" s="1006" t="str">
        <f>T!J22</f>
        <v>prosinec</v>
      </c>
      <c r="B53" s="1007"/>
      <c r="C53" s="153" t="s">
        <v>6</v>
      </c>
      <c r="D53" s="171">
        <v>182</v>
      </c>
      <c r="E53" s="173">
        <v>28477.211779708785</v>
      </c>
      <c r="F53" s="172">
        <v>303139.89402000001</v>
      </c>
      <c r="G53" s="737">
        <f>E53/$E$58</f>
        <v>0.21524352901776275</v>
      </c>
      <c r="H53" s="656">
        <f>(E53-I53)/I53</f>
        <v>-9.1892896062789831E-2</v>
      </c>
      <c r="I53" s="684">
        <v>31358.869076392341</v>
      </c>
      <c r="J53" s="187">
        <v>334968.16920999996</v>
      </c>
      <c r="K53" s="192">
        <f>I53/$I$58</f>
        <v>0.22443574390587764</v>
      </c>
      <c r="L53" s="173"/>
    </row>
    <row r="54" spans="1:12" ht="11.1" customHeight="1" x14ac:dyDescent="0.2">
      <c r="A54" s="1006"/>
      <c r="B54" s="1007"/>
      <c r="C54" s="154" t="s">
        <v>7</v>
      </c>
      <c r="D54" s="132">
        <v>1636</v>
      </c>
      <c r="E54" s="151">
        <v>24988.087674964772</v>
      </c>
      <c r="F54" s="133">
        <v>265998.19329999998</v>
      </c>
      <c r="G54" s="738">
        <f t="shared" ref="G54:G57" si="12">E54/$E$58</f>
        <v>0.18887116534340995</v>
      </c>
      <c r="H54" s="233">
        <f t="shared" ref="H54:H56" si="13">(E54-I54)/I54</f>
        <v>-5.2288103445753728E-2</v>
      </c>
      <c r="I54" s="685">
        <v>26366.755303819777</v>
      </c>
      <c r="J54" s="185">
        <v>281643.49826999998</v>
      </c>
      <c r="K54" s="193">
        <f t="shared" ref="K54:K56" si="14">I54/$I$58</f>
        <v>0.1887071350239467</v>
      </c>
      <c r="L54" s="151"/>
    </row>
    <row r="55" spans="1:12" ht="11.1" customHeight="1" x14ac:dyDescent="0.2">
      <c r="A55" s="1006"/>
      <c r="B55" s="1007"/>
      <c r="C55" s="154" t="s">
        <v>8</v>
      </c>
      <c r="D55" s="132">
        <v>38701</v>
      </c>
      <c r="E55" s="151">
        <v>32242.088307991082</v>
      </c>
      <c r="F55" s="133">
        <v>343217.03003856505</v>
      </c>
      <c r="G55" s="738">
        <f t="shared" si="12"/>
        <v>0.24370015309080645</v>
      </c>
      <c r="H55" s="233">
        <f t="shared" si="13"/>
        <v>-6.6806948226073595E-2</v>
      </c>
      <c r="I55" s="685">
        <v>34550.287581654637</v>
      </c>
      <c r="J55" s="185">
        <v>369058.07137073221</v>
      </c>
      <c r="K55" s="193">
        <f t="shared" si="14"/>
        <v>0.24727675850365058</v>
      </c>
      <c r="L55" s="151"/>
    </row>
    <row r="56" spans="1:12" ht="11.1" customHeight="1" x14ac:dyDescent="0.2">
      <c r="A56" s="1006"/>
      <c r="B56" s="1007"/>
      <c r="C56" s="154" t="s">
        <v>9</v>
      </c>
      <c r="D56" s="132">
        <v>384318</v>
      </c>
      <c r="E56" s="151">
        <v>45886.697681030339</v>
      </c>
      <c r="F56" s="133">
        <v>488463.89681456791</v>
      </c>
      <c r="G56" s="738">
        <f t="shared" si="12"/>
        <v>0.34683222571929628</v>
      </c>
      <c r="H56" s="233">
        <f t="shared" si="13"/>
        <v>-3.2890011557549566E-2</v>
      </c>
      <c r="I56" s="685">
        <v>47447.2378833888</v>
      </c>
      <c r="J56" s="185">
        <v>506820.27070621582</v>
      </c>
      <c r="K56" s="193">
        <f t="shared" si="14"/>
        <v>0.33958036256652518</v>
      </c>
      <c r="L56" s="151"/>
    </row>
    <row r="57" spans="1:12" ht="11.1" customHeight="1" x14ac:dyDescent="0.2">
      <c r="A57" s="1001"/>
      <c r="B57" s="1051"/>
      <c r="C57" s="154" t="s">
        <v>335</v>
      </c>
      <c r="D57" s="132">
        <v>26</v>
      </c>
      <c r="E57" s="151">
        <v>708.20447721935182</v>
      </c>
      <c r="F57" s="133">
        <v>7538.8366599999999</v>
      </c>
      <c r="G57" s="738">
        <f t="shared" si="12"/>
        <v>5.3529268287245187E-3</v>
      </c>
      <c r="H57" s="165" t="s">
        <v>354</v>
      </c>
      <c r="I57" s="691" t="s">
        <v>354</v>
      </c>
      <c r="J57" s="198" t="s">
        <v>354</v>
      </c>
      <c r="K57" s="201" t="s">
        <v>354</v>
      </c>
      <c r="L57" s="151"/>
    </row>
    <row r="58" spans="1:12" ht="11.1" customHeight="1" thickBot="1" x14ac:dyDescent="0.25">
      <c r="A58" s="1008"/>
      <c r="B58" s="1009"/>
      <c r="C58" s="174" t="s">
        <v>2</v>
      </c>
      <c r="D58" s="175">
        <v>424863</v>
      </c>
      <c r="E58" s="176">
        <v>132302.28992091434</v>
      </c>
      <c r="F58" s="177">
        <v>1408357.8508331329</v>
      </c>
      <c r="G58" s="745">
        <f>SUM(G53:G57)</f>
        <v>1</v>
      </c>
      <c r="H58" s="744">
        <f t="shared" ref="H58" si="15">(E58-I58)/I58</f>
        <v>-5.3111169713536105E-2</v>
      </c>
      <c r="I58" s="693">
        <v>139723.14984525554</v>
      </c>
      <c r="J58" s="188">
        <v>1492490.009556948</v>
      </c>
      <c r="K58" s="195">
        <f>SUM(K53:K56)</f>
        <v>1.0000000000000002</v>
      </c>
      <c r="L58" s="178"/>
    </row>
    <row r="59" spans="1:12" ht="11.1" customHeight="1" thickTop="1" x14ac:dyDescent="0.2">
      <c r="A59" s="1014" t="str">
        <f>T!E17</f>
        <v>IV. čtvrtletí</v>
      </c>
      <c r="B59" s="1015"/>
      <c r="C59" s="154" t="s">
        <v>6</v>
      </c>
      <c r="D59" s="132">
        <f>D53</f>
        <v>182</v>
      </c>
      <c r="E59" s="151">
        <f>E41+E47+E53</f>
        <v>69130.068249316391</v>
      </c>
      <c r="F59" s="133">
        <f>F41+F47+F53</f>
        <v>736025.41500000004</v>
      </c>
      <c r="G59" s="738">
        <f>E59/$E$64</f>
        <v>0.22933782357906057</v>
      </c>
      <c r="H59" s="233">
        <f>(E59-I59)/I59</f>
        <v>-0.11164777460431335</v>
      </c>
      <c r="I59" s="688">
        <v>77818.309306902142</v>
      </c>
      <c r="J59" s="185">
        <v>829861.35310000007</v>
      </c>
      <c r="K59" s="193">
        <f>I59/$I$64</f>
        <v>0.2363624224804966</v>
      </c>
      <c r="L59" s="148"/>
    </row>
    <row r="60" spans="1:12" ht="11.1" customHeight="1" x14ac:dyDescent="0.2">
      <c r="A60" s="1006"/>
      <c r="B60" s="1007"/>
      <c r="C60" s="154" t="s">
        <v>7</v>
      </c>
      <c r="D60" s="132">
        <f>D54</f>
        <v>1636</v>
      </c>
      <c r="E60" s="151">
        <f t="shared" ref="E60:F61" si="16">E42+E48+E54</f>
        <v>56969.480314562803</v>
      </c>
      <c r="F60" s="133">
        <f t="shared" si="16"/>
        <v>606542.71609999996</v>
      </c>
      <c r="G60" s="738">
        <f t="shared" ref="G60:G63" si="17">E60/$E$64</f>
        <v>0.18899528029760287</v>
      </c>
      <c r="H60" s="233">
        <f t="shared" ref="H60:H62" si="18">(E60-I60)/I60</f>
        <v>-8.3051234652137429E-2</v>
      </c>
      <c r="I60" s="685">
        <v>62129.404027225348</v>
      </c>
      <c r="J60" s="185">
        <v>662576.69577999995</v>
      </c>
      <c r="K60" s="193">
        <f t="shared" ref="K60:K62" si="19">I60/$I$64</f>
        <v>0.18870952830945154</v>
      </c>
      <c r="L60" s="148"/>
    </row>
    <row r="61" spans="1:12" ht="11.1" customHeight="1" x14ac:dyDescent="0.2">
      <c r="A61" s="1006"/>
      <c r="B61" s="1007"/>
      <c r="C61" s="154" t="s">
        <v>8</v>
      </c>
      <c r="D61" s="132">
        <f>D55</f>
        <v>38701</v>
      </c>
      <c r="E61" s="151">
        <f>E43+E49+E55</f>
        <v>71930.415998811484</v>
      </c>
      <c r="F61" s="133">
        <f t="shared" si="16"/>
        <v>765823.92714244302</v>
      </c>
      <c r="G61" s="738">
        <f t="shared" si="17"/>
        <v>0.23862792952568787</v>
      </c>
      <c r="H61" s="233">
        <f t="shared" si="18"/>
        <v>-9.9004539043275774E-2</v>
      </c>
      <c r="I61" s="685">
        <v>79834.382209242205</v>
      </c>
      <c r="J61" s="185">
        <v>851401.01638194383</v>
      </c>
      <c r="K61" s="193">
        <f t="shared" si="19"/>
        <v>0.24248596691802807</v>
      </c>
      <c r="L61" s="148"/>
    </row>
    <row r="62" spans="1:12" ht="11.1" customHeight="1" x14ac:dyDescent="0.2">
      <c r="A62" s="1006"/>
      <c r="B62" s="1007"/>
      <c r="C62" s="154" t="s">
        <v>9</v>
      </c>
      <c r="D62" s="132">
        <f>D56</f>
        <v>384318</v>
      </c>
      <c r="E62" s="151">
        <f t="shared" ref="E62:F63" si="20">E44+E50+E56</f>
        <v>101253.35204716085</v>
      </c>
      <c r="F62" s="133">
        <f t="shared" si="20"/>
        <v>1078016.6040259302</v>
      </c>
      <c r="G62" s="738">
        <f t="shared" si="17"/>
        <v>0.33590627026192638</v>
      </c>
      <c r="H62" s="233">
        <f t="shared" si="18"/>
        <v>-7.4897068481907664E-2</v>
      </c>
      <c r="I62" s="685">
        <v>109450.90389131539</v>
      </c>
      <c r="J62" s="185">
        <v>1167257.883155864</v>
      </c>
      <c r="K62" s="193">
        <f t="shared" si="19"/>
        <v>0.33244208229202377</v>
      </c>
      <c r="L62" s="148"/>
    </row>
    <row r="63" spans="1:12" ht="11.1" customHeight="1" x14ac:dyDescent="0.2">
      <c r="A63" s="1006"/>
      <c r="B63" s="1007"/>
      <c r="C63" s="154" t="s">
        <v>335</v>
      </c>
      <c r="D63" s="132">
        <f>D57</f>
        <v>26</v>
      </c>
      <c r="E63" s="151">
        <f>E45+E51+E57</f>
        <v>2150.0325449811553</v>
      </c>
      <c r="F63" s="133">
        <f t="shared" si="20"/>
        <v>22892.405480000001</v>
      </c>
      <c r="G63" s="738">
        <f t="shared" si="17"/>
        <v>7.1326963357222313E-3</v>
      </c>
      <c r="H63" s="165" t="s">
        <v>354</v>
      </c>
      <c r="I63" s="691" t="s">
        <v>354</v>
      </c>
      <c r="J63" s="198" t="s">
        <v>354</v>
      </c>
      <c r="K63" s="201" t="s">
        <v>354</v>
      </c>
      <c r="L63" s="148"/>
    </row>
    <row r="64" spans="1:12" ht="11.1" customHeight="1" x14ac:dyDescent="0.2">
      <c r="A64" s="1006"/>
      <c r="B64" s="1007"/>
      <c r="C64" s="157" t="s">
        <v>2</v>
      </c>
      <c r="D64" s="158">
        <f>SUM(D59:D63)</f>
        <v>424863</v>
      </c>
      <c r="E64" s="159">
        <f>SUM(E59:E63)</f>
        <v>301433.34915483271</v>
      </c>
      <c r="F64" s="160">
        <f>SUM(F59:F63)</f>
        <v>3209301.0677483734</v>
      </c>
      <c r="G64" s="743">
        <f>SUM(G59:G63)</f>
        <v>0.99999999999999989</v>
      </c>
      <c r="H64" s="733">
        <f>(E64-I64)/I64</f>
        <v>-8.4437618123293326E-2</v>
      </c>
      <c r="I64" s="689">
        <v>329232.9994346851</v>
      </c>
      <c r="J64" s="189">
        <v>3511096.9484178079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topLeftCell="A10" zoomScaleNormal="100" zoomScaleSheetLayoutView="100" workbookViewId="0">
      <selection activeCell="I14" sqref="I14:J14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980" t="s">
        <v>268</v>
      </c>
      <c r="L1" s="980"/>
    </row>
    <row r="2" spans="1:17" ht="6.75" customHeight="1" x14ac:dyDescent="0.2"/>
    <row r="3" spans="1:17" ht="30" customHeight="1" x14ac:dyDescent="0.2">
      <c r="A3" s="993" t="s">
        <v>226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981" t="s">
        <v>119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29" t="s">
        <v>107</v>
      </c>
      <c r="H8" s="977"/>
      <c r="I8" s="991" t="s">
        <v>39</v>
      </c>
      <c r="J8" s="992"/>
      <c r="K8" s="190" t="s">
        <v>107</v>
      </c>
      <c r="L8" s="148"/>
    </row>
    <row r="9" spans="1:17" ht="15" customHeight="1" x14ac:dyDescent="0.25">
      <c r="A9" s="988" t="s">
        <v>156</v>
      </c>
      <c r="B9" s="988"/>
      <c r="C9" s="208" t="s">
        <v>45</v>
      </c>
      <c r="D9" s="990"/>
      <c r="E9" s="163" t="s">
        <v>147</v>
      </c>
      <c r="F9" s="728" t="s">
        <v>1</v>
      </c>
      <c r="G9" s="730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17" ht="11.1" customHeight="1" x14ac:dyDescent="0.2">
      <c r="A10" s="1000" t="str">
        <f>T!J20</f>
        <v>říjen</v>
      </c>
      <c r="B10" s="1001"/>
      <c r="C10" s="153" t="s">
        <v>6</v>
      </c>
      <c r="D10" s="132">
        <v>192</v>
      </c>
      <c r="E10" s="151">
        <v>51562.248999999996</v>
      </c>
      <c r="F10" s="133">
        <v>549476.16747999995</v>
      </c>
      <c r="G10" s="737">
        <f>E10/$E$15</f>
        <v>0.59924175051753237</v>
      </c>
      <c r="H10" s="233">
        <f>(E10-I10)/I10</f>
        <v>-7.2948256623627333E-2</v>
      </c>
      <c r="I10" s="685">
        <v>55619.602000000014</v>
      </c>
      <c r="J10" s="185">
        <v>593853.33685999992</v>
      </c>
      <c r="K10" s="192">
        <f>I10/$I$15</f>
        <v>0.584053613523141</v>
      </c>
      <c r="L10" s="148"/>
    </row>
    <row r="11" spans="1:17" ht="11.1" customHeight="1" x14ac:dyDescent="0.2">
      <c r="A11" s="1002"/>
      <c r="B11" s="1003"/>
      <c r="C11" s="154" t="s">
        <v>7</v>
      </c>
      <c r="D11" s="132">
        <v>627</v>
      </c>
      <c r="E11" s="151">
        <v>7044.8450000000003</v>
      </c>
      <c r="F11" s="133">
        <v>75074.601699999956</v>
      </c>
      <c r="G11" s="738">
        <f>E11/$E$15</f>
        <v>8.1873179153312062E-2</v>
      </c>
      <c r="H11" s="233">
        <f>(E11-I11)/I11</f>
        <v>-0.12122880985941842</v>
      </c>
      <c r="I11" s="685">
        <v>8016.7</v>
      </c>
      <c r="J11" s="185">
        <v>85596.746289999966</v>
      </c>
      <c r="K11" s="193">
        <f>I11/$I$15</f>
        <v>8.4182238548398153E-2</v>
      </c>
      <c r="L11" s="149"/>
      <c r="M11" s="134"/>
      <c r="O11" s="134"/>
      <c r="P11" s="134"/>
      <c r="Q11" s="134"/>
    </row>
    <row r="12" spans="1:17" ht="11.1" customHeight="1" x14ac:dyDescent="0.2">
      <c r="A12" s="1002"/>
      <c r="B12" s="1003"/>
      <c r="C12" s="154" t="s">
        <v>8</v>
      </c>
      <c r="D12" s="132">
        <v>18217</v>
      </c>
      <c r="E12" s="151">
        <v>7941.8359999999993</v>
      </c>
      <c r="F12" s="133">
        <v>84634.235509999999</v>
      </c>
      <c r="G12" s="738">
        <f>E12/$E$15</f>
        <v>9.2297752702042865E-2</v>
      </c>
      <c r="H12" s="233">
        <f t="shared" ref="H12:H13" si="0">(E12-I12)/I12</f>
        <v>-0.1208072533238867</v>
      </c>
      <c r="I12" s="685">
        <v>9033.1</v>
      </c>
      <c r="J12" s="185">
        <v>96448.4</v>
      </c>
      <c r="K12" s="193">
        <f>I12/$I$15</f>
        <v>9.4855311915318694E-2</v>
      </c>
      <c r="L12" s="149"/>
      <c r="M12" s="134"/>
      <c r="O12" s="134"/>
      <c r="P12" s="134"/>
      <c r="Q12" s="134"/>
    </row>
    <row r="13" spans="1:17" ht="11.1" customHeight="1" x14ac:dyDescent="0.2">
      <c r="A13" s="1002"/>
      <c r="B13" s="1003"/>
      <c r="C13" s="154" t="s">
        <v>9</v>
      </c>
      <c r="D13" s="132">
        <v>236744</v>
      </c>
      <c r="E13" s="151">
        <v>18883.099999999999</v>
      </c>
      <c r="F13" s="133">
        <v>201232.1</v>
      </c>
      <c r="G13" s="738">
        <f>E13/$E$15</f>
        <v>0.21945400207810203</v>
      </c>
      <c r="H13" s="233">
        <f t="shared" si="0"/>
        <v>-0.16301654632572293</v>
      </c>
      <c r="I13" s="685">
        <v>22560.9</v>
      </c>
      <c r="J13" s="185">
        <v>240888.4</v>
      </c>
      <c r="K13" s="193">
        <f>I13/$I$15</f>
        <v>0.23690883601314208</v>
      </c>
      <c r="L13" s="149"/>
      <c r="M13" s="134"/>
      <c r="O13" s="134"/>
      <c r="P13" s="134"/>
      <c r="Q13" s="134"/>
    </row>
    <row r="14" spans="1:17" ht="11.1" customHeight="1" x14ac:dyDescent="0.2">
      <c r="A14" s="1002"/>
      <c r="B14" s="1003"/>
      <c r="C14" s="154" t="s">
        <v>335</v>
      </c>
      <c r="D14" s="132">
        <v>22</v>
      </c>
      <c r="E14" s="151">
        <v>613.79200000000003</v>
      </c>
      <c r="F14" s="133">
        <v>6541.0111500000003</v>
      </c>
      <c r="G14" s="738">
        <f>E14/$E$15</f>
        <v>7.1333155490106194E-3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O14" s="134"/>
      <c r="P14" s="134"/>
      <c r="Q14" s="134"/>
    </row>
    <row r="15" spans="1:17" ht="11.1" customHeight="1" x14ac:dyDescent="0.2">
      <c r="A15" s="1004"/>
      <c r="B15" s="1005"/>
      <c r="C15" s="156" t="s">
        <v>2</v>
      </c>
      <c r="D15" s="145">
        <v>255802</v>
      </c>
      <c r="E15" s="146">
        <v>86045.822</v>
      </c>
      <c r="F15" s="147">
        <v>916958.11583999998</v>
      </c>
      <c r="G15" s="739">
        <f>SUM(G10:G14)</f>
        <v>1</v>
      </c>
      <c r="H15" s="731">
        <f>(E15-I15)/I15</f>
        <v>-9.6444931992340235E-2</v>
      </c>
      <c r="I15" s="686">
        <v>95230.302000000025</v>
      </c>
      <c r="J15" s="186">
        <v>1016786.8831499999</v>
      </c>
      <c r="K15" s="194">
        <f>SUM(K10:K13)</f>
        <v>0.99999999999999989</v>
      </c>
      <c r="L15" s="166"/>
      <c r="M15" s="134"/>
    </row>
    <row r="16" spans="1:17" ht="11.1" customHeight="1" x14ac:dyDescent="0.2">
      <c r="A16" s="1006" t="str">
        <f>T!J21</f>
        <v>listopad</v>
      </c>
      <c r="B16" s="1007"/>
      <c r="C16" s="154" t="s">
        <v>6</v>
      </c>
      <c r="D16" s="132">
        <v>192</v>
      </c>
      <c r="E16" s="151">
        <v>59821.79800000001</v>
      </c>
      <c r="F16" s="133">
        <v>637778.83373000007</v>
      </c>
      <c r="G16" s="738">
        <f>E16/$E$21</f>
        <v>0.50657050550465632</v>
      </c>
      <c r="H16" s="233">
        <f>(E16-I16)/I16</f>
        <v>5.6519234322128433E-3</v>
      </c>
      <c r="I16" s="685">
        <v>59485.590000000004</v>
      </c>
      <c r="J16" s="185">
        <v>635655.60191999981</v>
      </c>
      <c r="K16" s="193">
        <f>I16/$I$21</f>
        <v>0.49608949253930001</v>
      </c>
      <c r="L16" s="149"/>
      <c r="M16" s="134"/>
      <c r="N16" s="134"/>
    </row>
    <row r="17" spans="1:21" ht="11.1" customHeight="1" x14ac:dyDescent="0.2">
      <c r="A17" s="1006"/>
      <c r="B17" s="1007"/>
      <c r="C17" s="154" t="s">
        <v>7</v>
      </c>
      <c r="D17" s="132">
        <v>629</v>
      </c>
      <c r="E17" s="151">
        <v>10581.829</v>
      </c>
      <c r="F17" s="133">
        <v>112820.19086999996</v>
      </c>
      <c r="G17" s="738">
        <f>E17/$E$21</f>
        <v>8.9606843072383605E-2</v>
      </c>
      <c r="H17" s="233">
        <f>(E17-I17)/I17</f>
        <v>-2.1089289348554051E-2</v>
      </c>
      <c r="I17" s="685">
        <v>10809.8</v>
      </c>
      <c r="J17" s="185">
        <v>115513.66361000009</v>
      </c>
      <c r="K17" s="193">
        <f>I17/$I$21</f>
        <v>9.0150037957954607E-2</v>
      </c>
      <c r="L17" s="150"/>
      <c r="M17" s="137"/>
      <c r="N17" s="134"/>
    </row>
    <row r="18" spans="1:21" ht="11.1" customHeight="1" x14ac:dyDescent="0.2">
      <c r="A18" s="1006"/>
      <c r="B18" s="1007"/>
      <c r="C18" s="154" t="s">
        <v>8</v>
      </c>
      <c r="D18" s="132">
        <v>18261</v>
      </c>
      <c r="E18" s="151">
        <v>14182.328</v>
      </c>
      <c r="F18" s="133">
        <v>151206.84105000002</v>
      </c>
      <c r="G18" s="738">
        <f>E18/$E$21</f>
        <v>0.12009583971703493</v>
      </c>
      <c r="H18" s="233">
        <f t="shared" ref="H18:H21" si="1">(E18-I18)/I18</f>
        <v>-1.9541631712154613E-4</v>
      </c>
      <c r="I18" s="685">
        <v>14185.1</v>
      </c>
      <c r="J18" s="185">
        <v>151581.5</v>
      </c>
      <c r="K18" s="193">
        <f>I18/$I$21</f>
        <v>0.11829888651384687</v>
      </c>
      <c r="L18" s="149"/>
      <c r="M18" s="134"/>
      <c r="N18" s="134"/>
      <c r="O18" s="134"/>
      <c r="P18" s="134"/>
    </row>
    <row r="19" spans="1:21" ht="11.1" customHeight="1" x14ac:dyDescent="0.2">
      <c r="A19" s="1006"/>
      <c r="B19" s="1007"/>
      <c r="C19" s="154" t="s">
        <v>9</v>
      </c>
      <c r="D19" s="132">
        <v>236853</v>
      </c>
      <c r="E19" s="151">
        <v>32824.300000000003</v>
      </c>
      <c r="F19" s="133">
        <v>349961.3</v>
      </c>
      <c r="G19" s="738">
        <f>E19/$E$21</f>
        <v>0.2779559090456708</v>
      </c>
      <c r="H19" s="233">
        <f t="shared" si="1"/>
        <v>-7.3505793358454266E-2</v>
      </c>
      <c r="I19" s="685">
        <v>35428.5</v>
      </c>
      <c r="J19" s="185">
        <v>378588.3</v>
      </c>
      <c r="K19" s="193">
        <f>I19/$I$21</f>
        <v>0.29546158298889846</v>
      </c>
      <c r="L19" s="149"/>
      <c r="M19" s="134"/>
      <c r="N19" s="134"/>
      <c r="O19" s="134"/>
      <c r="P19" s="134"/>
    </row>
    <row r="20" spans="1:21" ht="11.1" customHeight="1" x14ac:dyDescent="0.2">
      <c r="A20" s="1006"/>
      <c r="B20" s="1007"/>
      <c r="C20" s="154" t="s">
        <v>335</v>
      </c>
      <c r="D20" s="132">
        <v>22</v>
      </c>
      <c r="E20" s="151">
        <v>681.49599999999998</v>
      </c>
      <c r="F20" s="133">
        <v>7265.8658900000009</v>
      </c>
      <c r="G20" s="738">
        <f>E20/$E$21</f>
        <v>5.7709026602543977E-3</v>
      </c>
      <c r="H20" s="165" t="s">
        <v>354</v>
      </c>
      <c r="I20" s="691" t="s">
        <v>354</v>
      </c>
      <c r="J20" s="198" t="s">
        <v>354</v>
      </c>
      <c r="K20" s="201" t="s">
        <v>354</v>
      </c>
      <c r="L20" s="149"/>
      <c r="M20" s="134"/>
      <c r="N20" s="134"/>
      <c r="O20" s="134"/>
      <c r="P20" s="134"/>
    </row>
    <row r="21" spans="1:21" ht="11.1" customHeight="1" x14ac:dyDescent="0.2">
      <c r="A21" s="1006"/>
      <c r="B21" s="1007"/>
      <c r="C21" s="156" t="s">
        <v>2</v>
      </c>
      <c r="D21" s="145">
        <v>255957</v>
      </c>
      <c r="E21" s="146">
        <v>118091.751</v>
      </c>
      <c r="F21" s="147">
        <v>1259033.0315400001</v>
      </c>
      <c r="G21" s="739">
        <f>SUM(G16:G20)</f>
        <v>1.0000000000000002</v>
      </c>
      <c r="H21" s="731">
        <f t="shared" si="1"/>
        <v>-1.5155152253388185E-2</v>
      </c>
      <c r="I21" s="686">
        <v>119908.99</v>
      </c>
      <c r="J21" s="186">
        <v>1281339.0655299998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06" t="str">
        <f>T!J22</f>
        <v>prosinec</v>
      </c>
      <c r="B22" s="1007"/>
      <c r="C22" s="153" t="s">
        <v>6</v>
      </c>
      <c r="D22" s="171">
        <v>192</v>
      </c>
      <c r="E22" s="173">
        <v>58951.91</v>
      </c>
      <c r="F22" s="172">
        <v>628534.28475000011</v>
      </c>
      <c r="G22" s="737">
        <f>E22/$E$27</f>
        <v>0.42660065529092617</v>
      </c>
      <c r="H22" s="656">
        <f>(E22-I22)/I22</f>
        <v>-5.7562083064665891E-2</v>
      </c>
      <c r="I22" s="684">
        <v>62552.565999999999</v>
      </c>
      <c r="J22" s="187">
        <v>669346.25850999996</v>
      </c>
      <c r="K22" s="192">
        <f>I22/$I$27</f>
        <v>0.43269639117513764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6"/>
      <c r="B23" s="1007"/>
      <c r="C23" s="154" t="s">
        <v>7</v>
      </c>
      <c r="D23" s="132">
        <v>631</v>
      </c>
      <c r="E23" s="151">
        <v>11327.411</v>
      </c>
      <c r="F23" s="133">
        <v>120771.79774999993</v>
      </c>
      <c r="G23" s="738">
        <f>E23/$E$27</f>
        <v>8.196987943816654E-2</v>
      </c>
      <c r="H23" s="233">
        <f t="shared" ref="H23:H27" si="2">(E23-I23)/I23</f>
        <v>-6.1469099284962615E-2</v>
      </c>
      <c r="I23" s="685">
        <v>12069.3</v>
      </c>
      <c r="J23" s="185">
        <v>129152.11732999999</v>
      </c>
      <c r="K23" s="193">
        <f>I23/$I$27</f>
        <v>8.3487263400354964E-2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6"/>
      <c r="B24" s="1007"/>
      <c r="C24" s="154" t="s">
        <v>8</v>
      </c>
      <c r="D24" s="132">
        <v>18291</v>
      </c>
      <c r="E24" s="151">
        <v>19700.638999999999</v>
      </c>
      <c r="F24" s="133">
        <v>210046.66323999999</v>
      </c>
      <c r="G24" s="738">
        <f>E24/$E$27</f>
        <v>0.14256205620903503</v>
      </c>
      <c r="H24" s="233">
        <f t="shared" si="2"/>
        <v>-1.4839979197295759E-2</v>
      </c>
      <c r="I24" s="685">
        <v>19997.400000000001</v>
      </c>
      <c r="J24" s="185">
        <v>213990.39999999999</v>
      </c>
      <c r="K24" s="193">
        <f>I24/$I$27</f>
        <v>0.13832850298876145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6"/>
      <c r="B25" s="1007"/>
      <c r="C25" s="154" t="s">
        <v>9</v>
      </c>
      <c r="D25" s="132">
        <v>236976</v>
      </c>
      <c r="E25" s="151">
        <v>47577.5</v>
      </c>
      <c r="F25" s="133">
        <v>507267.7</v>
      </c>
      <c r="G25" s="738">
        <f>E25/$E$27</f>
        <v>0.34429067144905123</v>
      </c>
      <c r="H25" s="233">
        <f t="shared" si="2"/>
        <v>-4.7407864203438614E-2</v>
      </c>
      <c r="I25" s="685">
        <v>49945.3</v>
      </c>
      <c r="J25" s="185">
        <v>534459.9</v>
      </c>
      <c r="K25" s="193">
        <f>I25/$I$27</f>
        <v>0.34548784243574604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1"/>
      <c r="B26" s="1051"/>
      <c r="C26" s="154" t="s">
        <v>335</v>
      </c>
      <c r="D26" s="132">
        <v>23</v>
      </c>
      <c r="E26" s="151">
        <v>632.45899999999995</v>
      </c>
      <c r="F26" s="133">
        <v>6743.2317300000004</v>
      </c>
      <c r="G26" s="738">
        <f>E26/$E$27</f>
        <v>4.5767376128210916E-3</v>
      </c>
      <c r="H26" s="165" t="s">
        <v>354</v>
      </c>
      <c r="I26" s="691" t="s">
        <v>354</v>
      </c>
      <c r="J26" s="198" t="s">
        <v>354</v>
      </c>
      <c r="K26" s="201" t="s">
        <v>354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08"/>
      <c r="B27" s="1009"/>
      <c r="C27" s="174" t="s">
        <v>2</v>
      </c>
      <c r="D27" s="175">
        <v>256113</v>
      </c>
      <c r="E27" s="176">
        <v>138189.91899999999</v>
      </c>
      <c r="F27" s="177">
        <v>1473363.6774700002</v>
      </c>
      <c r="G27" s="745">
        <f>SUM(G22:G26)</f>
        <v>1.0000000000000002</v>
      </c>
      <c r="H27" s="744">
        <f t="shared" si="2"/>
        <v>-4.4095501244751756E-2</v>
      </c>
      <c r="I27" s="693">
        <v>144564.56599999999</v>
      </c>
      <c r="J27" s="188">
        <v>1546948.6758400002</v>
      </c>
      <c r="K27" s="195">
        <f>SUM(K22:K25)</f>
        <v>1</v>
      </c>
      <c r="L27" s="178"/>
    </row>
    <row r="28" spans="1:21" ht="11.1" customHeight="1" thickTop="1" x14ac:dyDescent="0.2">
      <c r="A28" s="1014" t="str">
        <f>T!E17</f>
        <v>IV. čtvrtletí</v>
      </c>
      <c r="B28" s="1015"/>
      <c r="C28" s="154" t="s">
        <v>6</v>
      </c>
      <c r="D28" s="132">
        <f>D22</f>
        <v>192</v>
      </c>
      <c r="E28" s="151">
        <f>E10+E16+E22</f>
        <v>170335.95699999999</v>
      </c>
      <c r="F28" s="133">
        <f>F10+F16+F22</f>
        <v>1815789.28596</v>
      </c>
      <c r="G28" s="738">
        <f>E28/$E$33</f>
        <v>0.49758187986841562</v>
      </c>
      <c r="H28" s="233">
        <f>(E28-I28)/I28</f>
        <v>-4.1212953953860022E-2</v>
      </c>
      <c r="I28" s="688">
        <v>177657.758</v>
      </c>
      <c r="J28" s="185">
        <v>1898855.1972899996</v>
      </c>
      <c r="K28" s="193">
        <f>I28/$I$33</f>
        <v>0.49390006264542208</v>
      </c>
      <c r="L28" s="148"/>
    </row>
    <row r="29" spans="1:21" ht="11.1" customHeight="1" x14ac:dyDescent="0.2">
      <c r="A29" s="1006"/>
      <c r="B29" s="1007"/>
      <c r="C29" s="154" t="s">
        <v>7</v>
      </c>
      <c r="D29" s="132">
        <f>D23</f>
        <v>631</v>
      </c>
      <c r="E29" s="151">
        <f t="shared" ref="E29:F32" si="3">E11+E17+E23</f>
        <v>28954.084999999999</v>
      </c>
      <c r="F29" s="133">
        <f t="shared" si="3"/>
        <v>308666.59031999984</v>
      </c>
      <c r="G29" s="738">
        <f>E29/$E$33</f>
        <v>8.458007515212948E-2</v>
      </c>
      <c r="H29" s="233">
        <f t="shared" ref="H29:H31" si="4">(E29-I29)/I29</f>
        <v>-6.2847215479126625E-2</v>
      </c>
      <c r="I29" s="685">
        <v>30895.8</v>
      </c>
      <c r="J29" s="185">
        <v>330262.52723000007</v>
      </c>
      <c r="K29" s="193">
        <f>I29/$I$33</f>
        <v>8.5892323123206535E-2</v>
      </c>
      <c r="L29" s="148"/>
    </row>
    <row r="30" spans="1:21" ht="11.1" customHeight="1" x14ac:dyDescent="0.2">
      <c r="A30" s="1006"/>
      <c r="B30" s="1007"/>
      <c r="C30" s="154" t="s">
        <v>8</v>
      </c>
      <c r="D30" s="132">
        <f>D24</f>
        <v>18291</v>
      </c>
      <c r="E30" s="151">
        <f t="shared" si="3"/>
        <v>41824.803</v>
      </c>
      <c r="F30" s="133">
        <f t="shared" si="3"/>
        <v>445887.73979999998</v>
      </c>
      <c r="G30" s="738">
        <f>E30/$E$33</f>
        <v>0.12217775077205895</v>
      </c>
      <c r="H30" s="233">
        <f t="shared" si="4"/>
        <v>-3.2182753450143139E-2</v>
      </c>
      <c r="I30" s="685">
        <v>43215.600000000006</v>
      </c>
      <c r="J30" s="185">
        <v>462020.3</v>
      </c>
      <c r="K30" s="193">
        <f>I30/$I$33</f>
        <v>0.12014216428003952</v>
      </c>
      <c r="L30" s="148"/>
    </row>
    <row r="31" spans="1:21" ht="11.1" customHeight="1" x14ac:dyDescent="0.2">
      <c r="A31" s="1006"/>
      <c r="B31" s="1007"/>
      <c r="C31" s="154" t="s">
        <v>9</v>
      </c>
      <c r="D31" s="132">
        <f>D25</f>
        <v>236976</v>
      </c>
      <c r="E31" s="151">
        <f t="shared" si="3"/>
        <v>99284.9</v>
      </c>
      <c r="F31" s="133">
        <f t="shared" si="3"/>
        <v>1058461.1000000001</v>
      </c>
      <c r="G31" s="738">
        <f>E31/$E$33</f>
        <v>0.29002899948216837</v>
      </c>
      <c r="H31" s="233">
        <f t="shared" si="4"/>
        <v>-8.0139195272697444E-2</v>
      </c>
      <c r="I31" s="685">
        <v>107934.70000000001</v>
      </c>
      <c r="J31" s="185">
        <v>1153936.6000000001</v>
      </c>
      <c r="K31" s="193">
        <f>I31/$I$33</f>
        <v>0.30006544995133194</v>
      </c>
      <c r="L31" s="148"/>
    </row>
    <row r="32" spans="1:21" ht="11.1" customHeight="1" x14ac:dyDescent="0.2">
      <c r="A32" s="1006"/>
      <c r="B32" s="1007"/>
      <c r="C32" s="154" t="s">
        <v>335</v>
      </c>
      <c r="D32" s="132">
        <f>D26</f>
        <v>23</v>
      </c>
      <c r="E32" s="151">
        <f>E14+E20+E26</f>
        <v>1927.7469999999998</v>
      </c>
      <c r="F32" s="133">
        <f t="shared" si="3"/>
        <v>20550.108770000003</v>
      </c>
      <c r="G32" s="738">
        <f>E32/$E$33</f>
        <v>5.6312947252276195E-3</v>
      </c>
      <c r="H32" s="165" t="s">
        <v>354</v>
      </c>
      <c r="I32" s="691" t="s">
        <v>354</v>
      </c>
      <c r="J32" s="198" t="s">
        <v>354</v>
      </c>
      <c r="K32" s="201" t="s">
        <v>354</v>
      </c>
      <c r="L32" s="148"/>
    </row>
    <row r="33" spans="1:12" ht="11.1" customHeight="1" x14ac:dyDescent="0.2">
      <c r="A33" s="1006"/>
      <c r="B33" s="1007"/>
      <c r="C33" s="157" t="s">
        <v>2</v>
      </c>
      <c r="D33" s="158">
        <f>SUM(D28:D32)</f>
        <v>256113</v>
      </c>
      <c r="E33" s="159">
        <f>SUM(E28:E32)</f>
        <v>342327.49199999997</v>
      </c>
      <c r="F33" s="160">
        <f>SUM(F28:F32)</f>
        <v>3649354.82485</v>
      </c>
      <c r="G33" s="743">
        <f>SUM(G28:G32)</f>
        <v>1.0000000000000002</v>
      </c>
      <c r="H33" s="733">
        <f>(E33-I33)/I33</f>
        <v>-4.830742182364927E-2</v>
      </c>
      <c r="I33" s="689">
        <v>359703.85800000001</v>
      </c>
      <c r="J33" s="189">
        <v>3845074.6245199996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47" t="s">
        <v>120</v>
      </c>
      <c r="B36" s="1047"/>
      <c r="C36" s="1047"/>
      <c r="D36" s="104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983">
        <f>T!G17</f>
        <v>2017</v>
      </c>
      <c r="F37" s="984"/>
      <c r="G37" s="984"/>
      <c r="H37" s="680"/>
      <c r="I37" s="985">
        <f>E37-1</f>
        <v>2016</v>
      </c>
      <c r="J37" s="986"/>
      <c r="K37" s="98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77" t="s">
        <v>108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989" t="s">
        <v>0</v>
      </c>
      <c r="E39" s="976" t="s">
        <v>39</v>
      </c>
      <c r="F39" s="977"/>
      <c r="G39" s="729" t="s">
        <v>107</v>
      </c>
      <c r="H39" s="977"/>
      <c r="I39" s="991" t="s">
        <v>39</v>
      </c>
      <c r="J39" s="992"/>
      <c r="K39" s="190" t="s">
        <v>107</v>
      </c>
      <c r="L39" s="148"/>
    </row>
    <row r="40" spans="1:12" ht="15" customHeight="1" x14ac:dyDescent="0.25">
      <c r="A40" s="988" t="s">
        <v>156</v>
      </c>
      <c r="B40" s="988"/>
      <c r="C40" s="208" t="s">
        <v>45</v>
      </c>
      <c r="D40" s="990"/>
      <c r="E40" s="163" t="s">
        <v>147</v>
      </c>
      <c r="F40" s="728" t="s">
        <v>1</v>
      </c>
      <c r="G40" s="730" t="s">
        <v>66</v>
      </c>
      <c r="H40" s="988"/>
      <c r="I40" s="683" t="s">
        <v>157</v>
      </c>
      <c r="J40" s="184" t="s">
        <v>1</v>
      </c>
      <c r="K40" s="191" t="s">
        <v>66</v>
      </c>
      <c r="L40" s="152"/>
    </row>
    <row r="41" spans="1:12" ht="11.1" customHeight="1" x14ac:dyDescent="0.2">
      <c r="A41" s="1000" t="str">
        <f>T!J20</f>
        <v>říjen</v>
      </c>
      <c r="B41" s="1001"/>
      <c r="C41" s="153" t="s">
        <v>6</v>
      </c>
      <c r="D41" s="132">
        <v>125</v>
      </c>
      <c r="E41" s="151">
        <v>66864.517000000007</v>
      </c>
      <c r="F41" s="133">
        <v>712289.0719499999</v>
      </c>
      <c r="G41" s="737">
        <f>E41/$E$46</f>
        <v>0.78556084215315281</v>
      </c>
      <c r="H41" s="233">
        <f>(E41-I41)/I41</f>
        <v>-0.44491972484223363</v>
      </c>
      <c r="I41" s="685">
        <v>120459.18399999999</v>
      </c>
      <c r="J41" s="185">
        <v>1285080.23649</v>
      </c>
      <c r="K41" s="192">
        <f>I41/$I$46</f>
        <v>0.85388089297350656</v>
      </c>
      <c r="L41" s="148"/>
    </row>
    <row r="42" spans="1:12" ht="11.1" customHeight="1" x14ac:dyDescent="0.2">
      <c r="A42" s="1002"/>
      <c r="B42" s="1003"/>
      <c r="C42" s="154" t="s">
        <v>7</v>
      </c>
      <c r="D42" s="132">
        <v>324</v>
      </c>
      <c r="E42" s="151">
        <v>3283.2830000000004</v>
      </c>
      <c r="F42" s="133">
        <v>34988.765270000025</v>
      </c>
      <c r="G42" s="738">
        <f t="shared" ref="G42" si="5">E42/$E$46</f>
        <v>3.8573800787450985E-2</v>
      </c>
      <c r="H42" s="233">
        <f>(E42-I42)/I42</f>
        <v>-0.1084092328581126</v>
      </c>
      <c r="I42" s="685">
        <v>3682.5</v>
      </c>
      <c r="J42" s="185">
        <v>39319.340189999974</v>
      </c>
      <c r="K42" s="193">
        <f t="shared" ref="K42:K44" si="6">I42/$I$46</f>
        <v>2.6103583670091423E-2</v>
      </c>
      <c r="L42" s="149"/>
    </row>
    <row r="43" spans="1:12" ht="11.1" customHeight="1" x14ac:dyDescent="0.2">
      <c r="A43" s="1002"/>
      <c r="B43" s="1003"/>
      <c r="C43" s="154" t="s">
        <v>8</v>
      </c>
      <c r="D43" s="132">
        <v>12441</v>
      </c>
      <c r="E43" s="151">
        <v>4692.3440000000001</v>
      </c>
      <c r="F43" s="133">
        <v>50005.336020000002</v>
      </c>
      <c r="G43" s="738">
        <f>E43/$E$46</f>
        <v>5.5128218518534923E-2</v>
      </c>
      <c r="H43" s="233">
        <f t="shared" ref="H43:H44" si="7">(E43-I43)/I43</f>
        <v>-0.11329692548989959</v>
      </c>
      <c r="I43" s="685">
        <v>5291.9</v>
      </c>
      <c r="J43" s="185">
        <v>56503.3</v>
      </c>
      <c r="K43" s="193">
        <f t="shared" si="6"/>
        <v>3.7511895294978087E-2</v>
      </c>
      <c r="L43" s="149"/>
    </row>
    <row r="44" spans="1:12" ht="11.1" customHeight="1" x14ac:dyDescent="0.2">
      <c r="A44" s="1002"/>
      <c r="B44" s="1003"/>
      <c r="C44" s="154" t="s">
        <v>9</v>
      </c>
      <c r="D44" s="132">
        <v>212575</v>
      </c>
      <c r="E44" s="151">
        <v>9947.6</v>
      </c>
      <c r="F44" s="133">
        <v>106009.3</v>
      </c>
      <c r="G44" s="738">
        <f>E44/$E$46</f>
        <v>0.1168698344654565</v>
      </c>
      <c r="H44" s="233">
        <f t="shared" si="7"/>
        <v>-0.14532176303806166</v>
      </c>
      <c r="I44" s="685">
        <v>11639</v>
      </c>
      <c r="J44" s="185">
        <v>124272.5</v>
      </c>
      <c r="K44" s="193">
        <f t="shared" si="6"/>
        <v>8.2503628061424056E-2</v>
      </c>
      <c r="L44" s="149"/>
    </row>
    <row r="45" spans="1:12" ht="11.1" customHeight="1" x14ac:dyDescent="0.2">
      <c r="A45" s="1002"/>
      <c r="B45" s="1003"/>
      <c r="C45" s="154" t="s">
        <v>335</v>
      </c>
      <c r="D45" s="132">
        <v>9</v>
      </c>
      <c r="E45" s="151">
        <v>329.173</v>
      </c>
      <c r="F45" s="133">
        <v>3507.9052099999999</v>
      </c>
      <c r="G45" s="738">
        <f>E45/$E$46</f>
        <v>3.8673040754048926E-3</v>
      </c>
      <c r="H45" s="165" t="s">
        <v>354</v>
      </c>
      <c r="I45" s="691" t="s">
        <v>354</v>
      </c>
      <c r="J45" s="198" t="s">
        <v>354</v>
      </c>
      <c r="K45" s="201" t="s">
        <v>354</v>
      </c>
      <c r="L45" s="149"/>
    </row>
    <row r="46" spans="1:12" ht="11.1" customHeight="1" x14ac:dyDescent="0.2">
      <c r="A46" s="1004"/>
      <c r="B46" s="1005"/>
      <c r="C46" s="156" t="s">
        <v>2</v>
      </c>
      <c r="D46" s="145">
        <v>225474</v>
      </c>
      <c r="E46" s="146">
        <v>85116.917000000001</v>
      </c>
      <c r="F46" s="147">
        <v>906800.37844999996</v>
      </c>
      <c r="G46" s="739">
        <f>SUM(G41:G45)</f>
        <v>1</v>
      </c>
      <c r="H46" s="731">
        <f>(E46-I46)/I46</f>
        <v>-0.39664451740672718</v>
      </c>
      <c r="I46" s="686">
        <v>141072.58399999997</v>
      </c>
      <c r="J46" s="186">
        <v>1505175.37668</v>
      </c>
      <c r="K46" s="194">
        <f>SUM(K41:K44)</f>
        <v>1.0000000000000002</v>
      </c>
      <c r="L46" s="166"/>
    </row>
    <row r="47" spans="1:12" ht="11.1" customHeight="1" x14ac:dyDescent="0.2">
      <c r="A47" s="1006" t="str">
        <f>T!J21</f>
        <v>listopad</v>
      </c>
      <c r="B47" s="1007"/>
      <c r="C47" s="154" t="s">
        <v>6</v>
      </c>
      <c r="D47" s="132">
        <v>125</v>
      </c>
      <c r="E47" s="151">
        <v>82919.660999999993</v>
      </c>
      <c r="F47" s="133">
        <v>883789.7370000002</v>
      </c>
      <c r="G47" s="738">
        <f>E47/$E$52</f>
        <v>0.72865938664537799</v>
      </c>
      <c r="H47" s="233">
        <f>(E47-I47)/I47</f>
        <v>-0.12599800089670965</v>
      </c>
      <c r="I47" s="685">
        <v>94873.537000000011</v>
      </c>
      <c r="J47" s="185">
        <v>1012384.8543799999</v>
      </c>
      <c r="K47" s="193">
        <f>I47/$I$52</f>
        <v>0.74837787235702091</v>
      </c>
      <c r="L47" s="149"/>
    </row>
    <row r="48" spans="1:12" ht="11.1" customHeight="1" x14ac:dyDescent="0.2">
      <c r="A48" s="1006"/>
      <c r="B48" s="1007"/>
      <c r="C48" s="154" t="s">
        <v>7</v>
      </c>
      <c r="D48" s="132">
        <v>324</v>
      </c>
      <c r="E48" s="151">
        <v>4883.1509999999998</v>
      </c>
      <c r="F48" s="133">
        <v>52062.262600000002</v>
      </c>
      <c r="G48" s="738">
        <f t="shared" ref="G48:G51" si="8">E48/$E$52</f>
        <v>4.2910858168568301E-2</v>
      </c>
      <c r="H48" s="233">
        <f>(E48-I48)/I48</f>
        <v>-8.0593651152281967E-2</v>
      </c>
      <c r="I48" s="685">
        <v>5311.2</v>
      </c>
      <c r="J48" s="185">
        <v>56755.367519999949</v>
      </c>
      <c r="K48" s="193">
        <f t="shared" ref="K48:K50" si="9">I48/$I$52</f>
        <v>4.1895608420951025E-2</v>
      </c>
      <c r="L48" s="150"/>
    </row>
    <row r="49" spans="1:12" ht="11.1" customHeight="1" x14ac:dyDescent="0.2">
      <c r="A49" s="1006"/>
      <c r="B49" s="1007"/>
      <c r="C49" s="154" t="s">
        <v>8</v>
      </c>
      <c r="D49" s="132">
        <v>12469</v>
      </c>
      <c r="E49" s="151">
        <v>8379.3070000000007</v>
      </c>
      <c r="F49" s="133">
        <v>89336.872669999997</v>
      </c>
      <c r="G49" s="738">
        <f t="shared" si="8"/>
        <v>7.3633449841688611E-2</v>
      </c>
      <c r="H49" s="233">
        <f t="shared" ref="H49:H50" si="10">(E49-I49)/I49</f>
        <v>8.3159250078217086E-3</v>
      </c>
      <c r="I49" s="685">
        <v>8310.2000000000007</v>
      </c>
      <c r="J49" s="185">
        <v>88802.4</v>
      </c>
      <c r="K49" s="193">
        <f t="shared" si="9"/>
        <v>6.5552207617824085E-2</v>
      </c>
      <c r="L49" s="149"/>
    </row>
    <row r="50" spans="1:12" ht="11.1" customHeight="1" x14ac:dyDescent="0.2">
      <c r="A50" s="1006"/>
      <c r="B50" s="1007"/>
      <c r="C50" s="154" t="s">
        <v>9</v>
      </c>
      <c r="D50" s="132">
        <v>212673</v>
      </c>
      <c r="E50" s="151">
        <v>17291.900000000001</v>
      </c>
      <c r="F50" s="133">
        <v>184360</v>
      </c>
      <c r="G50" s="738">
        <f t="shared" si="8"/>
        <v>0.15195316883812651</v>
      </c>
      <c r="H50" s="233">
        <f t="shared" si="10"/>
        <v>-5.3913871304842501E-2</v>
      </c>
      <c r="I50" s="685">
        <v>18277.3</v>
      </c>
      <c r="J50" s="185">
        <v>195310.8</v>
      </c>
      <c r="K50" s="193">
        <f t="shared" si="9"/>
        <v>0.14417431160420399</v>
      </c>
      <c r="L50" s="149"/>
    </row>
    <row r="51" spans="1:12" ht="11.1" customHeight="1" x14ac:dyDescent="0.2">
      <c r="A51" s="1006"/>
      <c r="B51" s="1007"/>
      <c r="C51" s="154" t="s">
        <v>335</v>
      </c>
      <c r="D51" s="132">
        <v>10</v>
      </c>
      <c r="E51" s="151">
        <v>323.54199999999997</v>
      </c>
      <c r="F51" s="133">
        <v>3449.4941699999999</v>
      </c>
      <c r="G51" s="738">
        <f t="shared" si="8"/>
        <v>2.8431365062384769E-3</v>
      </c>
      <c r="H51" s="165" t="s">
        <v>354</v>
      </c>
      <c r="I51" s="691" t="s">
        <v>354</v>
      </c>
      <c r="J51" s="198" t="s">
        <v>354</v>
      </c>
      <c r="K51" s="201" t="s">
        <v>354</v>
      </c>
      <c r="L51" s="149"/>
    </row>
    <row r="52" spans="1:12" ht="11.1" customHeight="1" x14ac:dyDescent="0.2">
      <c r="A52" s="1006"/>
      <c r="B52" s="1007"/>
      <c r="C52" s="156" t="s">
        <v>2</v>
      </c>
      <c r="D52" s="145">
        <v>225601</v>
      </c>
      <c r="E52" s="146">
        <v>113797.561</v>
      </c>
      <c r="F52" s="147">
        <v>1212998.3664400002</v>
      </c>
      <c r="G52" s="739">
        <f>SUM(G47:G51)</f>
        <v>0.99999999999999989</v>
      </c>
      <c r="H52" s="731">
        <f t="shared" ref="H52" si="11">(E52-I52)/I52</f>
        <v>-0.10234635206445088</v>
      </c>
      <c r="I52" s="686">
        <v>126772.23700000001</v>
      </c>
      <c r="J52" s="186">
        <v>1353253.4218999997</v>
      </c>
      <c r="K52" s="194">
        <f>SUM(K47:K50)</f>
        <v>1</v>
      </c>
      <c r="L52" s="166"/>
    </row>
    <row r="53" spans="1:12" ht="11.1" customHeight="1" x14ac:dyDescent="0.2">
      <c r="A53" s="1006" t="str">
        <f>T!J22</f>
        <v>prosinec</v>
      </c>
      <c r="B53" s="1007"/>
      <c r="C53" s="153" t="s">
        <v>6</v>
      </c>
      <c r="D53" s="171">
        <v>126</v>
      </c>
      <c r="E53" s="173">
        <v>64447.422000000006</v>
      </c>
      <c r="F53" s="172">
        <v>686908.60370999994</v>
      </c>
      <c r="G53" s="737">
        <f>E53/$E$58</f>
        <v>0.60332830361765633</v>
      </c>
      <c r="H53" s="656">
        <f>(E53-I53)/I53</f>
        <v>-0.40192470648199696</v>
      </c>
      <c r="I53" s="684">
        <v>107758.041</v>
      </c>
      <c r="J53" s="187">
        <v>1149359.9537399998</v>
      </c>
      <c r="K53" s="192">
        <f>I53/$I$58</f>
        <v>0.71421809185095153</v>
      </c>
      <c r="L53" s="173"/>
    </row>
    <row r="54" spans="1:12" ht="11.1" customHeight="1" x14ac:dyDescent="0.2">
      <c r="A54" s="1006"/>
      <c r="B54" s="1007"/>
      <c r="C54" s="154" t="s">
        <v>7</v>
      </c>
      <c r="D54" s="132">
        <v>331</v>
      </c>
      <c r="E54" s="151">
        <v>5350.6059999999998</v>
      </c>
      <c r="F54" s="133">
        <v>57048.130590000015</v>
      </c>
      <c r="G54" s="738">
        <f t="shared" ref="G54:G57" si="12">E54/$E$58</f>
        <v>5.0090010447686385E-2</v>
      </c>
      <c r="H54" s="233">
        <f t="shared" ref="H54:H56" si="13">(E54-I54)/I54</f>
        <v>-5.0603995883459388E-2</v>
      </c>
      <c r="I54" s="685">
        <v>5635.8</v>
      </c>
      <c r="J54" s="185">
        <v>60307.881069999981</v>
      </c>
      <c r="K54" s="193">
        <f t="shared" ref="K54:K56" si="14">I54/$I$58</f>
        <v>3.7353967135070623E-2</v>
      </c>
      <c r="L54" s="151"/>
    </row>
    <row r="55" spans="1:12" ht="11.1" customHeight="1" x14ac:dyDescent="0.2">
      <c r="A55" s="1006"/>
      <c r="B55" s="1007"/>
      <c r="C55" s="154" t="s">
        <v>8</v>
      </c>
      <c r="D55" s="132">
        <v>12491</v>
      </c>
      <c r="E55" s="151">
        <v>11639.558999999999</v>
      </c>
      <c r="F55" s="133">
        <v>124100.19657999999</v>
      </c>
      <c r="G55" s="738">
        <f t="shared" si="12"/>
        <v>0.10896441111837837</v>
      </c>
      <c r="H55" s="233">
        <f t="shared" si="13"/>
        <v>-6.4651353358428712E-3</v>
      </c>
      <c r="I55" s="685">
        <v>11715.3</v>
      </c>
      <c r="J55" s="185">
        <v>125364</v>
      </c>
      <c r="K55" s="193">
        <f t="shared" si="14"/>
        <v>7.7648768795466977E-2</v>
      </c>
      <c r="L55" s="151"/>
    </row>
    <row r="56" spans="1:12" ht="11.1" customHeight="1" x14ac:dyDescent="0.2">
      <c r="A56" s="1006"/>
      <c r="B56" s="1007"/>
      <c r="C56" s="154" t="s">
        <v>9</v>
      </c>
      <c r="D56" s="132">
        <v>212776</v>
      </c>
      <c r="E56" s="151">
        <v>25063.9</v>
      </c>
      <c r="F56" s="133">
        <v>267229.2</v>
      </c>
      <c r="G56" s="738">
        <f t="shared" si="12"/>
        <v>0.23463716312876837</v>
      </c>
      <c r="H56" s="233">
        <f t="shared" si="13"/>
        <v>-2.726418902136115E-2</v>
      </c>
      <c r="I56" s="685">
        <v>25766.400000000001</v>
      </c>
      <c r="J56" s="185">
        <v>275723.8</v>
      </c>
      <c r="K56" s="193">
        <f t="shared" si="14"/>
        <v>0.17077917221851091</v>
      </c>
      <c r="L56" s="151"/>
    </row>
    <row r="57" spans="1:12" ht="11.1" customHeight="1" x14ac:dyDescent="0.2">
      <c r="A57" s="1001"/>
      <c r="B57" s="1051"/>
      <c r="C57" s="154" t="s">
        <v>335</v>
      </c>
      <c r="D57" s="132">
        <v>10</v>
      </c>
      <c r="E57" s="151">
        <v>318.33499999999998</v>
      </c>
      <c r="F57" s="133">
        <v>3394.0655299999999</v>
      </c>
      <c r="G57" s="738">
        <f t="shared" si="12"/>
        <v>2.980111687510582E-3</v>
      </c>
      <c r="H57" s="165" t="s">
        <v>354</v>
      </c>
      <c r="I57" s="691" t="s">
        <v>354</v>
      </c>
      <c r="J57" s="198" t="s">
        <v>354</v>
      </c>
      <c r="K57" s="201" t="s">
        <v>354</v>
      </c>
      <c r="L57" s="151"/>
    </row>
    <row r="58" spans="1:12" ht="11.1" customHeight="1" thickBot="1" x14ac:dyDescent="0.25">
      <c r="A58" s="1008"/>
      <c r="B58" s="1009"/>
      <c r="C58" s="174" t="s">
        <v>2</v>
      </c>
      <c r="D58" s="175">
        <v>225734</v>
      </c>
      <c r="E58" s="176">
        <v>106819.822</v>
      </c>
      <c r="F58" s="177">
        <v>1138680.1964099999</v>
      </c>
      <c r="G58" s="745">
        <f>SUM(G53:G57)</f>
        <v>1</v>
      </c>
      <c r="H58" s="744">
        <f t="shared" ref="H58" si="15">(E58-I58)/I58</f>
        <v>-0.29200040449233583</v>
      </c>
      <c r="I58" s="693">
        <v>150875.541</v>
      </c>
      <c r="J58" s="188">
        <v>1610755.6348099997</v>
      </c>
      <c r="K58" s="195">
        <f>SUM(K53:K56)</f>
        <v>1</v>
      </c>
      <c r="L58" s="178"/>
    </row>
    <row r="59" spans="1:12" ht="11.1" customHeight="1" thickTop="1" x14ac:dyDescent="0.2">
      <c r="A59" s="1014" t="str">
        <f>T!E17</f>
        <v>IV. čtvrtletí</v>
      </c>
      <c r="B59" s="1015"/>
      <c r="C59" s="154" t="s">
        <v>6</v>
      </c>
      <c r="D59" s="132">
        <f>D53</f>
        <v>126</v>
      </c>
      <c r="E59" s="151">
        <f>E41+E47+E53</f>
        <v>214231.60000000003</v>
      </c>
      <c r="F59" s="133">
        <f>F41+F47+F53</f>
        <v>2282987.4126599999</v>
      </c>
      <c r="G59" s="738">
        <f>E59/$E$64</f>
        <v>0.70071169639781994</v>
      </c>
      <c r="H59" s="233">
        <f>(E59-I59)/I59</f>
        <v>-0.33693059289636995</v>
      </c>
      <c r="I59" s="688">
        <v>323090.76199999999</v>
      </c>
      <c r="J59" s="185">
        <v>3446825.0446099997</v>
      </c>
      <c r="K59" s="193">
        <f>I59/$I$64</f>
        <v>0.77161464146804493</v>
      </c>
      <c r="L59" s="148"/>
    </row>
    <row r="60" spans="1:12" ht="11.1" customHeight="1" x14ac:dyDescent="0.2">
      <c r="A60" s="1006"/>
      <c r="B60" s="1007"/>
      <c r="C60" s="154" t="s">
        <v>7</v>
      </c>
      <c r="D60" s="132">
        <f>D54</f>
        <v>331</v>
      </c>
      <c r="E60" s="151">
        <f t="shared" ref="E60:F61" si="16">E42+E48+E54</f>
        <v>13517.04</v>
      </c>
      <c r="F60" s="133">
        <f t="shared" si="16"/>
        <v>144099.15846000004</v>
      </c>
      <c r="G60" s="738">
        <f t="shared" ref="G60:G63" si="17">E60/$E$64</f>
        <v>4.4211722400790486E-2</v>
      </c>
      <c r="H60" s="233">
        <f t="shared" ref="H60:H62" si="18">(E60-I60)/I60</f>
        <v>-7.6042243412283342E-2</v>
      </c>
      <c r="I60" s="685">
        <v>14629.5</v>
      </c>
      <c r="J60" s="185">
        <v>156382.5887799999</v>
      </c>
      <c r="K60" s="193">
        <f t="shared" ref="K60:K62" si="19">I60/$I$64</f>
        <v>3.4938592262680548E-2</v>
      </c>
      <c r="L60" s="148"/>
    </row>
    <row r="61" spans="1:12" ht="11.1" customHeight="1" x14ac:dyDescent="0.2">
      <c r="A61" s="1006"/>
      <c r="B61" s="1007"/>
      <c r="C61" s="154" t="s">
        <v>8</v>
      </c>
      <c r="D61" s="132">
        <f>D55</f>
        <v>12491</v>
      </c>
      <c r="E61" s="151">
        <f>E43+E49+E55</f>
        <v>24711.21</v>
      </c>
      <c r="F61" s="133">
        <f t="shared" si="16"/>
        <v>263442.40526999999</v>
      </c>
      <c r="G61" s="738">
        <f t="shared" si="17"/>
        <v>8.0825769303607728E-2</v>
      </c>
      <c r="H61" s="233">
        <f t="shared" si="18"/>
        <v>-2.39436119032761E-2</v>
      </c>
      <c r="I61" s="685">
        <v>25317.4</v>
      </c>
      <c r="J61" s="185">
        <v>270669.7</v>
      </c>
      <c r="K61" s="193">
        <f t="shared" si="19"/>
        <v>6.0463742147796484E-2</v>
      </c>
      <c r="L61" s="148"/>
    </row>
    <row r="62" spans="1:12" ht="11.1" customHeight="1" x14ac:dyDescent="0.2">
      <c r="A62" s="1006"/>
      <c r="B62" s="1007"/>
      <c r="C62" s="154" t="s">
        <v>9</v>
      </c>
      <c r="D62" s="132">
        <f>D56</f>
        <v>212776</v>
      </c>
      <c r="E62" s="151">
        <f t="shared" ref="E62:F63" si="20">E44+E50+E56</f>
        <v>52303.4</v>
      </c>
      <c r="F62" s="133">
        <f t="shared" si="20"/>
        <v>557598.5</v>
      </c>
      <c r="G62" s="738">
        <f t="shared" si="17"/>
        <v>0.17107468805430073</v>
      </c>
      <c r="H62" s="233">
        <f t="shared" si="18"/>
        <v>-6.0688508279950433E-2</v>
      </c>
      <c r="I62" s="685">
        <v>55682.7</v>
      </c>
      <c r="J62" s="185">
        <v>595307.1</v>
      </c>
      <c r="K62" s="193">
        <f t="shared" si="19"/>
        <v>0.13298302412147797</v>
      </c>
      <c r="L62" s="148"/>
    </row>
    <row r="63" spans="1:12" ht="11.1" customHeight="1" x14ac:dyDescent="0.2">
      <c r="A63" s="1006"/>
      <c r="B63" s="1007"/>
      <c r="C63" s="154" t="s">
        <v>335</v>
      </c>
      <c r="D63" s="132">
        <f>D57</f>
        <v>10</v>
      </c>
      <c r="E63" s="151">
        <f>E45+E51+E57</f>
        <v>971.05</v>
      </c>
      <c r="F63" s="133">
        <f t="shared" si="20"/>
        <v>10351.464909999999</v>
      </c>
      <c r="G63" s="738">
        <f t="shared" si="17"/>
        <v>3.1761238434810874E-3</v>
      </c>
      <c r="H63" s="165" t="s">
        <v>354</v>
      </c>
      <c r="I63" s="691" t="s">
        <v>354</v>
      </c>
      <c r="J63" s="198" t="s">
        <v>354</v>
      </c>
      <c r="K63" s="201" t="s">
        <v>354</v>
      </c>
      <c r="L63" s="148"/>
    </row>
    <row r="64" spans="1:12" ht="11.1" customHeight="1" x14ac:dyDescent="0.2">
      <c r="A64" s="1006"/>
      <c r="B64" s="1007"/>
      <c r="C64" s="157" t="s">
        <v>2</v>
      </c>
      <c r="D64" s="158">
        <f>SUM(D59:D63)</f>
        <v>225734</v>
      </c>
      <c r="E64" s="159">
        <f>SUM(E59:E63)</f>
        <v>305734.30000000005</v>
      </c>
      <c r="F64" s="160">
        <f>SUM(F59:F63)</f>
        <v>3258478.9413000001</v>
      </c>
      <c r="G64" s="743">
        <f>SUM(G59:G63)</f>
        <v>1</v>
      </c>
      <c r="H64" s="733">
        <f>(E64-I64)/I64</f>
        <v>-0.26983655979930582</v>
      </c>
      <c r="I64" s="689">
        <v>418720.36200000002</v>
      </c>
      <c r="J64" s="189">
        <v>4469184.4333899999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980" t="s">
        <v>269</v>
      </c>
      <c r="L1" s="980"/>
    </row>
    <row r="2" spans="1:17" ht="6.75" customHeight="1" x14ac:dyDescent="0.2">
      <c r="K2" s="121" t="s">
        <v>192</v>
      </c>
    </row>
    <row r="3" spans="1:17" ht="30" customHeight="1" x14ac:dyDescent="0.2">
      <c r="A3" s="993" t="s">
        <v>226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981" t="s">
        <v>121</v>
      </c>
      <c r="B5" s="981"/>
      <c r="C5" s="981"/>
      <c r="D5" s="98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983">
        <f>T!G17</f>
        <v>2017</v>
      </c>
      <c r="F6" s="984"/>
      <c r="G6" s="984"/>
      <c r="H6" s="680"/>
      <c r="I6" s="985">
        <f>E6-1</f>
        <v>2016</v>
      </c>
      <c r="J6" s="986"/>
      <c r="K6" s="987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977" t="s">
        <v>108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989" t="s">
        <v>0</v>
      </c>
      <c r="E8" s="976" t="s">
        <v>39</v>
      </c>
      <c r="F8" s="977"/>
      <c r="G8" s="729" t="s">
        <v>107</v>
      </c>
      <c r="H8" s="977"/>
      <c r="I8" s="991" t="s">
        <v>39</v>
      </c>
      <c r="J8" s="992"/>
      <c r="K8" s="190" t="s">
        <v>107</v>
      </c>
      <c r="L8" s="148"/>
    </row>
    <row r="9" spans="1:17" ht="15" customHeight="1" x14ac:dyDescent="0.25">
      <c r="A9" s="988" t="s">
        <v>156</v>
      </c>
      <c r="B9" s="988"/>
      <c r="C9" s="208" t="s">
        <v>45</v>
      </c>
      <c r="D9" s="990"/>
      <c r="E9" s="163" t="s">
        <v>147</v>
      </c>
      <c r="F9" s="728" t="s">
        <v>1</v>
      </c>
      <c r="G9" s="730" t="s">
        <v>66</v>
      </c>
      <c r="H9" s="988"/>
      <c r="I9" s="683" t="s">
        <v>157</v>
      </c>
      <c r="J9" s="184" t="s">
        <v>1</v>
      </c>
      <c r="K9" s="191" t="s">
        <v>66</v>
      </c>
      <c r="L9" s="152"/>
    </row>
    <row r="10" spans="1:17" ht="11.1" customHeight="1" x14ac:dyDescent="0.2">
      <c r="A10" s="1000" t="str">
        <f>T!J20</f>
        <v>říjen</v>
      </c>
      <c r="B10" s="1001"/>
      <c r="C10" s="153" t="s">
        <v>6</v>
      </c>
      <c r="D10" s="132">
        <v>100</v>
      </c>
      <c r="E10" s="151">
        <v>11315.989000000001</v>
      </c>
      <c r="F10" s="133">
        <v>120597.93413000004</v>
      </c>
      <c r="G10" s="737">
        <f>E10/$E$15</f>
        <v>0.41423627802558605</v>
      </c>
      <c r="H10" s="233">
        <f>(E10-I10)/I10</f>
        <v>-1.5291281229463299E-2</v>
      </c>
      <c r="I10" s="685">
        <v>11491.712</v>
      </c>
      <c r="J10" s="185">
        <v>122696.55469000002</v>
      </c>
      <c r="K10" s="192">
        <f>I10/$I$15</f>
        <v>0.38432203703008205</v>
      </c>
      <c r="L10" s="148"/>
    </row>
    <row r="11" spans="1:17" ht="11.1" customHeight="1" x14ac:dyDescent="0.2">
      <c r="A11" s="1002"/>
      <c r="B11" s="1003"/>
      <c r="C11" s="154" t="s">
        <v>7</v>
      </c>
      <c r="D11" s="132">
        <v>323</v>
      </c>
      <c r="E11" s="151">
        <v>3308.5650000000005</v>
      </c>
      <c r="F11" s="133">
        <v>35260.751189999995</v>
      </c>
      <c r="G11" s="738">
        <f>E11/$E$15</f>
        <v>0.12111426152903852</v>
      </c>
      <c r="H11" s="233">
        <f>(E11-I11)/I11</f>
        <v>-0.14159054167335822</v>
      </c>
      <c r="I11" s="685">
        <v>3854.297</v>
      </c>
      <c r="J11" s="185">
        <v>41152.383860000002</v>
      </c>
      <c r="K11" s="193">
        <f>I11/$I$15</f>
        <v>0.12890083517224712</v>
      </c>
      <c r="L11" s="149"/>
      <c r="M11" s="134"/>
      <c r="O11" s="134"/>
      <c r="P11" s="134"/>
      <c r="Q11" s="134"/>
    </row>
    <row r="12" spans="1:17" ht="11.1" customHeight="1" x14ac:dyDescent="0.2">
      <c r="A12" s="1002"/>
      <c r="B12" s="1003"/>
      <c r="C12" s="154" t="s">
        <v>8</v>
      </c>
      <c r="D12" s="132">
        <v>10482</v>
      </c>
      <c r="E12" s="151">
        <v>4474.9080560000002</v>
      </c>
      <c r="F12" s="133">
        <v>47690.246179999995</v>
      </c>
      <c r="G12" s="738">
        <f>E12/$E$15</f>
        <v>0.16380974368428164</v>
      </c>
      <c r="H12" s="233">
        <f t="shared" ref="H12:H13" si="0">(E12-I12)/I12</f>
        <v>-0.11099146927314309</v>
      </c>
      <c r="I12" s="685">
        <v>5033.5940559999999</v>
      </c>
      <c r="J12" s="185">
        <v>53743.613758</v>
      </c>
      <c r="K12" s="193">
        <f>I12/$I$15</f>
        <v>0.16834055023171771</v>
      </c>
      <c r="L12" s="149"/>
      <c r="M12" s="134"/>
      <c r="O12" s="134"/>
      <c r="P12" s="134"/>
      <c r="Q12" s="134"/>
    </row>
    <row r="13" spans="1:17" ht="11.1" customHeight="1" x14ac:dyDescent="0.2">
      <c r="A13" s="1002"/>
      <c r="B13" s="1003"/>
      <c r="C13" s="154" t="s">
        <v>9</v>
      </c>
      <c r="D13" s="132">
        <v>105993</v>
      </c>
      <c r="E13" s="151">
        <v>8045.5139440000003</v>
      </c>
      <c r="F13" s="133">
        <v>85743.300709999996</v>
      </c>
      <c r="G13" s="738">
        <f>E13/$E$15</f>
        <v>0.29451634770637486</v>
      </c>
      <c r="H13" s="233">
        <f t="shared" si="0"/>
        <v>-0.15502978880367504</v>
      </c>
      <c r="I13" s="685">
        <v>9521.6539439999997</v>
      </c>
      <c r="J13" s="185">
        <v>101663.02524199999</v>
      </c>
      <c r="K13" s="193">
        <f>I13/$I$15</f>
        <v>0.31843657756595317</v>
      </c>
      <c r="L13" s="149"/>
      <c r="M13" s="134"/>
      <c r="O13" s="134"/>
      <c r="P13" s="134"/>
      <c r="Q13" s="134"/>
    </row>
    <row r="14" spans="1:17" ht="11.1" customHeight="1" x14ac:dyDescent="0.2">
      <c r="A14" s="1002"/>
      <c r="B14" s="1003"/>
      <c r="C14" s="154" t="s">
        <v>335</v>
      </c>
      <c r="D14" s="132">
        <v>11</v>
      </c>
      <c r="E14" s="151">
        <v>172.74</v>
      </c>
      <c r="F14" s="133">
        <v>1840.8971099999999</v>
      </c>
      <c r="G14" s="738">
        <f>E14/$E$15</f>
        <v>6.3233690547189227E-3</v>
      </c>
      <c r="H14" s="165" t="s">
        <v>354</v>
      </c>
      <c r="I14" s="691" t="s">
        <v>354</v>
      </c>
      <c r="J14" s="198" t="s">
        <v>354</v>
      </c>
      <c r="K14" s="201" t="s">
        <v>354</v>
      </c>
      <c r="L14" s="149"/>
      <c r="M14" s="134"/>
      <c r="O14" s="134"/>
      <c r="P14" s="134"/>
      <c r="Q14" s="134"/>
    </row>
    <row r="15" spans="1:17" ht="11.1" customHeight="1" x14ac:dyDescent="0.2">
      <c r="A15" s="1004"/>
      <c r="B15" s="1005"/>
      <c r="C15" s="156" t="s">
        <v>2</v>
      </c>
      <c r="D15" s="145">
        <v>116909</v>
      </c>
      <c r="E15" s="146">
        <v>27317.716000000004</v>
      </c>
      <c r="F15" s="147">
        <v>291133.12932000007</v>
      </c>
      <c r="G15" s="739">
        <f>SUM(G10:G14)</f>
        <v>0.99999999999999989</v>
      </c>
      <c r="H15" s="731">
        <f>(E15-I15)/I15</f>
        <v>-8.640242114236181E-2</v>
      </c>
      <c r="I15" s="686">
        <v>29901.256999999998</v>
      </c>
      <c r="J15" s="186">
        <v>319255.57754999999</v>
      </c>
      <c r="K15" s="194">
        <f>SUM(K10:K13)</f>
        <v>1</v>
      </c>
      <c r="L15" s="166"/>
      <c r="M15" s="134"/>
    </row>
    <row r="16" spans="1:17" ht="11.1" customHeight="1" x14ac:dyDescent="0.2">
      <c r="A16" s="1006" t="str">
        <f>T!J21</f>
        <v>listopad</v>
      </c>
      <c r="B16" s="1007"/>
      <c r="C16" s="154" t="s">
        <v>6</v>
      </c>
      <c r="D16" s="132">
        <v>100</v>
      </c>
      <c r="E16" s="151">
        <v>13147.208999999999</v>
      </c>
      <c r="F16" s="133">
        <v>140171.46606000001</v>
      </c>
      <c r="G16" s="738">
        <f>E16/$E$21</f>
        <v>0.33497499982738116</v>
      </c>
      <c r="H16" s="233">
        <f>(E16-I16)/I16</f>
        <v>4.8749456182278104E-3</v>
      </c>
      <c r="I16" s="685">
        <v>13083.428</v>
      </c>
      <c r="J16" s="185">
        <v>139826.53709999999</v>
      </c>
      <c r="K16" s="193">
        <f>I16/$I$21</f>
        <v>0.32037825288807886</v>
      </c>
      <c r="L16" s="149"/>
      <c r="M16" s="134"/>
      <c r="N16" s="134"/>
    </row>
    <row r="17" spans="1:21" ht="11.1" customHeight="1" x14ac:dyDescent="0.2">
      <c r="A17" s="1006"/>
      <c r="B17" s="1007"/>
      <c r="C17" s="154" t="s">
        <v>7</v>
      </c>
      <c r="D17" s="132">
        <v>324</v>
      </c>
      <c r="E17" s="151">
        <v>4671.9459999999999</v>
      </c>
      <c r="F17" s="133">
        <v>49811.07602999996</v>
      </c>
      <c r="G17" s="738">
        <f>E17/$E$21</f>
        <v>0.11903553906715367</v>
      </c>
      <c r="H17" s="233">
        <f>(E17-I17)/I17</f>
        <v>-8.0216049352334215E-2</v>
      </c>
      <c r="I17" s="685">
        <v>5079.3949999999995</v>
      </c>
      <c r="J17" s="185">
        <v>54283.609729999989</v>
      </c>
      <c r="K17" s="193">
        <f>I17/$I$21</f>
        <v>0.12438083473447809</v>
      </c>
      <c r="L17" s="150"/>
      <c r="M17" s="137"/>
      <c r="N17" s="134"/>
    </row>
    <row r="18" spans="1:21" ht="11.1" customHeight="1" x14ac:dyDescent="0.2">
      <c r="A18" s="1006"/>
      <c r="B18" s="1007"/>
      <c r="C18" s="154" t="s">
        <v>8</v>
      </c>
      <c r="D18" s="132">
        <v>10498</v>
      </c>
      <c r="E18" s="151">
        <v>7839.2769619999999</v>
      </c>
      <c r="F18" s="133">
        <v>83579.357157000006</v>
      </c>
      <c r="G18" s="738">
        <f>E18/$E$21</f>
        <v>0.1997353049603717</v>
      </c>
      <c r="H18" s="233">
        <f t="shared" ref="H18:H21" si="1">(E18-I18)/I18</f>
        <v>-1.1919816509311768E-2</v>
      </c>
      <c r="I18" s="685">
        <v>7933.8469620000005</v>
      </c>
      <c r="J18" s="185">
        <v>84788.371614000003</v>
      </c>
      <c r="K18" s="193">
        <f>I18/$I$21</f>
        <v>0.19427874929773392</v>
      </c>
      <c r="L18" s="149"/>
      <c r="M18" s="134"/>
      <c r="N18" s="134"/>
      <c r="O18" s="134"/>
      <c r="P18" s="134"/>
    </row>
    <row r="19" spans="1:21" ht="11.1" customHeight="1" x14ac:dyDescent="0.2">
      <c r="A19" s="1006"/>
      <c r="B19" s="1007"/>
      <c r="C19" s="154" t="s">
        <v>9</v>
      </c>
      <c r="D19" s="132">
        <v>106068</v>
      </c>
      <c r="E19" s="151">
        <v>13446.571038</v>
      </c>
      <c r="F19" s="133">
        <v>143362.78730299999</v>
      </c>
      <c r="G19" s="738">
        <f>E19/$E$21</f>
        <v>0.34260238284284666</v>
      </c>
      <c r="H19" s="233">
        <f t="shared" si="1"/>
        <v>-8.7797306983719028E-2</v>
      </c>
      <c r="I19" s="685">
        <v>14740.771038000001</v>
      </c>
      <c r="J19" s="185">
        <v>157533.274386</v>
      </c>
      <c r="K19" s="193">
        <f>I19/$I$21</f>
        <v>0.36096216307970919</v>
      </c>
      <c r="L19" s="149"/>
      <c r="M19" s="134"/>
      <c r="N19" s="134"/>
      <c r="O19" s="134"/>
      <c r="P19" s="134"/>
    </row>
    <row r="20" spans="1:21" ht="11.1" customHeight="1" x14ac:dyDescent="0.2">
      <c r="A20" s="1006"/>
      <c r="B20" s="1007"/>
      <c r="C20" s="154" t="s">
        <v>335</v>
      </c>
      <c r="D20" s="132">
        <v>11</v>
      </c>
      <c r="E20" s="151">
        <v>143.32599999999999</v>
      </c>
      <c r="F20" s="133">
        <v>1528.0990199999999</v>
      </c>
      <c r="G20" s="738">
        <f>E20/$E$21</f>
        <v>3.6517733022468296E-3</v>
      </c>
      <c r="H20" s="165" t="s">
        <v>354</v>
      </c>
      <c r="I20" s="691" t="s">
        <v>354</v>
      </c>
      <c r="J20" s="198" t="s">
        <v>354</v>
      </c>
      <c r="K20" s="201" t="s">
        <v>354</v>
      </c>
      <c r="L20" s="149"/>
      <c r="M20" s="134"/>
      <c r="N20" s="134"/>
      <c r="O20" s="134"/>
      <c r="P20" s="134"/>
    </row>
    <row r="21" spans="1:21" ht="11.1" customHeight="1" x14ac:dyDescent="0.2">
      <c r="A21" s="1006"/>
      <c r="B21" s="1007"/>
      <c r="C21" s="156" t="s">
        <v>2</v>
      </c>
      <c r="D21" s="145">
        <v>117001</v>
      </c>
      <c r="E21" s="146">
        <v>39248.328999999998</v>
      </c>
      <c r="F21" s="147">
        <v>418452.78557000001</v>
      </c>
      <c r="G21" s="739">
        <f>SUM(G16:G20)</f>
        <v>1</v>
      </c>
      <c r="H21" s="731">
        <f t="shared" si="1"/>
        <v>-3.8913114070982094E-2</v>
      </c>
      <c r="I21" s="686">
        <v>40837.440999999999</v>
      </c>
      <c r="J21" s="186">
        <v>436431.79282999999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06" t="str">
        <f>T!J22</f>
        <v>prosinec</v>
      </c>
      <c r="B22" s="1007"/>
      <c r="C22" s="153" t="s">
        <v>6</v>
      </c>
      <c r="D22" s="171">
        <v>100</v>
      </c>
      <c r="E22" s="173">
        <v>13309.641</v>
      </c>
      <c r="F22" s="172">
        <v>141917.75124000004</v>
      </c>
      <c r="G22" s="737">
        <f>E22/$E$27</f>
        <v>0.27370771718645392</v>
      </c>
      <c r="H22" s="656">
        <f>(E22-I22)/I22</f>
        <v>-5.144026396186107E-2</v>
      </c>
      <c r="I22" s="684">
        <v>14031.421</v>
      </c>
      <c r="J22" s="187">
        <v>150181.48812000005</v>
      </c>
      <c r="K22" s="192">
        <f>I22/$I$27</f>
        <v>0.27146525684638884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06"/>
      <c r="B23" s="1007"/>
      <c r="C23" s="154" t="s">
        <v>7</v>
      </c>
      <c r="D23" s="132">
        <v>324</v>
      </c>
      <c r="E23" s="151">
        <v>5198.9949999999999</v>
      </c>
      <c r="F23" s="133">
        <v>55435.005459999971</v>
      </c>
      <c r="G23" s="738">
        <f>E23/$E$27</f>
        <v>0.10691535955881815</v>
      </c>
      <c r="H23" s="233">
        <f t="shared" ref="H23:H27" si="2">(E23-I23)/I23</f>
        <v>-8.0972759186171375E-2</v>
      </c>
      <c r="I23" s="685">
        <v>5657.0630000000001</v>
      </c>
      <c r="J23" s="185">
        <v>60545.765909999987</v>
      </c>
      <c r="K23" s="193">
        <f>I23/$I$27</f>
        <v>0.10944693771865323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06"/>
      <c r="B24" s="1007"/>
      <c r="C24" s="154" t="s">
        <v>8</v>
      </c>
      <c r="D24" s="132">
        <v>10512</v>
      </c>
      <c r="E24" s="151">
        <v>10665.792158</v>
      </c>
      <c r="F24" s="133">
        <v>113723.845558</v>
      </c>
      <c r="G24" s="738">
        <f>E24/$E$27</f>
        <v>0.21933796888671619</v>
      </c>
      <c r="H24" s="233">
        <f t="shared" si="2"/>
        <v>-3.6639570915173787E-2</v>
      </c>
      <c r="I24" s="685">
        <v>11071.445157999999</v>
      </c>
      <c r="J24" s="185">
        <v>118491.45799600001</v>
      </c>
      <c r="K24" s="193">
        <f>I24/$I$27</f>
        <v>0.21419874034690983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06"/>
      <c r="B25" s="1007"/>
      <c r="C25" s="154" t="s">
        <v>9</v>
      </c>
      <c r="D25" s="132">
        <v>106120</v>
      </c>
      <c r="E25" s="151">
        <v>19305.493842</v>
      </c>
      <c r="F25" s="133">
        <v>205845.56131199998</v>
      </c>
      <c r="G25" s="738">
        <f>E25/$E$27</f>
        <v>0.39701015592013067</v>
      </c>
      <c r="H25" s="233">
        <f t="shared" si="2"/>
        <v>-7.7518921117437842E-2</v>
      </c>
      <c r="I25" s="685">
        <v>20927.793841999999</v>
      </c>
      <c r="J25" s="185">
        <v>223981.86000400002</v>
      </c>
      <c r="K25" s="193">
        <f>I25/$I$27</f>
        <v>0.40488906508804806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01"/>
      <c r="B26" s="1051"/>
      <c r="C26" s="154" t="s">
        <v>335</v>
      </c>
      <c r="D26" s="132">
        <v>11</v>
      </c>
      <c r="E26" s="151">
        <v>147.28200000000001</v>
      </c>
      <c r="F26" s="133">
        <v>1570.4682600000001</v>
      </c>
      <c r="G26" s="738">
        <f>E26/$E$27</f>
        <v>3.0287984478811493E-3</v>
      </c>
      <c r="H26" s="165" t="s">
        <v>354</v>
      </c>
      <c r="I26" s="691" t="s">
        <v>354</v>
      </c>
      <c r="J26" s="198" t="s">
        <v>354</v>
      </c>
      <c r="K26" s="201" t="s">
        <v>354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08"/>
      <c r="B27" s="1009"/>
      <c r="C27" s="174" t="s">
        <v>2</v>
      </c>
      <c r="D27" s="175">
        <v>117067</v>
      </c>
      <c r="E27" s="176">
        <v>48627.203999999998</v>
      </c>
      <c r="F27" s="177">
        <v>518492.63183000003</v>
      </c>
      <c r="G27" s="745">
        <f>SUM(G22:G26)</f>
        <v>1</v>
      </c>
      <c r="H27" s="744">
        <f t="shared" si="2"/>
        <v>-5.9211720353786919E-2</v>
      </c>
      <c r="I27" s="693">
        <v>51687.722999999998</v>
      </c>
      <c r="J27" s="188">
        <v>553200.57203000004</v>
      </c>
      <c r="K27" s="195">
        <f>SUM(K22:K25)</f>
        <v>1</v>
      </c>
      <c r="L27" s="178"/>
    </row>
    <row r="28" spans="1:21" ht="11.1" customHeight="1" thickTop="1" x14ac:dyDescent="0.2">
      <c r="A28" s="1014" t="str">
        <f>T!E17</f>
        <v>IV. čtvrtletí</v>
      </c>
      <c r="B28" s="1015"/>
      <c r="C28" s="154" t="s">
        <v>6</v>
      </c>
      <c r="D28" s="132">
        <f>D22</f>
        <v>100</v>
      </c>
      <c r="E28" s="151">
        <f>E10+E16+E22</f>
        <v>37772.839</v>
      </c>
      <c r="F28" s="133">
        <f>F10+F16+F22</f>
        <v>402687.15143000009</v>
      </c>
      <c r="G28" s="738">
        <f>E28/$E$33</f>
        <v>0.32790844366235389</v>
      </c>
      <c r="H28" s="233">
        <f>(E28-I28)/I28</f>
        <v>-2.1595344894874257E-2</v>
      </c>
      <c r="I28" s="688">
        <v>38606.561000000002</v>
      </c>
      <c r="J28" s="185">
        <v>412704.57991000003</v>
      </c>
      <c r="K28" s="193">
        <f>I28/$I$33</f>
        <v>0.31534501037157664</v>
      </c>
      <c r="L28" s="148"/>
    </row>
    <row r="29" spans="1:21" ht="11.1" customHeight="1" x14ac:dyDescent="0.2">
      <c r="A29" s="1006"/>
      <c r="B29" s="1007"/>
      <c r="C29" s="154" t="s">
        <v>7</v>
      </c>
      <c r="D29" s="132">
        <f>D23</f>
        <v>324</v>
      </c>
      <c r="E29" s="151">
        <f t="shared" ref="E29:F32" si="3">E11+E17+E23</f>
        <v>13179.506000000001</v>
      </c>
      <c r="F29" s="133">
        <f t="shared" si="3"/>
        <v>140506.83267999993</v>
      </c>
      <c r="G29" s="738">
        <f>E29/$E$33</f>
        <v>0.11441213885719988</v>
      </c>
      <c r="H29" s="233">
        <f t="shared" ref="H29:H31" si="4">(E29-I29)/I29</f>
        <v>-9.6722136722876786E-2</v>
      </c>
      <c r="I29" s="685">
        <v>14590.754999999999</v>
      </c>
      <c r="J29" s="185">
        <v>155981.75949999999</v>
      </c>
      <c r="K29" s="193">
        <f>I29/$I$33</f>
        <v>0.11917978881372347</v>
      </c>
      <c r="L29" s="148"/>
    </row>
    <row r="30" spans="1:21" ht="11.1" customHeight="1" x14ac:dyDescent="0.2">
      <c r="A30" s="1006"/>
      <c r="B30" s="1007"/>
      <c r="C30" s="154" t="s">
        <v>8</v>
      </c>
      <c r="D30" s="132">
        <f>D24</f>
        <v>10512</v>
      </c>
      <c r="E30" s="151">
        <f t="shared" si="3"/>
        <v>22979.977176</v>
      </c>
      <c r="F30" s="133">
        <f t="shared" si="3"/>
        <v>244993.44889500001</v>
      </c>
      <c r="G30" s="738">
        <f>E30/$E$33</f>
        <v>0.1994906591791677</v>
      </c>
      <c r="H30" s="233">
        <f t="shared" si="4"/>
        <v>-4.4049836263095908E-2</v>
      </c>
      <c r="I30" s="685">
        <v>24038.886176</v>
      </c>
      <c r="J30" s="185">
        <v>257023.44336800001</v>
      </c>
      <c r="K30" s="193">
        <f>I30/$I$33</f>
        <v>0.19635374439313227</v>
      </c>
      <c r="L30" s="148"/>
    </row>
    <row r="31" spans="1:21" ht="11.1" customHeight="1" x14ac:dyDescent="0.2">
      <c r="A31" s="1006"/>
      <c r="B31" s="1007"/>
      <c r="C31" s="154" t="s">
        <v>9</v>
      </c>
      <c r="D31" s="132">
        <f>D25</f>
        <v>106120</v>
      </c>
      <c r="E31" s="151">
        <f t="shared" si="3"/>
        <v>40797.578823999997</v>
      </c>
      <c r="F31" s="133">
        <f t="shared" si="3"/>
        <v>434951.64932499995</v>
      </c>
      <c r="G31" s="738">
        <f>E31/$E$33</f>
        <v>0.35416640452601522</v>
      </c>
      <c r="H31" s="233">
        <f t="shared" si="4"/>
        <v>-9.7203335463096271E-2</v>
      </c>
      <c r="I31" s="685">
        <v>45190.218823999996</v>
      </c>
      <c r="J31" s="185">
        <v>483178.15963200002</v>
      </c>
      <c r="K31" s="193">
        <f>I31/$I$33</f>
        <v>0.36912145642156768</v>
      </c>
      <c r="L31" s="148"/>
    </row>
    <row r="32" spans="1:21" ht="11.1" customHeight="1" x14ac:dyDescent="0.2">
      <c r="A32" s="1006"/>
      <c r="B32" s="1007"/>
      <c r="C32" s="154" t="s">
        <v>335</v>
      </c>
      <c r="D32" s="132">
        <f>D26</f>
        <v>11</v>
      </c>
      <c r="E32" s="151">
        <f>E14+E20+E26</f>
        <v>463.34800000000007</v>
      </c>
      <c r="F32" s="133">
        <f t="shared" si="3"/>
        <v>4939.4643899999992</v>
      </c>
      <c r="G32" s="738">
        <f>E32/$E$33</f>
        <v>4.0223537752633407E-3</v>
      </c>
      <c r="H32" s="165" t="s">
        <v>354</v>
      </c>
      <c r="I32" s="691" t="s">
        <v>354</v>
      </c>
      <c r="J32" s="198" t="s">
        <v>354</v>
      </c>
      <c r="K32" s="201" t="s">
        <v>354</v>
      </c>
      <c r="L32" s="148"/>
    </row>
    <row r="33" spans="1:12" ht="11.1" customHeight="1" x14ac:dyDescent="0.2">
      <c r="A33" s="1006"/>
      <c r="B33" s="1007"/>
      <c r="C33" s="157" t="s">
        <v>2</v>
      </c>
      <c r="D33" s="158">
        <f>SUM(D28:D32)</f>
        <v>117067</v>
      </c>
      <c r="E33" s="159">
        <f>SUM(E28:E32)</f>
        <v>115193.249</v>
      </c>
      <c r="F33" s="160">
        <f>SUM(F28:F32)</f>
        <v>1228078.5467200002</v>
      </c>
      <c r="G33" s="743">
        <f>SUM(G28:G32)</f>
        <v>1</v>
      </c>
      <c r="H33" s="733">
        <f>(E33-I33)/I33</f>
        <v>-5.9081789216071198E-2</v>
      </c>
      <c r="I33" s="689">
        <v>122426.42099999999</v>
      </c>
      <c r="J33" s="189">
        <v>1308887.9424100001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47" t="s">
        <v>122</v>
      </c>
      <c r="B36" s="1047"/>
      <c r="C36" s="1047"/>
      <c r="D36" s="1048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983">
        <f>T!G17</f>
        <v>2017</v>
      </c>
      <c r="F37" s="984"/>
      <c r="G37" s="984"/>
      <c r="H37" s="680"/>
      <c r="I37" s="985">
        <f>E37-1</f>
        <v>2016</v>
      </c>
      <c r="J37" s="986"/>
      <c r="K37" s="987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977" t="s">
        <v>108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989" t="s">
        <v>0</v>
      </c>
      <c r="E39" s="976" t="s">
        <v>39</v>
      </c>
      <c r="F39" s="977"/>
      <c r="G39" s="729" t="s">
        <v>107</v>
      </c>
      <c r="H39" s="977"/>
      <c r="I39" s="991" t="s">
        <v>39</v>
      </c>
      <c r="J39" s="992"/>
      <c r="K39" s="190" t="s">
        <v>107</v>
      </c>
      <c r="L39" s="148"/>
    </row>
    <row r="40" spans="1:12" ht="15" customHeight="1" x14ac:dyDescent="0.25">
      <c r="A40" s="988" t="s">
        <v>156</v>
      </c>
      <c r="B40" s="988"/>
      <c r="C40" s="208" t="s">
        <v>45</v>
      </c>
      <c r="D40" s="990"/>
      <c r="E40" s="163" t="s">
        <v>147</v>
      </c>
      <c r="F40" s="728" t="s">
        <v>1</v>
      </c>
      <c r="G40" s="730" t="s">
        <v>66</v>
      </c>
      <c r="H40" s="988"/>
      <c r="I40" s="683" t="s">
        <v>157</v>
      </c>
      <c r="J40" s="184" t="s">
        <v>1</v>
      </c>
      <c r="K40" s="191" t="s">
        <v>66</v>
      </c>
      <c r="L40" s="152"/>
    </row>
    <row r="41" spans="1:12" ht="11.1" customHeight="1" x14ac:dyDescent="0.2">
      <c r="A41" s="1000" t="str">
        <f>T!J20</f>
        <v>říjen</v>
      </c>
      <c r="B41" s="1001"/>
      <c r="C41" s="153" t="s">
        <v>6</v>
      </c>
      <c r="D41" s="132">
        <v>73</v>
      </c>
      <c r="E41" s="151">
        <v>12726.891</v>
      </c>
      <c r="F41" s="133">
        <v>135627.09337000002</v>
      </c>
      <c r="G41" s="737">
        <f>E41/$E$46</f>
        <v>0.39449527605916701</v>
      </c>
      <c r="H41" s="233">
        <f>(E41-I41)/I41</f>
        <v>-5.9684292965488786E-2</v>
      </c>
      <c r="I41" s="685">
        <v>13534.7</v>
      </c>
      <c r="J41" s="185">
        <v>144513.51561999996</v>
      </c>
      <c r="K41" s="192">
        <f>I41/$I$46</f>
        <v>0.37580312866162807</v>
      </c>
      <c r="L41" s="148"/>
    </row>
    <row r="42" spans="1:12" ht="11.1" customHeight="1" x14ac:dyDescent="0.2">
      <c r="A42" s="1002"/>
      <c r="B42" s="1003"/>
      <c r="C42" s="154" t="s">
        <v>7</v>
      </c>
      <c r="D42" s="132">
        <v>337</v>
      </c>
      <c r="E42" s="151">
        <v>3408.32</v>
      </c>
      <c r="F42" s="133">
        <v>36321.16063000002</v>
      </c>
      <c r="G42" s="738">
        <f t="shared" ref="G42" si="5">E42/$E$46</f>
        <v>0.10564765104831811</v>
      </c>
      <c r="H42" s="233">
        <f>(E42-I42)/I42</f>
        <v>-0.11529656067488639</v>
      </c>
      <c r="I42" s="685">
        <v>3852.5</v>
      </c>
      <c r="J42" s="185">
        <v>41134.205920000044</v>
      </c>
      <c r="K42" s="193">
        <f t="shared" ref="K42:K44" si="6">I42/$I$46</f>
        <v>0.10696813029981618</v>
      </c>
      <c r="L42" s="149"/>
    </row>
    <row r="43" spans="1:12" ht="11.1" customHeight="1" x14ac:dyDescent="0.2">
      <c r="A43" s="1002"/>
      <c r="B43" s="1003"/>
      <c r="C43" s="154" t="s">
        <v>8</v>
      </c>
      <c r="D43" s="132">
        <v>10639</v>
      </c>
      <c r="E43" s="151">
        <v>5139.88</v>
      </c>
      <c r="F43" s="133">
        <v>54774.059789999999</v>
      </c>
      <c r="G43" s="738">
        <f>E43/$E$46</f>
        <v>0.15932079401882138</v>
      </c>
      <c r="H43" s="233">
        <f t="shared" ref="H43:H44" si="7">(E43-I43)/I43</f>
        <v>-9.4405976355339385E-2</v>
      </c>
      <c r="I43" s="685">
        <v>5675.7</v>
      </c>
      <c r="J43" s="185">
        <v>60601</v>
      </c>
      <c r="K43" s="193">
        <f t="shared" si="6"/>
        <v>0.15759091944001732</v>
      </c>
      <c r="L43" s="149"/>
    </row>
    <row r="44" spans="1:12" ht="11.1" customHeight="1" x14ac:dyDescent="0.2">
      <c r="A44" s="1002"/>
      <c r="B44" s="1003"/>
      <c r="C44" s="154" t="s">
        <v>9</v>
      </c>
      <c r="D44" s="132">
        <v>147156</v>
      </c>
      <c r="E44" s="151">
        <v>10843.8</v>
      </c>
      <c r="F44" s="133">
        <v>115559.8</v>
      </c>
      <c r="G44" s="738">
        <f>E44/$E$46</f>
        <v>0.33612512863749638</v>
      </c>
      <c r="H44" s="233">
        <f t="shared" si="7"/>
        <v>-0.16280254777070069</v>
      </c>
      <c r="I44" s="685">
        <v>12952.5</v>
      </c>
      <c r="J44" s="185">
        <v>138297</v>
      </c>
      <c r="K44" s="193">
        <f t="shared" si="6"/>
        <v>0.35963782159853841</v>
      </c>
      <c r="L44" s="149"/>
    </row>
    <row r="45" spans="1:12" ht="11.1" customHeight="1" x14ac:dyDescent="0.2">
      <c r="A45" s="1002"/>
      <c r="B45" s="1003"/>
      <c r="C45" s="154" t="s">
        <v>335</v>
      </c>
      <c r="D45" s="132">
        <v>9</v>
      </c>
      <c r="E45" s="151">
        <v>142.309</v>
      </c>
      <c r="F45" s="133">
        <v>1516.5555200000001</v>
      </c>
      <c r="G45" s="738">
        <f>E45/$E$46</f>
        <v>4.4111502361970411E-3</v>
      </c>
      <c r="H45" s="165" t="s">
        <v>354</v>
      </c>
      <c r="I45" s="691" t="s">
        <v>354</v>
      </c>
      <c r="J45" s="198" t="s">
        <v>354</v>
      </c>
      <c r="K45" s="201" t="s">
        <v>354</v>
      </c>
      <c r="L45" s="149"/>
    </row>
    <row r="46" spans="1:12" ht="11.1" customHeight="1" x14ac:dyDescent="0.2">
      <c r="A46" s="1004"/>
      <c r="B46" s="1005"/>
      <c r="C46" s="156" t="s">
        <v>2</v>
      </c>
      <c r="D46" s="145">
        <v>158214</v>
      </c>
      <c r="E46" s="146">
        <v>32261.200000000001</v>
      </c>
      <c r="F46" s="147">
        <v>343798.66931000003</v>
      </c>
      <c r="G46" s="739">
        <f>SUM(G41:G45)</f>
        <v>0.99999999999999989</v>
      </c>
      <c r="H46" s="731">
        <f>(E46-I46)/I46</f>
        <v>-0.10423874231578716</v>
      </c>
      <c r="I46" s="686">
        <v>36015.4</v>
      </c>
      <c r="J46" s="186">
        <v>384545.72154</v>
      </c>
      <c r="K46" s="194">
        <f>SUM(K41:K44)</f>
        <v>1</v>
      </c>
      <c r="L46" s="166"/>
    </row>
    <row r="47" spans="1:12" ht="11.1" customHeight="1" x14ac:dyDescent="0.2">
      <c r="A47" s="1006" t="str">
        <f>T!J21</f>
        <v>listopad</v>
      </c>
      <c r="B47" s="1007"/>
      <c r="C47" s="154" t="s">
        <v>6</v>
      </c>
      <c r="D47" s="132">
        <v>73</v>
      </c>
      <c r="E47" s="151">
        <v>15889.323</v>
      </c>
      <c r="F47" s="133">
        <v>169405.75881</v>
      </c>
      <c r="G47" s="738">
        <f>E47/$E$52</f>
        <v>0.32839628724842196</v>
      </c>
      <c r="H47" s="233">
        <f>(E47-I47)/I47</f>
        <v>8.1811515758083264E-2</v>
      </c>
      <c r="I47" s="685">
        <v>14687.7</v>
      </c>
      <c r="J47" s="185">
        <v>156952.51223999998</v>
      </c>
      <c r="K47" s="193">
        <f>I47/$I$52</f>
        <v>0.30092750998297413</v>
      </c>
      <c r="L47" s="149"/>
    </row>
    <row r="48" spans="1:12" ht="11.1" customHeight="1" x14ac:dyDescent="0.2">
      <c r="A48" s="1006"/>
      <c r="B48" s="1007"/>
      <c r="C48" s="154" t="s">
        <v>7</v>
      </c>
      <c r="D48" s="132">
        <v>337</v>
      </c>
      <c r="E48" s="151">
        <v>4328.5929999999998</v>
      </c>
      <c r="F48" s="133">
        <v>46149.568089999979</v>
      </c>
      <c r="G48" s="738">
        <f t="shared" ref="G48:G51" si="8">E48/$E$52</f>
        <v>8.9462204916440344E-2</v>
      </c>
      <c r="H48" s="233">
        <f>(E48-I48)/I48</f>
        <v>-0.11075189514555128</v>
      </c>
      <c r="I48" s="685">
        <v>4867.7</v>
      </c>
      <c r="J48" s="185">
        <v>52016.482300000011</v>
      </c>
      <c r="K48" s="193">
        <f t="shared" ref="K48:K50" si="9">I48/$I$52</f>
        <v>9.9731397042703965E-2</v>
      </c>
      <c r="L48" s="150"/>
    </row>
    <row r="49" spans="1:12" ht="11.1" customHeight="1" x14ac:dyDescent="0.2">
      <c r="A49" s="1006"/>
      <c r="B49" s="1007"/>
      <c r="C49" s="154" t="s">
        <v>8</v>
      </c>
      <c r="D49" s="132">
        <v>10664</v>
      </c>
      <c r="E49" s="151">
        <v>9178.5640000000003</v>
      </c>
      <c r="F49" s="133">
        <v>97858.054660000009</v>
      </c>
      <c r="G49" s="738">
        <f t="shared" si="8"/>
        <v>0.18970011119240418</v>
      </c>
      <c r="H49" s="233">
        <f t="shared" ref="H49:H50" si="10">(E49-I49)/I49</f>
        <v>2.9818238937258892E-2</v>
      </c>
      <c r="I49" s="685">
        <v>8912.7999999999993</v>
      </c>
      <c r="J49" s="185">
        <v>95242.6</v>
      </c>
      <c r="K49" s="193">
        <f t="shared" si="9"/>
        <v>0.18260903415621585</v>
      </c>
      <c r="L49" s="149"/>
    </row>
    <row r="50" spans="1:12" ht="11.1" customHeight="1" x14ac:dyDescent="0.2">
      <c r="A50" s="1006"/>
      <c r="B50" s="1007"/>
      <c r="C50" s="154" t="s">
        <v>9</v>
      </c>
      <c r="D50" s="132">
        <v>147224</v>
      </c>
      <c r="E50" s="151">
        <v>18849.7</v>
      </c>
      <c r="F50" s="133">
        <v>200969.2</v>
      </c>
      <c r="G50" s="738">
        <f t="shared" si="8"/>
        <v>0.38958056902402827</v>
      </c>
      <c r="H50" s="233">
        <f t="shared" si="10"/>
        <v>-7.3264863642397482E-2</v>
      </c>
      <c r="I50" s="685">
        <v>20339.900000000001</v>
      </c>
      <c r="J50" s="185">
        <v>217352.2</v>
      </c>
      <c r="K50" s="193">
        <f t="shared" si="9"/>
        <v>0.41673205881810599</v>
      </c>
      <c r="L50" s="149"/>
    </row>
    <row r="51" spans="1:12" ht="11.1" customHeight="1" x14ac:dyDescent="0.2">
      <c r="A51" s="1006"/>
      <c r="B51" s="1007"/>
      <c r="C51" s="154" t="s">
        <v>335</v>
      </c>
      <c r="D51" s="132">
        <v>9</v>
      </c>
      <c r="E51" s="151">
        <v>138.41999999999999</v>
      </c>
      <c r="F51" s="133">
        <v>1475.7901000000002</v>
      </c>
      <c r="G51" s="738">
        <f t="shared" si="8"/>
        <v>2.8608276187051247E-3</v>
      </c>
      <c r="H51" s="165" t="s">
        <v>354</v>
      </c>
      <c r="I51" s="691" t="s">
        <v>354</v>
      </c>
      <c r="J51" s="198" t="s">
        <v>354</v>
      </c>
      <c r="K51" s="201" t="s">
        <v>354</v>
      </c>
      <c r="L51" s="149"/>
    </row>
    <row r="52" spans="1:12" ht="11.1" customHeight="1" x14ac:dyDescent="0.2">
      <c r="A52" s="1006"/>
      <c r="B52" s="1007"/>
      <c r="C52" s="156" t="s">
        <v>2</v>
      </c>
      <c r="D52" s="145">
        <v>158307</v>
      </c>
      <c r="E52" s="146">
        <v>48384.600000000006</v>
      </c>
      <c r="F52" s="147">
        <v>515858.37166</v>
      </c>
      <c r="G52" s="739">
        <f>SUM(G47:G51)</f>
        <v>0.99999999999999989</v>
      </c>
      <c r="H52" s="731">
        <f t="shared" ref="H52" si="11">(E52-I52)/I52</f>
        <v>-8.6768384755808968E-3</v>
      </c>
      <c r="I52" s="686">
        <v>48808.100000000006</v>
      </c>
      <c r="J52" s="186">
        <v>521563.79453999997</v>
      </c>
      <c r="K52" s="194">
        <f>SUM(K47:K50)</f>
        <v>1</v>
      </c>
      <c r="L52" s="166"/>
    </row>
    <row r="53" spans="1:12" ht="11.1" customHeight="1" x14ac:dyDescent="0.2">
      <c r="A53" s="1006" t="str">
        <f>T!J22</f>
        <v>prosinec</v>
      </c>
      <c r="B53" s="1007"/>
      <c r="C53" s="153" t="s">
        <v>6</v>
      </c>
      <c r="D53" s="171">
        <v>73</v>
      </c>
      <c r="E53" s="173">
        <v>18097.414000000001</v>
      </c>
      <c r="F53" s="172">
        <v>192953.02152999997</v>
      </c>
      <c r="G53" s="737">
        <f>E53/$E$58</f>
        <v>0.2873777715671314</v>
      </c>
      <c r="H53" s="656">
        <f>(E53-I53)/I53</f>
        <v>0.12257086853499083</v>
      </c>
      <c r="I53" s="684">
        <v>16121.4</v>
      </c>
      <c r="J53" s="187">
        <v>172513.63185000003</v>
      </c>
      <c r="K53" s="192">
        <f>I53/$I$58</f>
        <v>0.25637298712203371</v>
      </c>
      <c r="L53" s="173"/>
    </row>
    <row r="54" spans="1:12" ht="11.1" customHeight="1" x14ac:dyDescent="0.2">
      <c r="A54" s="1006"/>
      <c r="B54" s="1007"/>
      <c r="C54" s="154" t="s">
        <v>7</v>
      </c>
      <c r="D54" s="132">
        <v>337</v>
      </c>
      <c r="E54" s="151">
        <v>4668.991</v>
      </c>
      <c r="F54" s="133">
        <v>49780.614159999997</v>
      </c>
      <c r="G54" s="738">
        <f t="shared" ref="G54:G57" si="12">E54/$E$58</f>
        <v>7.4141213161559555E-2</v>
      </c>
      <c r="H54" s="233">
        <f t="shared" ref="H54:H56" si="13">(E54-I54)/I54</f>
        <v>-0.15448995853026934</v>
      </c>
      <c r="I54" s="685">
        <v>5522.1</v>
      </c>
      <c r="J54" s="185">
        <v>59091.181889999993</v>
      </c>
      <c r="K54" s="193">
        <f t="shared" ref="K54:K56" si="14">I54/$I$58</f>
        <v>8.7816025418796295E-2</v>
      </c>
      <c r="L54" s="151"/>
    </row>
    <row r="55" spans="1:12" ht="11.1" customHeight="1" x14ac:dyDescent="0.2">
      <c r="A55" s="1006"/>
      <c r="B55" s="1007"/>
      <c r="C55" s="154" t="s">
        <v>8</v>
      </c>
      <c r="D55" s="132">
        <v>10683</v>
      </c>
      <c r="E55" s="151">
        <v>12749.867</v>
      </c>
      <c r="F55" s="133">
        <v>135937.75514999998</v>
      </c>
      <c r="G55" s="738">
        <f t="shared" si="12"/>
        <v>0.20246143267968045</v>
      </c>
      <c r="H55" s="233">
        <f t="shared" si="13"/>
        <v>1.4720928936959352E-2</v>
      </c>
      <c r="I55" s="685">
        <v>12564.9</v>
      </c>
      <c r="J55" s="185">
        <v>134455.70000000001</v>
      </c>
      <c r="K55" s="193">
        <f t="shared" si="14"/>
        <v>0.19981521120309909</v>
      </c>
      <c r="L55" s="151"/>
    </row>
    <row r="56" spans="1:12" ht="11.1" customHeight="1" x14ac:dyDescent="0.2">
      <c r="A56" s="1006"/>
      <c r="B56" s="1007"/>
      <c r="C56" s="154" t="s">
        <v>9</v>
      </c>
      <c r="D56" s="132">
        <v>147295</v>
      </c>
      <c r="E56" s="151">
        <v>27321.9</v>
      </c>
      <c r="F56" s="133">
        <v>291304.2</v>
      </c>
      <c r="G56" s="738">
        <f t="shared" si="12"/>
        <v>0.43385793887347701</v>
      </c>
      <c r="H56" s="233">
        <f t="shared" si="13"/>
        <v>-4.7160862378026212E-2</v>
      </c>
      <c r="I56" s="685">
        <v>28674.2</v>
      </c>
      <c r="J56" s="185">
        <v>306840</v>
      </c>
      <c r="K56" s="193">
        <f t="shared" si="14"/>
        <v>0.4559957762560708</v>
      </c>
      <c r="L56" s="151"/>
    </row>
    <row r="57" spans="1:12" ht="11.1" customHeight="1" x14ac:dyDescent="0.2">
      <c r="A57" s="1001"/>
      <c r="B57" s="1051"/>
      <c r="C57" s="154" t="s">
        <v>335</v>
      </c>
      <c r="D57" s="132">
        <v>9</v>
      </c>
      <c r="E57" s="151">
        <v>136.12799999999999</v>
      </c>
      <c r="F57" s="133">
        <v>1451.39402</v>
      </c>
      <c r="G57" s="738">
        <f t="shared" si="12"/>
        <v>2.1616437181516904E-3</v>
      </c>
      <c r="H57" s="165" t="s">
        <v>354</v>
      </c>
      <c r="I57" s="691" t="s">
        <v>354</v>
      </c>
      <c r="J57" s="198" t="s">
        <v>354</v>
      </c>
      <c r="K57" s="201" t="s">
        <v>354</v>
      </c>
      <c r="L57" s="151"/>
    </row>
    <row r="58" spans="1:12" ht="11.1" customHeight="1" thickBot="1" x14ac:dyDescent="0.25">
      <c r="A58" s="1008"/>
      <c r="B58" s="1009"/>
      <c r="C58" s="174" t="s">
        <v>2</v>
      </c>
      <c r="D58" s="175">
        <v>158397</v>
      </c>
      <c r="E58" s="176">
        <v>62974.299999999996</v>
      </c>
      <c r="F58" s="177">
        <v>671426.98485999997</v>
      </c>
      <c r="G58" s="745">
        <f>SUM(G53:G57)</f>
        <v>1</v>
      </c>
      <c r="H58" s="744">
        <f t="shared" ref="H58" si="15">(E58-I58)/I58</f>
        <v>1.4582730357839816E-3</v>
      </c>
      <c r="I58" s="693">
        <v>62882.600000000006</v>
      </c>
      <c r="J58" s="188">
        <v>672900.51374000008</v>
      </c>
      <c r="K58" s="195">
        <f>SUM(K53:K56)</f>
        <v>0.99999999999999989</v>
      </c>
      <c r="L58" s="178"/>
    </row>
    <row r="59" spans="1:12" ht="11.1" customHeight="1" thickTop="1" x14ac:dyDescent="0.2">
      <c r="A59" s="1014" t="str">
        <f>T!E17</f>
        <v>IV. čtvrtletí</v>
      </c>
      <c r="B59" s="1015"/>
      <c r="C59" s="154" t="s">
        <v>6</v>
      </c>
      <c r="D59" s="132">
        <f>D53</f>
        <v>73</v>
      </c>
      <c r="E59" s="151">
        <f>E41+E47+E53</f>
        <v>46713.627999999997</v>
      </c>
      <c r="F59" s="133">
        <f>F41+F47+F53</f>
        <v>497985.87371000001</v>
      </c>
      <c r="G59" s="738">
        <f>E59/$E$64</f>
        <v>0.32525828905564058</v>
      </c>
      <c r="H59" s="233">
        <f>(E59-I59)/I59</f>
        <v>5.3442149748104448E-2</v>
      </c>
      <c r="I59" s="688">
        <v>44343.8</v>
      </c>
      <c r="J59" s="185">
        <v>473979.65970999992</v>
      </c>
      <c r="K59" s="193">
        <f>I59/$I$64</f>
        <v>0.3002164433290162</v>
      </c>
      <c r="L59" s="148"/>
    </row>
    <row r="60" spans="1:12" ht="11.1" customHeight="1" x14ac:dyDescent="0.2">
      <c r="A60" s="1006"/>
      <c r="B60" s="1007"/>
      <c r="C60" s="154" t="s">
        <v>7</v>
      </c>
      <c r="D60" s="132">
        <f>D54</f>
        <v>337</v>
      </c>
      <c r="E60" s="151">
        <f t="shared" ref="E60:F61" si="16">E42+E48+E54</f>
        <v>12405.904</v>
      </c>
      <c r="F60" s="133">
        <f t="shared" si="16"/>
        <v>132251.34288000001</v>
      </c>
      <c r="G60" s="738">
        <f t="shared" ref="G60:G63" si="17">E60/$E$64</f>
        <v>8.6379998342850359E-2</v>
      </c>
      <c r="H60" s="233">
        <f t="shared" ref="H60:H62" si="18">(E60-I60)/I60</f>
        <v>-0.12893956734516199</v>
      </c>
      <c r="I60" s="685">
        <v>14242.300000000001</v>
      </c>
      <c r="J60" s="185">
        <v>152241.87011000005</v>
      </c>
      <c r="K60" s="193">
        <f t="shared" ref="K60:K62" si="19">I60/$I$64</f>
        <v>9.6423235059350965E-2</v>
      </c>
      <c r="L60" s="148"/>
    </row>
    <row r="61" spans="1:12" ht="11.1" customHeight="1" x14ac:dyDescent="0.2">
      <c r="A61" s="1006"/>
      <c r="B61" s="1007"/>
      <c r="C61" s="154" t="s">
        <v>8</v>
      </c>
      <c r="D61" s="132">
        <f>D55</f>
        <v>10683</v>
      </c>
      <c r="E61" s="151">
        <f>E43+E49+E55</f>
        <v>27068.311000000002</v>
      </c>
      <c r="F61" s="133">
        <f t="shared" si="16"/>
        <v>288569.86959999998</v>
      </c>
      <c r="G61" s="738">
        <f t="shared" si="17"/>
        <v>0.18847160669014995</v>
      </c>
      <c r="H61" s="233">
        <f t="shared" si="18"/>
        <v>-3.1336407227087562E-3</v>
      </c>
      <c r="I61" s="685">
        <v>27153.4</v>
      </c>
      <c r="J61" s="185">
        <v>290299.30000000005</v>
      </c>
      <c r="K61" s="193">
        <f t="shared" si="19"/>
        <v>0.18383397842066104</v>
      </c>
      <c r="L61" s="148"/>
    </row>
    <row r="62" spans="1:12" ht="11.1" customHeight="1" x14ac:dyDescent="0.2">
      <c r="A62" s="1006"/>
      <c r="B62" s="1007"/>
      <c r="C62" s="154" t="s">
        <v>9</v>
      </c>
      <c r="D62" s="132">
        <f>D56</f>
        <v>147295</v>
      </c>
      <c r="E62" s="151">
        <f t="shared" ref="E62:F63" si="20">E44+E50+E56</f>
        <v>57015.4</v>
      </c>
      <c r="F62" s="133">
        <f t="shared" si="20"/>
        <v>607833.19999999995</v>
      </c>
      <c r="G62" s="738">
        <f t="shared" si="17"/>
        <v>0.39698760828045665</v>
      </c>
      <c r="H62" s="233">
        <f t="shared" si="18"/>
        <v>-7.9901108016253983E-2</v>
      </c>
      <c r="I62" s="685">
        <v>61966.600000000006</v>
      </c>
      <c r="J62" s="185">
        <v>662489.19999999995</v>
      </c>
      <c r="K62" s="193">
        <f t="shared" si="19"/>
        <v>0.41952634319097182</v>
      </c>
      <c r="L62" s="148"/>
    </row>
    <row r="63" spans="1:12" ht="11.1" customHeight="1" x14ac:dyDescent="0.2">
      <c r="A63" s="1006"/>
      <c r="B63" s="1007"/>
      <c r="C63" s="154" t="s">
        <v>335</v>
      </c>
      <c r="D63" s="132">
        <f>D57</f>
        <v>9</v>
      </c>
      <c r="E63" s="151">
        <f>E45+E51+E57</f>
        <v>416.85699999999997</v>
      </c>
      <c r="F63" s="133">
        <f t="shared" si="20"/>
        <v>4443.7396399999998</v>
      </c>
      <c r="G63" s="738">
        <f t="shared" si="17"/>
        <v>2.9024976309026387E-3</v>
      </c>
      <c r="H63" s="165" t="s">
        <v>354</v>
      </c>
      <c r="I63" s="691" t="s">
        <v>354</v>
      </c>
      <c r="J63" s="198" t="s">
        <v>354</v>
      </c>
      <c r="K63" s="201" t="s">
        <v>354</v>
      </c>
      <c r="L63" s="148"/>
    </row>
    <row r="64" spans="1:12" ht="11.1" customHeight="1" x14ac:dyDescent="0.2">
      <c r="A64" s="1006"/>
      <c r="B64" s="1007"/>
      <c r="C64" s="157" t="s">
        <v>2</v>
      </c>
      <c r="D64" s="158">
        <f>SUM(D59:D63)</f>
        <v>158397</v>
      </c>
      <c r="E64" s="159">
        <f>SUM(E59:E63)</f>
        <v>143620.09999999998</v>
      </c>
      <c r="F64" s="160">
        <f>SUM(F59:F63)</f>
        <v>1531084.0258299999</v>
      </c>
      <c r="G64" s="743">
        <f>SUM(G59:G63)</f>
        <v>1.0000000000000002</v>
      </c>
      <c r="H64" s="733">
        <f>(E64-I64)/I64</f>
        <v>-2.7663041675327078E-2</v>
      </c>
      <c r="I64" s="689">
        <v>147706.1</v>
      </c>
      <c r="J64" s="189">
        <v>1579010.0298199998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5"/>
    <mergeCell ref="A16:B21"/>
    <mergeCell ref="A22:B27"/>
    <mergeCell ref="A28:B33"/>
    <mergeCell ref="A36:D36"/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Q20" sqref="Q20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980" t="s">
        <v>270</v>
      </c>
      <c r="L1" s="980"/>
      <c r="M1" s="980"/>
    </row>
    <row r="2" spans="1:13" ht="6.75" customHeight="1" x14ac:dyDescent="0.2"/>
    <row r="3" spans="1:13" ht="30" customHeight="1" x14ac:dyDescent="0.2">
      <c r="B3" s="993" t="s">
        <v>168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9"/>
      <c r="C5" s="1040"/>
      <c r="D5" s="468"/>
      <c r="E5" s="469"/>
      <c r="F5" s="223"/>
      <c r="G5" s="472" t="str">
        <f>T!J20</f>
        <v>říjen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24" t="s">
        <v>39</v>
      </c>
      <c r="E7" s="1025"/>
      <c r="F7" s="1025"/>
      <c r="G7" s="1026"/>
      <c r="H7" s="1024" t="s">
        <v>159</v>
      </c>
      <c r="I7" s="1025"/>
      <c r="J7" s="1025"/>
      <c r="K7" s="1025"/>
      <c r="L7" s="1026"/>
      <c r="M7" s="148"/>
    </row>
    <row r="8" spans="1:13" ht="14.1" customHeight="1" x14ac:dyDescent="0.25">
      <c r="B8" s="161"/>
      <c r="C8" s="989" t="s">
        <v>160</v>
      </c>
      <c r="D8" s="247"/>
      <c r="E8" s="247"/>
      <c r="F8" s="224" t="s">
        <v>162</v>
      </c>
      <c r="G8" s="652" t="s">
        <v>232</v>
      </c>
      <c r="H8" s="241" t="s">
        <v>38</v>
      </c>
      <c r="I8" s="242" t="s">
        <v>71</v>
      </c>
      <c r="J8" s="242" t="s">
        <v>72</v>
      </c>
      <c r="K8" s="242" t="s">
        <v>163</v>
      </c>
      <c r="L8" s="243" t="s">
        <v>164</v>
      </c>
      <c r="M8" s="126"/>
    </row>
    <row r="9" spans="1:13" ht="15" customHeight="1" x14ac:dyDescent="0.25">
      <c r="A9" s="253"/>
      <c r="B9" s="208" t="s">
        <v>161</v>
      </c>
      <c r="C9" s="990"/>
      <c r="D9" s="208" t="s">
        <v>147</v>
      </c>
      <c r="E9" s="208" t="s">
        <v>1</v>
      </c>
      <c r="F9" s="208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'19'!D15</f>
        <v>106864</v>
      </c>
      <c r="D10" s="172">
        <f>'19'!E15</f>
        <v>20815.501000000004</v>
      </c>
      <c r="E10" s="172">
        <f>'19'!F15</f>
        <v>221912.45522450001</v>
      </c>
      <c r="F10" s="656">
        <f t="shared" ref="F10:F23" si="0">E10/$E$24</f>
        <v>3.2356137028433297E-2</v>
      </c>
      <c r="G10" s="656">
        <f>'19'!H15</f>
        <v>-0.17908810103137404</v>
      </c>
      <c r="H10" s="254">
        <v>9.4709677419354801</v>
      </c>
      <c r="I10" s="255">
        <v>12.5</v>
      </c>
      <c r="J10" s="255">
        <v>3.2</v>
      </c>
      <c r="K10" s="255">
        <v>7.5</v>
      </c>
      <c r="L10" s="256">
        <v>1.9709677419354801</v>
      </c>
      <c r="M10" s="126"/>
    </row>
    <row r="11" spans="1:13" ht="14.1" customHeight="1" x14ac:dyDescent="0.2">
      <c r="A11" s="253"/>
      <c r="B11" s="230" t="s">
        <v>14</v>
      </c>
      <c r="C11" s="231">
        <f>'19'!D46</f>
        <v>387582</v>
      </c>
      <c r="D11" s="232">
        <f>'19'!E46</f>
        <v>86378</v>
      </c>
      <c r="E11" s="232">
        <f>'19'!F46</f>
        <v>920507.1892599999</v>
      </c>
      <c r="F11" s="233">
        <f t="shared" si="0"/>
        <v>0.13421534506129093</v>
      </c>
      <c r="G11" s="657">
        <f>'19'!H46</f>
        <v>-0.11406179967158599</v>
      </c>
      <c r="H11" s="257">
        <v>10.480645161290322</v>
      </c>
      <c r="I11" s="258">
        <v>14.5</v>
      </c>
      <c r="J11" s="258">
        <v>5</v>
      </c>
      <c r="K11" s="258">
        <v>8.9</v>
      </c>
      <c r="L11" s="259">
        <v>1.5806451612903221</v>
      </c>
      <c r="M11" s="223"/>
    </row>
    <row r="12" spans="1:13" ht="14.1" customHeight="1" x14ac:dyDescent="0.2">
      <c r="A12" s="167"/>
      <c r="B12" s="139" t="s">
        <v>15</v>
      </c>
      <c r="C12" s="132">
        <f>'20'!D15</f>
        <v>85500</v>
      </c>
      <c r="D12" s="133">
        <f>'20'!E15</f>
        <v>16864.699999999997</v>
      </c>
      <c r="E12" s="133">
        <f>'20'!F15</f>
        <v>179723.75354999999</v>
      </c>
      <c r="F12" s="656">
        <f t="shared" si="0"/>
        <v>2.6204776974979627E-2</v>
      </c>
      <c r="G12" s="233">
        <f>'20'!H15</f>
        <v>-0.13282222153662637</v>
      </c>
      <c r="H12" s="260">
        <v>8.9677419354838701</v>
      </c>
      <c r="I12" s="261">
        <v>11.7</v>
      </c>
      <c r="J12" s="261">
        <v>3.4</v>
      </c>
      <c r="K12" s="261">
        <v>7</v>
      </c>
      <c r="L12" s="262">
        <v>1.9677419354838701</v>
      </c>
      <c r="M12" s="126"/>
    </row>
    <row r="13" spans="1:13" ht="14.1" customHeight="1" x14ac:dyDescent="0.2">
      <c r="A13" s="253"/>
      <c r="B13" s="230" t="s">
        <v>333</v>
      </c>
      <c r="C13" s="231">
        <f>'20'!D46</f>
        <v>118276</v>
      </c>
      <c r="D13" s="232">
        <f>'20'!E46</f>
        <v>28415.599999999999</v>
      </c>
      <c r="E13" s="232">
        <f>'20'!F46</f>
        <v>302817.13258999999</v>
      </c>
      <c r="F13" s="233">
        <f t="shared" si="0"/>
        <v>4.415251332660465E-2</v>
      </c>
      <c r="G13" s="657">
        <f>'20'!H46</f>
        <v>8.6218218346129933E-3</v>
      </c>
      <c r="H13" s="257">
        <v>9.2290322580645139</v>
      </c>
      <c r="I13" s="258">
        <v>12.7</v>
      </c>
      <c r="J13" s="258">
        <v>3.5</v>
      </c>
      <c r="K13" s="258">
        <v>7.8000000000000043</v>
      </c>
      <c r="L13" s="259">
        <v>1.4290322580645096</v>
      </c>
      <c r="M13" s="223"/>
    </row>
    <row r="14" spans="1:13" ht="14.1" customHeight="1" x14ac:dyDescent="0.2">
      <c r="A14" s="167"/>
      <c r="B14" s="139" t="s">
        <v>16</v>
      </c>
      <c r="C14" s="132">
        <f>'21'!D15</f>
        <v>93070</v>
      </c>
      <c r="D14" s="133">
        <f>'21'!E15</f>
        <v>25576.2</v>
      </c>
      <c r="E14" s="133">
        <f>'21'!F15</f>
        <v>272558.03770000004</v>
      </c>
      <c r="F14" s="656">
        <f t="shared" si="0"/>
        <v>3.9740559884754258E-2</v>
      </c>
      <c r="G14" s="233">
        <f>'21'!H15</f>
        <v>-9.4920112532512313E-2</v>
      </c>
      <c r="H14" s="260">
        <v>9.5741935483870968</v>
      </c>
      <c r="I14" s="261">
        <v>12.9</v>
      </c>
      <c r="J14" s="261">
        <v>3.8</v>
      </c>
      <c r="K14" s="261">
        <v>7.8000000000000043</v>
      </c>
      <c r="L14" s="262">
        <v>1.7741935483870925</v>
      </c>
      <c r="M14" s="126"/>
    </row>
    <row r="15" spans="1:13" ht="14.1" customHeight="1" x14ac:dyDescent="0.2">
      <c r="A15" s="253"/>
      <c r="B15" s="230" t="s">
        <v>17</v>
      </c>
      <c r="C15" s="231">
        <f>'21'!D46</f>
        <v>383724</v>
      </c>
      <c r="D15" s="232">
        <f>'21'!E46</f>
        <v>71853.72</v>
      </c>
      <c r="E15" s="232">
        <f>'21'!F46</f>
        <v>765505.66319000022</v>
      </c>
      <c r="F15" s="233">
        <f t="shared" si="0"/>
        <v>0.11161521379752994</v>
      </c>
      <c r="G15" s="657">
        <f>'21'!H46</f>
        <v>-8.4540143601141413E-2</v>
      </c>
      <c r="H15" s="257">
        <v>9.816129032258063</v>
      </c>
      <c r="I15" s="258">
        <v>14.7</v>
      </c>
      <c r="J15" s="258">
        <v>3</v>
      </c>
      <c r="K15" s="258">
        <v>8.1999999999999957</v>
      </c>
      <c r="L15" s="259">
        <v>1.6161290322580673</v>
      </c>
      <c r="M15" s="223"/>
    </row>
    <row r="16" spans="1:13" ht="14.1" customHeight="1" x14ac:dyDescent="0.2">
      <c r="A16" s="167"/>
      <c r="B16" s="139" t="s">
        <v>18</v>
      </c>
      <c r="C16" s="132">
        <f>'22'!D15</f>
        <v>188916</v>
      </c>
      <c r="D16" s="133">
        <f>'22'!E15</f>
        <v>38415.100000000006</v>
      </c>
      <c r="E16" s="133">
        <f>'22'!F15</f>
        <v>409380.37218000001</v>
      </c>
      <c r="F16" s="656">
        <f t="shared" si="0"/>
        <v>5.9690058431405686E-2</v>
      </c>
      <c r="G16" s="233">
        <f>'22'!H15</f>
        <v>-1.6915710626188383E-2</v>
      </c>
      <c r="H16" s="260">
        <v>9.2967741935483872</v>
      </c>
      <c r="I16" s="261">
        <v>13</v>
      </c>
      <c r="J16" s="261">
        <v>3.3</v>
      </c>
      <c r="K16" s="261">
        <v>7.6999999999999957</v>
      </c>
      <c r="L16" s="262">
        <v>1.5967741935483915</v>
      </c>
      <c r="M16" s="126"/>
    </row>
    <row r="17" spans="1:18" ht="14.1" customHeight="1" x14ac:dyDescent="0.2">
      <c r="A17" s="253"/>
      <c r="B17" s="230" t="s">
        <v>19</v>
      </c>
      <c r="C17" s="231">
        <f>'22'!D46</f>
        <v>136619</v>
      </c>
      <c r="D17" s="232">
        <f>'22'!E46</f>
        <v>30631.200000000001</v>
      </c>
      <c r="E17" s="232">
        <f>'22'!F46</f>
        <v>326427.87226999999</v>
      </c>
      <c r="F17" s="233">
        <f t="shared" si="0"/>
        <v>4.7595097600010523E-2</v>
      </c>
      <c r="G17" s="657">
        <f>'22'!H46</f>
        <v>-4.7131396148234854E-2</v>
      </c>
      <c r="H17" s="257">
        <v>9.7225806451612922</v>
      </c>
      <c r="I17" s="258">
        <v>13.3</v>
      </c>
      <c r="J17" s="258">
        <v>3.1</v>
      </c>
      <c r="K17" s="258">
        <v>8.4000000000000021</v>
      </c>
      <c r="L17" s="259">
        <v>1.32258064516129</v>
      </c>
      <c r="M17" s="223"/>
    </row>
    <row r="18" spans="1:18" ht="14.1" customHeight="1" x14ac:dyDescent="0.2">
      <c r="A18" s="167"/>
      <c r="B18" s="139" t="s">
        <v>20</v>
      </c>
      <c r="C18" s="132">
        <f>'23'!D15</f>
        <v>159567</v>
      </c>
      <c r="D18" s="133">
        <f>'23'!E15</f>
        <v>30051.8</v>
      </c>
      <c r="E18" s="133">
        <f>'23'!F15</f>
        <v>320252.61681000004</v>
      </c>
      <c r="F18" s="656">
        <f t="shared" si="0"/>
        <v>4.6694709148865664E-2</v>
      </c>
      <c r="G18" s="233">
        <f>'23'!H15</f>
        <v>-7.6059854207595881E-2</v>
      </c>
      <c r="H18" s="260">
        <v>10.06451612903226</v>
      </c>
      <c r="I18" s="261">
        <v>13.5</v>
      </c>
      <c r="J18" s="261">
        <v>3.6</v>
      </c>
      <c r="K18" s="261">
        <v>7.6999999999999957</v>
      </c>
      <c r="L18" s="262">
        <v>2.364516129032264</v>
      </c>
      <c r="M18" s="126"/>
    </row>
    <row r="19" spans="1:18" ht="14.1" customHeight="1" x14ac:dyDescent="0.2">
      <c r="A19" s="253"/>
      <c r="B19" s="230" t="s">
        <v>3</v>
      </c>
      <c r="C19" s="231">
        <f>'23'!D46</f>
        <v>424843</v>
      </c>
      <c r="D19" s="232">
        <f>'23'!E46</f>
        <v>63907.483395440599</v>
      </c>
      <c r="E19" s="232">
        <f>'23'!F46</f>
        <v>680659.38448501937</v>
      </c>
      <c r="F19" s="233">
        <f t="shared" si="0"/>
        <v>9.9244128914738231E-2</v>
      </c>
      <c r="G19" s="657">
        <f>'23'!H46</f>
        <v>-0.15892241005113464</v>
      </c>
      <c r="H19" s="257">
        <v>11.587096774193551</v>
      </c>
      <c r="I19" s="258">
        <v>15.1</v>
      </c>
      <c r="J19" s="258">
        <v>5</v>
      </c>
      <c r="K19" s="258">
        <v>9</v>
      </c>
      <c r="L19" s="259">
        <v>2.5870967741935509</v>
      </c>
      <c r="M19" s="223"/>
    </row>
    <row r="20" spans="1:18" ht="14.1" customHeight="1" x14ac:dyDescent="0.2">
      <c r="A20" s="167"/>
      <c r="B20" s="139" t="s">
        <v>21</v>
      </c>
      <c r="C20" s="140">
        <f>'24'!D15</f>
        <v>255802</v>
      </c>
      <c r="D20" s="141">
        <f>'24'!E15</f>
        <v>86045.822</v>
      </c>
      <c r="E20" s="141">
        <f>'24'!F15</f>
        <v>916958.11583999998</v>
      </c>
      <c r="F20" s="656">
        <f t="shared" si="0"/>
        <v>0.13369786934869377</v>
      </c>
      <c r="G20" s="165">
        <f>'24'!H15</f>
        <v>-9.6444931992340235E-2</v>
      </c>
      <c r="H20" s="263">
        <v>10.438709677419356</v>
      </c>
      <c r="I20" s="264">
        <v>13.3</v>
      </c>
      <c r="J20" s="261">
        <v>3.8</v>
      </c>
      <c r="K20" s="261">
        <v>8.6999999999999957</v>
      </c>
      <c r="L20" s="262">
        <v>1.7387096774193598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'24'!D46</f>
        <v>225474</v>
      </c>
      <c r="D21" s="226">
        <f>'24'!E46</f>
        <v>85116.917000000001</v>
      </c>
      <c r="E21" s="226">
        <f>'24'!F46</f>
        <v>906800.37844999996</v>
      </c>
      <c r="F21" s="233">
        <f t="shared" si="0"/>
        <v>0.13221681168315089</v>
      </c>
      <c r="G21" s="663">
        <f>'24'!H46</f>
        <v>-0.39664451740672718</v>
      </c>
      <c r="H21" s="265">
        <v>10.632258064516128</v>
      </c>
      <c r="I21" s="266">
        <v>13.8</v>
      </c>
      <c r="J21" s="258">
        <v>4.7</v>
      </c>
      <c r="K21" s="258">
        <v>8.5999999999999979</v>
      </c>
      <c r="L21" s="259">
        <v>2.0322580645161299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'25'!D15</f>
        <v>116909</v>
      </c>
      <c r="D22" s="141">
        <f>'25'!E15</f>
        <v>27317.716000000004</v>
      </c>
      <c r="E22" s="141">
        <f>'25'!F15</f>
        <v>291133.12932000007</v>
      </c>
      <c r="F22" s="656">
        <f t="shared" si="0"/>
        <v>4.2448917147371167E-2</v>
      </c>
      <c r="G22" s="165">
        <f>'25'!H15</f>
        <v>-8.640242114236181E-2</v>
      </c>
      <c r="H22" s="263">
        <v>9.251612903225805</v>
      </c>
      <c r="I22" s="264">
        <v>13</v>
      </c>
      <c r="J22" s="261">
        <v>2.5</v>
      </c>
      <c r="K22" s="261">
        <v>7.4000000000000039</v>
      </c>
      <c r="L22" s="262">
        <v>1.8516129032258011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'25'!D46</f>
        <v>158214</v>
      </c>
      <c r="D23" s="249">
        <f>'25'!E46</f>
        <v>32261.200000000001</v>
      </c>
      <c r="E23" s="249">
        <f>'25'!F46</f>
        <v>343798.66931000003</v>
      </c>
      <c r="F23" s="661">
        <f t="shared" si="0"/>
        <v>5.0127861652171264E-2</v>
      </c>
      <c r="G23" s="664">
        <f>'25'!H46</f>
        <v>-0.10423874231578716</v>
      </c>
      <c r="H23" s="267">
        <v>8.8935483870967733</v>
      </c>
      <c r="I23" s="268">
        <v>13.1</v>
      </c>
      <c r="J23" s="268">
        <v>2.7</v>
      </c>
      <c r="K23" s="268">
        <v>8.8000000000000043</v>
      </c>
      <c r="L23" s="269">
        <v>9.3548387096769048E-2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2841360</v>
      </c>
      <c r="D24" s="141">
        <f>SUM(D10:D23)</f>
        <v>643650.95939544053</v>
      </c>
      <c r="E24" s="141">
        <f>SUM(E10:E23)</f>
        <v>6858434.7701795204</v>
      </c>
      <c r="F24" s="279">
        <f>SUM(F10:F23)</f>
        <v>1</v>
      </c>
      <c r="G24" s="165"/>
      <c r="H24" s="270">
        <v>9.7129032258064498</v>
      </c>
      <c r="I24" s="271">
        <v>12.8</v>
      </c>
      <c r="J24" s="271">
        <v>3.4</v>
      </c>
      <c r="K24" s="271">
        <v>7.9935483870967738</v>
      </c>
      <c r="L24" s="272">
        <v>1.719354838709676</v>
      </c>
      <c r="M24" s="126"/>
    </row>
    <row r="25" spans="1:18" ht="14.1" customHeight="1" x14ac:dyDescent="0.2">
      <c r="A25" s="253"/>
      <c r="B25" s="230" t="s">
        <v>343</v>
      </c>
      <c r="C25" s="222"/>
      <c r="D25" s="226">
        <f>'10'!E15+'11'!E15+'12'!E15+'13'!E15</f>
        <v>13693.23709392003</v>
      </c>
      <c r="E25" s="226">
        <f>'10'!F15+'11'!F15+'12'!F15+'13'!F15</f>
        <v>145959.78654279999</v>
      </c>
      <c r="F25" s="229"/>
      <c r="G25" s="165">
        <f>'9'!H15</f>
        <v>0.3173868512916545</v>
      </c>
      <c r="H25" s="273">
        <v>9.7129032258064498</v>
      </c>
      <c r="I25" s="274">
        <v>12.8</v>
      </c>
      <c r="J25" s="274">
        <v>3.4</v>
      </c>
      <c r="K25" s="274">
        <v>7.9935483870967738</v>
      </c>
      <c r="L25" s="275">
        <v>1.719354838709676</v>
      </c>
      <c r="M25" s="223"/>
    </row>
    <row r="26" spans="1:18" ht="14.1" customHeight="1" x14ac:dyDescent="0.2">
      <c r="A26" s="288"/>
      <c r="B26" s="284" t="s">
        <v>169</v>
      </c>
      <c r="C26" s="281">
        <f>C24+C25</f>
        <v>2841360</v>
      </c>
      <c r="D26" s="146">
        <f>D24+D25</f>
        <v>657344.19648936053</v>
      </c>
      <c r="E26" s="285">
        <f>E24+E25</f>
        <v>7004394.5567223206</v>
      </c>
      <c r="F26" s="662"/>
      <c r="G26" s="665">
        <f>'9'!H16</f>
        <v>-0.14582747533054194</v>
      </c>
      <c r="H26" s="276">
        <v>9.7129032258064498</v>
      </c>
      <c r="I26" s="277">
        <v>12.8</v>
      </c>
      <c r="J26" s="277">
        <v>3.4</v>
      </c>
      <c r="K26" s="277">
        <v>7.9935483870967738</v>
      </c>
      <c r="L26" s="278">
        <v>1.719354838709676</v>
      </c>
      <c r="M26" s="286"/>
    </row>
    <row r="27" spans="1:18" ht="15" customHeight="1" x14ac:dyDescent="0.2">
      <c r="A27" s="167"/>
      <c r="B27" s="139"/>
      <c r="C27" s="252"/>
      <c r="D27" s="1033" t="s">
        <v>167</v>
      </c>
      <c r="E27" s="1034"/>
      <c r="F27" s="1034"/>
      <c r="G27" s="1035"/>
      <c r="H27" s="1027" t="s">
        <v>165</v>
      </c>
      <c r="I27" s="1028"/>
      <c r="J27" s="1028"/>
      <c r="K27" s="1028"/>
      <c r="L27" s="1029"/>
      <c r="M27" s="126"/>
    </row>
    <row r="28" spans="1:18" ht="15" customHeight="1" x14ac:dyDescent="0.2">
      <c r="A28" s="126"/>
      <c r="B28" s="251"/>
      <c r="C28" s="138"/>
      <c r="D28" s="1036"/>
      <c r="E28" s="1037"/>
      <c r="F28" s="1037"/>
      <c r="G28" s="1038"/>
      <c r="H28" s="1030" t="s">
        <v>166</v>
      </c>
      <c r="I28" s="1031"/>
      <c r="J28" s="1031"/>
      <c r="K28" s="1031"/>
      <c r="L28" s="103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23" t="s">
        <v>187</v>
      </c>
      <c r="C32" s="994"/>
      <c r="D32" s="994"/>
      <c r="E32" s="994"/>
      <c r="F32" s="994"/>
      <c r="G32" s="994" t="s">
        <v>188</v>
      </c>
      <c r="H32" s="994"/>
      <c r="I32" s="994"/>
      <c r="J32" s="994"/>
      <c r="K32" s="994"/>
      <c r="L32" s="997"/>
      <c r="M32" s="148"/>
    </row>
    <row r="33" spans="1:13" ht="15" customHeight="1" x14ac:dyDescent="0.2">
      <c r="A33" s="167"/>
      <c r="C33" s="465" t="str">
        <f>G5</f>
        <v>říjen</v>
      </c>
      <c r="D33" s="466">
        <f>H5</f>
        <v>2017</v>
      </c>
      <c r="I33" s="465" t="str">
        <f>G5</f>
        <v>říjen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G32:L32"/>
    <mergeCell ref="B32:F32"/>
    <mergeCell ref="K1:M1"/>
    <mergeCell ref="B5:C5"/>
    <mergeCell ref="C8:C9"/>
    <mergeCell ref="B3:L3"/>
    <mergeCell ref="H28:L28"/>
    <mergeCell ref="H27:L27"/>
    <mergeCell ref="H7:L7"/>
    <mergeCell ref="D27:G28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25" sqref="B25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980" t="s">
        <v>271</v>
      </c>
      <c r="L1" s="980"/>
      <c r="M1" s="980"/>
    </row>
    <row r="2" spans="1:13" ht="6.75" customHeight="1" x14ac:dyDescent="0.2"/>
    <row r="3" spans="1:13" ht="30" customHeight="1" x14ac:dyDescent="0.2">
      <c r="B3" s="993" t="s">
        <v>168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9"/>
      <c r="C5" s="1040"/>
      <c r="D5" s="468"/>
      <c r="E5" s="469"/>
      <c r="F5" s="223"/>
      <c r="G5" s="472" t="str">
        <f>T!J21</f>
        <v>listopad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24" t="s">
        <v>39</v>
      </c>
      <c r="E7" s="1025"/>
      <c r="F7" s="1025"/>
      <c r="G7" s="1026"/>
      <c r="H7" s="1024" t="s">
        <v>159</v>
      </c>
      <c r="I7" s="1025"/>
      <c r="J7" s="1025"/>
      <c r="K7" s="1025"/>
      <c r="L7" s="1026"/>
      <c r="M7" s="148"/>
    </row>
    <row r="8" spans="1:13" ht="14.1" customHeight="1" x14ac:dyDescent="0.25">
      <c r="B8" s="161"/>
      <c r="C8" s="989" t="s">
        <v>160</v>
      </c>
      <c r="D8" s="247"/>
      <c r="E8" s="247"/>
      <c r="F8" s="358" t="s">
        <v>162</v>
      </c>
      <c r="G8" s="652" t="s">
        <v>232</v>
      </c>
      <c r="H8" s="241" t="s">
        <v>38</v>
      </c>
      <c r="I8" s="242" t="s">
        <v>71</v>
      </c>
      <c r="J8" s="242" t="s">
        <v>72</v>
      </c>
      <c r="K8" s="242" t="s">
        <v>163</v>
      </c>
      <c r="L8" s="243" t="s">
        <v>164</v>
      </c>
      <c r="M8" s="126"/>
    </row>
    <row r="9" spans="1:13" ht="15" customHeight="1" x14ac:dyDescent="0.25">
      <c r="A9" s="253"/>
      <c r="B9" s="359" t="s">
        <v>161</v>
      </c>
      <c r="C9" s="990"/>
      <c r="D9" s="359" t="s">
        <v>147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'19'!D21</f>
        <v>106992</v>
      </c>
      <c r="D10" s="172">
        <f>'19'!E21</f>
        <v>32165.736999999997</v>
      </c>
      <c r="E10" s="172">
        <f>'19'!F21</f>
        <v>342947.96308000002</v>
      </c>
      <c r="F10" s="656">
        <f>E10/$E$24</f>
        <v>3.4574274034246059E-2</v>
      </c>
      <c r="G10" s="656">
        <f>'19'!H21</f>
        <v>-2.6704598648074829E-2</v>
      </c>
      <c r="H10" s="254">
        <v>3.376666666666666</v>
      </c>
      <c r="I10" s="255">
        <v>8.8000000000000007</v>
      </c>
      <c r="J10" s="255">
        <v>-0.7</v>
      </c>
      <c r="K10" s="255">
        <v>2.2999999999999985</v>
      </c>
      <c r="L10" s="256">
        <v>1.0766666666666675</v>
      </c>
      <c r="M10" s="126"/>
    </row>
    <row r="11" spans="1:13" ht="14.1" customHeight="1" x14ac:dyDescent="0.2">
      <c r="A11" s="253"/>
      <c r="B11" s="230" t="s">
        <v>14</v>
      </c>
      <c r="C11" s="231">
        <f>'19'!D52</f>
        <v>387809</v>
      </c>
      <c r="D11" s="232">
        <f>'19'!E52</f>
        <v>132684.70000000001</v>
      </c>
      <c r="E11" s="232">
        <f>'19'!F52</f>
        <v>1414637.3988500005</v>
      </c>
      <c r="F11" s="233">
        <f t="shared" ref="F11:F23" si="0">E11/$E$24</f>
        <v>0.142616566804112</v>
      </c>
      <c r="G11" s="657">
        <f>'19'!H52</f>
        <v>-3.1117352009294125E-2</v>
      </c>
      <c r="H11" s="257">
        <v>4.756666666666665</v>
      </c>
      <c r="I11" s="258">
        <v>9.6</v>
      </c>
      <c r="J11" s="258">
        <v>0.9</v>
      </c>
      <c r="K11" s="258">
        <v>3.2000000000000015</v>
      </c>
      <c r="L11" s="259">
        <v>1.5566666666666635</v>
      </c>
      <c r="M11" s="223"/>
    </row>
    <row r="12" spans="1:13" ht="14.1" customHeight="1" x14ac:dyDescent="0.2">
      <c r="A12" s="167"/>
      <c r="B12" s="139" t="s">
        <v>15</v>
      </c>
      <c r="C12" s="132">
        <f>'20'!D21</f>
        <v>85553</v>
      </c>
      <c r="D12" s="133">
        <f>'20'!E21</f>
        <v>23786.1</v>
      </c>
      <c r="E12" s="133">
        <f>'20'!F21</f>
        <v>253599.2096</v>
      </c>
      <c r="F12" s="656">
        <f t="shared" si="0"/>
        <v>2.5566585929928023E-2</v>
      </c>
      <c r="G12" s="233">
        <f>'20'!H21</f>
        <v>-4.3594166535988743E-2</v>
      </c>
      <c r="H12" s="260">
        <v>3.0733333333333337</v>
      </c>
      <c r="I12" s="261">
        <v>7.5</v>
      </c>
      <c r="J12" s="261">
        <v>-1.3</v>
      </c>
      <c r="K12" s="261">
        <v>1.7999999999999992</v>
      </c>
      <c r="L12" s="262">
        <v>1.2733333333333345</v>
      </c>
      <c r="M12" s="126"/>
    </row>
    <row r="13" spans="1:13" ht="14.1" customHeight="1" x14ac:dyDescent="0.2">
      <c r="A13" s="253"/>
      <c r="B13" s="230" t="s">
        <v>333</v>
      </c>
      <c r="C13" s="231">
        <f>'20'!D52</f>
        <v>118349</v>
      </c>
      <c r="D13" s="232">
        <f>'20'!E52</f>
        <v>41006.800000000003</v>
      </c>
      <c r="E13" s="232">
        <f>'20'!F52</f>
        <v>437200.40701000002</v>
      </c>
      <c r="F13" s="233">
        <f t="shared" si="0"/>
        <v>4.4076327335764186E-2</v>
      </c>
      <c r="G13" s="657">
        <f>'20'!H52</f>
        <v>3.6954993501140496E-2</v>
      </c>
      <c r="H13" s="257">
        <v>3.7966666666666664</v>
      </c>
      <c r="I13" s="258">
        <v>7.8</v>
      </c>
      <c r="J13" s="258">
        <v>0.5</v>
      </c>
      <c r="K13" s="258">
        <v>2.5</v>
      </c>
      <c r="L13" s="259">
        <v>1.2966666666666664</v>
      </c>
      <c r="M13" s="223"/>
    </row>
    <row r="14" spans="1:13" ht="14.1" customHeight="1" x14ac:dyDescent="0.2">
      <c r="A14" s="167"/>
      <c r="B14" s="139" t="s">
        <v>16</v>
      </c>
      <c r="C14" s="132">
        <f>'21'!D21</f>
        <v>93131</v>
      </c>
      <c r="D14" s="133">
        <f>'21'!E21</f>
        <v>39027.1</v>
      </c>
      <c r="E14" s="133">
        <f>'21'!F21</f>
        <v>416092.39826999983</v>
      </c>
      <c r="F14" s="656">
        <f t="shared" si="0"/>
        <v>4.1948324964967816E-2</v>
      </c>
      <c r="G14" s="233">
        <f>'21'!H21</f>
        <v>-1.8536774284406542E-2</v>
      </c>
      <c r="H14" s="260">
        <v>3.9833333333333343</v>
      </c>
      <c r="I14" s="261">
        <v>7.9</v>
      </c>
      <c r="J14" s="261">
        <v>0.1</v>
      </c>
      <c r="K14" s="261">
        <v>2.7000000000000015</v>
      </c>
      <c r="L14" s="262">
        <v>1.2833333333333328</v>
      </c>
      <c r="M14" s="126"/>
    </row>
    <row r="15" spans="1:13" ht="14.1" customHeight="1" x14ac:dyDescent="0.2">
      <c r="A15" s="253"/>
      <c r="B15" s="230" t="s">
        <v>17</v>
      </c>
      <c r="C15" s="231">
        <f>'21'!D52</f>
        <v>383936</v>
      </c>
      <c r="D15" s="232">
        <f>'21'!E52</f>
        <v>95393.231</v>
      </c>
      <c r="E15" s="232">
        <f>'21'!F52</f>
        <v>1016783.96025</v>
      </c>
      <c r="F15" s="233">
        <f t="shared" si="0"/>
        <v>0.10250700123595395</v>
      </c>
      <c r="G15" s="657">
        <f>'21'!H52</f>
        <v>-9.6913868316006162E-3</v>
      </c>
      <c r="H15" s="257">
        <v>4.4200000000000008</v>
      </c>
      <c r="I15" s="258">
        <v>9.1</v>
      </c>
      <c r="J15" s="258">
        <v>0.1</v>
      </c>
      <c r="K15" s="258">
        <v>2.7000000000000015</v>
      </c>
      <c r="L15" s="259">
        <v>1.7199999999999993</v>
      </c>
      <c r="M15" s="223"/>
    </row>
    <row r="16" spans="1:13" ht="14.1" customHeight="1" x14ac:dyDescent="0.2">
      <c r="A16" s="167"/>
      <c r="B16" s="139" t="s">
        <v>18</v>
      </c>
      <c r="C16" s="132">
        <f>'22'!D21</f>
        <v>189033</v>
      </c>
      <c r="D16" s="133">
        <f>'22'!E21</f>
        <v>54688.499999999993</v>
      </c>
      <c r="E16" s="133">
        <f>'22'!F21</f>
        <v>583068.97780999984</v>
      </c>
      <c r="F16" s="656">
        <f t="shared" si="0"/>
        <v>5.8782056725521656E-2</v>
      </c>
      <c r="G16" s="233">
        <f>'22'!H21</f>
        <v>-1.3841133731281677E-3</v>
      </c>
      <c r="H16" s="260">
        <v>3.9266666666666667</v>
      </c>
      <c r="I16" s="261">
        <v>9.1</v>
      </c>
      <c r="J16" s="261">
        <v>0.2</v>
      </c>
      <c r="K16" s="261">
        <v>2.100000000000001</v>
      </c>
      <c r="L16" s="262">
        <v>1.8266666666666658</v>
      </c>
      <c r="M16" s="126"/>
    </row>
    <row r="17" spans="1:18" ht="14.1" customHeight="1" x14ac:dyDescent="0.2">
      <c r="A17" s="253"/>
      <c r="B17" s="230" t="s">
        <v>19</v>
      </c>
      <c r="C17" s="231">
        <f>'22'!D52</f>
        <v>136705</v>
      </c>
      <c r="D17" s="232">
        <f>'22'!E52</f>
        <v>43945.799999999996</v>
      </c>
      <c r="E17" s="232">
        <f>'22'!F52</f>
        <v>468534.50731000007</v>
      </c>
      <c r="F17" s="233">
        <f t="shared" si="0"/>
        <v>4.7235272385792192E-2</v>
      </c>
      <c r="G17" s="657">
        <f>'22'!H52</f>
        <v>2.0926936926472194E-2</v>
      </c>
      <c r="H17" s="257">
        <v>4.0933333333333328</v>
      </c>
      <c r="I17" s="258">
        <v>9.1</v>
      </c>
      <c r="J17" s="258">
        <v>0.6</v>
      </c>
      <c r="K17" s="258">
        <v>3</v>
      </c>
      <c r="L17" s="259">
        <v>1.0933333333333328</v>
      </c>
      <c r="M17" s="223"/>
    </row>
    <row r="18" spans="1:18" ht="14.1" customHeight="1" x14ac:dyDescent="0.2">
      <c r="A18" s="167"/>
      <c r="B18" s="139" t="s">
        <v>20</v>
      </c>
      <c r="C18" s="132">
        <f>'23'!D21</f>
        <v>159663</v>
      </c>
      <c r="D18" s="133">
        <f>'23'!E21</f>
        <v>43114.799999999996</v>
      </c>
      <c r="E18" s="133">
        <f>'23'!F21</f>
        <v>459674.77874999994</v>
      </c>
      <c r="F18" s="656">
        <f t="shared" si="0"/>
        <v>4.6342079493344471E-2</v>
      </c>
      <c r="G18" s="233">
        <f>'23'!H21</f>
        <v>-1.0987801017576061E-2</v>
      </c>
      <c r="H18" s="260">
        <v>3.8466666666666667</v>
      </c>
      <c r="I18" s="261">
        <v>9.1999999999999993</v>
      </c>
      <c r="J18" s="261">
        <v>-0.2</v>
      </c>
      <c r="K18" s="261">
        <v>2.5999999999999996</v>
      </c>
      <c r="L18" s="262">
        <v>1.246666666666667</v>
      </c>
      <c r="M18" s="126"/>
    </row>
    <row r="19" spans="1:18" ht="14.1" customHeight="1" x14ac:dyDescent="0.2">
      <c r="A19" s="253"/>
      <c r="B19" s="230" t="s">
        <v>3</v>
      </c>
      <c r="C19" s="231">
        <f>'23'!D52</f>
        <v>424804</v>
      </c>
      <c r="D19" s="232">
        <f>'23'!E52</f>
        <v>105223.57583847773</v>
      </c>
      <c r="E19" s="232">
        <f>'23'!F52</f>
        <v>1120283.8324302209</v>
      </c>
      <c r="F19" s="233">
        <f t="shared" si="0"/>
        <v>0.11294133334608125</v>
      </c>
      <c r="G19" s="657">
        <f>'23'!H52</f>
        <v>-7.3140412545131206E-2</v>
      </c>
      <c r="H19" s="257">
        <v>5.6933333333333334</v>
      </c>
      <c r="I19" s="258">
        <v>10.3</v>
      </c>
      <c r="J19" s="258">
        <v>1.7</v>
      </c>
      <c r="K19" s="258">
        <v>3.700000000000002</v>
      </c>
      <c r="L19" s="259">
        <v>1.9933333333333314</v>
      </c>
      <c r="M19" s="223"/>
    </row>
    <row r="20" spans="1:18" ht="14.1" customHeight="1" x14ac:dyDescent="0.2">
      <c r="A20" s="167"/>
      <c r="B20" s="139" t="s">
        <v>21</v>
      </c>
      <c r="C20" s="140">
        <f>'24'!D21</f>
        <v>255957</v>
      </c>
      <c r="D20" s="141">
        <f>'24'!E21</f>
        <v>118091.751</v>
      </c>
      <c r="E20" s="141">
        <f>'24'!F21</f>
        <v>1259033.0315400001</v>
      </c>
      <c r="F20" s="656">
        <f t="shared" si="0"/>
        <v>0.12692932379504226</v>
      </c>
      <c r="G20" s="165">
        <f>'24'!H21</f>
        <v>-1.5155152253388185E-2</v>
      </c>
      <c r="H20" s="263">
        <v>4.5966666666666676</v>
      </c>
      <c r="I20" s="264">
        <v>9.5</v>
      </c>
      <c r="J20" s="261">
        <v>0.9</v>
      </c>
      <c r="K20" s="261">
        <v>3.5</v>
      </c>
      <c r="L20" s="262">
        <v>1.0966666666666676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'24'!D52</f>
        <v>225601</v>
      </c>
      <c r="D21" s="226">
        <f>'24'!E52</f>
        <v>113797.561</v>
      </c>
      <c r="E21" s="226">
        <f>'24'!F52</f>
        <v>1212998.3664400002</v>
      </c>
      <c r="F21" s="233">
        <f t="shared" si="0"/>
        <v>0.12228834237049052</v>
      </c>
      <c r="G21" s="663">
        <f>'24'!H52</f>
        <v>-0.10234635206445088</v>
      </c>
      <c r="H21" s="265">
        <v>4.5733333333333341</v>
      </c>
      <c r="I21" s="266">
        <v>9.3000000000000007</v>
      </c>
      <c r="J21" s="258">
        <v>0.9</v>
      </c>
      <c r="K21" s="258">
        <v>3.5</v>
      </c>
      <c r="L21" s="259">
        <v>1.0733333333333341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'25'!D21</f>
        <v>117001</v>
      </c>
      <c r="D22" s="141">
        <f>'25'!E21</f>
        <v>39248.328999999998</v>
      </c>
      <c r="E22" s="141">
        <f>'25'!F21</f>
        <v>418452.78557000001</v>
      </c>
      <c r="F22" s="656">
        <f t="shared" si="0"/>
        <v>4.2186287239489688E-2</v>
      </c>
      <c r="G22" s="165">
        <f>'25'!H21</f>
        <v>-3.8913114070982094E-2</v>
      </c>
      <c r="H22" s="263">
        <v>3.2700000000000005</v>
      </c>
      <c r="I22" s="264">
        <v>8.9</v>
      </c>
      <c r="J22" s="261">
        <v>-0.6</v>
      </c>
      <c r="K22" s="261">
        <v>1.899999999999999</v>
      </c>
      <c r="L22" s="262">
        <v>1.3700000000000014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'25'!D52</f>
        <v>158307</v>
      </c>
      <c r="D23" s="249">
        <f>'25'!E52</f>
        <v>48384.600000000006</v>
      </c>
      <c r="E23" s="249">
        <f>'25'!F52</f>
        <v>515858.37166</v>
      </c>
      <c r="F23" s="661">
        <f t="shared" si="0"/>
        <v>5.2006224339265987E-2</v>
      </c>
      <c r="G23" s="664">
        <f>'25'!H52</f>
        <v>-8.6768384755808968E-3</v>
      </c>
      <c r="H23" s="267">
        <v>3.6733333333333333</v>
      </c>
      <c r="I23" s="268">
        <v>9.1999999999999993</v>
      </c>
      <c r="J23" s="268">
        <v>-1.1000000000000001</v>
      </c>
      <c r="K23" s="268">
        <v>3.299999999999998</v>
      </c>
      <c r="L23" s="269">
        <v>0.37333333333333529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2842841</v>
      </c>
      <c r="D24" s="141">
        <f>SUM(D10:D23)</f>
        <v>930558.58483847766</v>
      </c>
      <c r="E24" s="141">
        <f>SUM(E10:E23)</f>
        <v>9919165.9885702208</v>
      </c>
      <c r="F24" s="279">
        <f>SUM(F10:F23)</f>
        <v>1</v>
      </c>
      <c r="G24" s="165"/>
      <c r="H24" s="270">
        <v>3.8933333333333322</v>
      </c>
      <c r="I24" s="271">
        <v>8.9</v>
      </c>
      <c r="J24" s="271">
        <v>0</v>
      </c>
      <c r="K24" s="271">
        <v>2.6366666666666658</v>
      </c>
      <c r="L24" s="272">
        <v>1.2566666666666664</v>
      </c>
      <c r="M24" s="126"/>
    </row>
    <row r="25" spans="1:18" ht="14.1" customHeight="1" x14ac:dyDescent="0.2">
      <c r="A25" s="253"/>
      <c r="B25" s="230" t="s">
        <v>343</v>
      </c>
      <c r="C25" s="222"/>
      <c r="D25" s="226">
        <f>'10'!E22+'11'!E22+'12'!E22+'13'!E22</f>
        <v>16492.122279131258</v>
      </c>
      <c r="E25" s="226">
        <f>'10'!F22+'11'!F22+'12'!F22+'13'!F22</f>
        <v>175985.84778999997</v>
      </c>
      <c r="F25" s="229"/>
      <c r="G25" s="666">
        <f>'9'!H22</f>
        <v>0.2716537515838664</v>
      </c>
      <c r="H25" s="273">
        <v>3.8933333333333322</v>
      </c>
      <c r="I25" s="274">
        <v>8.9</v>
      </c>
      <c r="J25" s="274">
        <v>0</v>
      </c>
      <c r="K25" s="274">
        <v>2.6366666666666658</v>
      </c>
      <c r="L25" s="275">
        <v>1.2566666666666664</v>
      </c>
      <c r="M25" s="223"/>
    </row>
    <row r="26" spans="1:18" ht="14.1" customHeight="1" x14ac:dyDescent="0.2">
      <c r="A26" s="288"/>
      <c r="B26" s="284" t="s">
        <v>169</v>
      </c>
      <c r="C26" s="281">
        <f>C24+C25</f>
        <v>2842841</v>
      </c>
      <c r="D26" s="146">
        <f t="shared" ref="D26:E26" si="1">D24+D25</f>
        <v>947050.70711760886</v>
      </c>
      <c r="E26" s="285">
        <f t="shared" si="1"/>
        <v>10095151.83636022</v>
      </c>
      <c r="F26" s="662"/>
      <c r="G26" s="667">
        <f>'9'!H23</f>
        <v>-2.8393830577215604E-2</v>
      </c>
      <c r="H26" s="276">
        <v>3.8933333333333322</v>
      </c>
      <c r="I26" s="277">
        <v>8.9</v>
      </c>
      <c r="J26" s="277">
        <v>0</v>
      </c>
      <c r="K26" s="277">
        <v>2.6366666666666658</v>
      </c>
      <c r="L26" s="278">
        <v>1.2566666666666664</v>
      </c>
      <c r="M26" s="286"/>
    </row>
    <row r="27" spans="1:18" ht="15" customHeight="1" x14ac:dyDescent="0.2">
      <c r="A27" s="167"/>
      <c r="B27" s="139"/>
      <c r="C27" s="252"/>
      <c r="D27" s="1033" t="s">
        <v>167</v>
      </c>
      <c r="E27" s="1034"/>
      <c r="F27" s="1034"/>
      <c r="G27" s="1035"/>
      <c r="H27" s="1027" t="s">
        <v>165</v>
      </c>
      <c r="I27" s="1028"/>
      <c r="J27" s="1028"/>
      <c r="K27" s="1028"/>
      <c r="L27" s="1029"/>
      <c r="M27" s="126"/>
    </row>
    <row r="28" spans="1:18" ht="15" customHeight="1" x14ac:dyDescent="0.2">
      <c r="A28" s="126"/>
      <c r="B28" s="251"/>
      <c r="C28" s="138"/>
      <c r="D28" s="1036"/>
      <c r="E28" s="1037"/>
      <c r="F28" s="1037"/>
      <c r="G28" s="1038"/>
      <c r="H28" s="1030" t="s">
        <v>166</v>
      </c>
      <c r="I28" s="1031"/>
      <c r="J28" s="1031"/>
      <c r="K28" s="1031"/>
      <c r="L28" s="103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23" t="s">
        <v>187</v>
      </c>
      <c r="C32" s="994"/>
      <c r="D32" s="994"/>
      <c r="E32" s="994"/>
      <c r="F32" s="994"/>
      <c r="G32" s="994" t="s">
        <v>188</v>
      </c>
      <c r="H32" s="994"/>
      <c r="I32" s="994"/>
      <c r="J32" s="994"/>
      <c r="K32" s="994"/>
      <c r="L32" s="997"/>
      <c r="M32" s="148"/>
    </row>
    <row r="33" spans="1:13" ht="15" customHeight="1" x14ac:dyDescent="0.2">
      <c r="A33" s="167"/>
      <c r="C33" s="465" t="str">
        <f>G5</f>
        <v>listopad</v>
      </c>
      <c r="D33" s="466">
        <f>H5</f>
        <v>2017</v>
      </c>
      <c r="I33" s="465" t="str">
        <f>G5</f>
        <v>listopad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C8:C9"/>
    <mergeCell ref="K1:M1"/>
    <mergeCell ref="B3:L3"/>
    <mergeCell ref="B5:C5"/>
    <mergeCell ref="H7:L7"/>
    <mergeCell ref="D7:G7"/>
    <mergeCell ref="H27:L27"/>
    <mergeCell ref="H28:L28"/>
    <mergeCell ref="D27:G28"/>
    <mergeCell ref="G32:L32"/>
    <mergeCell ref="B32:F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topLeftCell="A7" zoomScaleNormal="100" zoomScaleSheetLayoutView="100" workbookViewId="0">
      <selection activeCell="B25" sqref="B25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980" t="s">
        <v>272</v>
      </c>
      <c r="L1" s="980"/>
      <c r="M1" s="980"/>
    </row>
    <row r="2" spans="1:13" ht="6.75" customHeight="1" x14ac:dyDescent="0.2"/>
    <row r="3" spans="1:13" ht="30" customHeight="1" x14ac:dyDescent="0.2">
      <c r="B3" s="993" t="s">
        <v>168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9"/>
      <c r="C5" s="1040"/>
      <c r="D5" s="468"/>
      <c r="E5" s="469"/>
      <c r="F5" s="223"/>
      <c r="G5" s="472" t="str">
        <f>T!J22</f>
        <v>prosinec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24" t="s">
        <v>39</v>
      </c>
      <c r="E7" s="1025"/>
      <c r="F7" s="1025"/>
      <c r="G7" s="1026"/>
      <c r="H7" s="1024" t="s">
        <v>159</v>
      </c>
      <c r="I7" s="1025"/>
      <c r="J7" s="1025"/>
      <c r="K7" s="1025"/>
      <c r="L7" s="1026"/>
      <c r="M7" s="148"/>
    </row>
    <row r="8" spans="1:13" ht="14.1" customHeight="1" x14ac:dyDescent="0.25">
      <c r="B8" s="161"/>
      <c r="C8" s="989" t="s">
        <v>160</v>
      </c>
      <c r="D8" s="247"/>
      <c r="E8" s="247"/>
      <c r="F8" s="358" t="s">
        <v>162</v>
      </c>
      <c r="G8" s="652" t="s">
        <v>232</v>
      </c>
      <c r="H8" s="241" t="s">
        <v>38</v>
      </c>
      <c r="I8" s="242" t="s">
        <v>71</v>
      </c>
      <c r="J8" s="242" t="s">
        <v>72</v>
      </c>
      <c r="K8" s="242" t="s">
        <v>163</v>
      </c>
      <c r="L8" s="243" t="s">
        <v>164</v>
      </c>
      <c r="M8" s="126"/>
    </row>
    <row r="9" spans="1:13" ht="15" customHeight="1" x14ac:dyDescent="0.25">
      <c r="A9" s="253"/>
      <c r="B9" s="359" t="s">
        <v>161</v>
      </c>
      <c r="C9" s="990"/>
      <c r="D9" s="359" t="s">
        <v>147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'19'!D27</f>
        <v>107011</v>
      </c>
      <c r="D10" s="172">
        <f>'19'!E27</f>
        <v>37615.315000000002</v>
      </c>
      <c r="E10" s="172">
        <f>'19'!F27</f>
        <v>401271.90436000004</v>
      </c>
      <c r="F10" s="656">
        <f>E10/$E$24</f>
        <v>3.403711070064671E-2</v>
      </c>
      <c r="G10" s="656">
        <f>'19'!H27</f>
        <v>-4.5759138228907759E-2</v>
      </c>
      <c r="H10" s="254">
        <v>0.51935483870967736</v>
      </c>
      <c r="I10" s="255">
        <v>7.1</v>
      </c>
      <c r="J10" s="255">
        <v>-5.8</v>
      </c>
      <c r="K10" s="255">
        <v>-0.5</v>
      </c>
      <c r="L10" s="256">
        <v>1.0193548387096774</v>
      </c>
      <c r="M10" s="126"/>
    </row>
    <row r="11" spans="1:13" ht="14.1" customHeight="1" x14ac:dyDescent="0.2">
      <c r="A11" s="253"/>
      <c r="B11" s="230" t="s">
        <v>14</v>
      </c>
      <c r="C11" s="231">
        <f>'19'!D58</f>
        <v>388031</v>
      </c>
      <c r="D11" s="232">
        <f>'19'!E58</f>
        <v>167978.8</v>
      </c>
      <c r="E11" s="232">
        <f>'19'!F58</f>
        <v>1790977.3373000005</v>
      </c>
      <c r="F11" s="233">
        <f t="shared" ref="F11:F23" si="0">E11/$E$24</f>
        <v>0.1519161776084372</v>
      </c>
      <c r="G11" s="657">
        <f>'19'!H58</f>
        <v>-3.5396791945006119E-2</v>
      </c>
      <c r="H11" s="257">
        <v>1.7225806451612906</v>
      </c>
      <c r="I11" s="258">
        <v>8.9</v>
      </c>
      <c r="J11" s="258">
        <v>-3.7</v>
      </c>
      <c r="K11" s="258">
        <v>-0.20000000000000009</v>
      </c>
      <c r="L11" s="259">
        <v>1.9225806451612908</v>
      </c>
      <c r="M11" s="223"/>
    </row>
    <row r="12" spans="1:13" ht="14.1" customHeight="1" x14ac:dyDescent="0.2">
      <c r="A12" s="167"/>
      <c r="B12" s="139" t="s">
        <v>15</v>
      </c>
      <c r="C12" s="132">
        <f>'20'!D27</f>
        <v>85603</v>
      </c>
      <c r="D12" s="133">
        <f>'20'!E27</f>
        <v>28649.4</v>
      </c>
      <c r="E12" s="133">
        <f>'20'!F27</f>
        <v>305457.15902000002</v>
      </c>
      <c r="F12" s="656">
        <f t="shared" si="0"/>
        <v>2.5909810836248461E-2</v>
      </c>
      <c r="G12" s="233">
        <f>'20'!H27</f>
        <v>-2.4222938223333334E-2</v>
      </c>
      <c r="H12" s="260">
        <v>4.1935483870967676E-2</v>
      </c>
      <c r="I12" s="261">
        <v>6</v>
      </c>
      <c r="J12" s="261">
        <v>-4.7</v>
      </c>
      <c r="K12" s="261">
        <v>-0.80000000000000038</v>
      </c>
      <c r="L12" s="262">
        <v>0.84193548387096806</v>
      </c>
      <c r="M12" s="126"/>
    </row>
    <row r="13" spans="1:13" ht="14.1" customHeight="1" x14ac:dyDescent="0.2">
      <c r="A13" s="253"/>
      <c r="B13" s="230" t="s">
        <v>333</v>
      </c>
      <c r="C13" s="231">
        <f>'20'!D58</f>
        <v>118417</v>
      </c>
      <c r="D13" s="232">
        <f>'20'!E58</f>
        <v>49832.899999999994</v>
      </c>
      <c r="E13" s="232">
        <f>'20'!F58</f>
        <v>531314.85291999998</v>
      </c>
      <c r="F13" s="233">
        <f t="shared" si="0"/>
        <v>4.506775149029988E-2</v>
      </c>
      <c r="G13" s="657">
        <f>'20'!H58</f>
        <v>2.1785755294194842E-2</v>
      </c>
      <c r="H13" s="257">
        <v>0.7</v>
      </c>
      <c r="I13" s="258">
        <v>5.9</v>
      </c>
      <c r="J13" s="258">
        <v>-6.1</v>
      </c>
      <c r="K13" s="258">
        <v>-0.60000000000000009</v>
      </c>
      <c r="L13" s="259">
        <v>1.3</v>
      </c>
      <c r="M13" s="223"/>
    </row>
    <row r="14" spans="1:13" ht="14.1" customHeight="1" x14ac:dyDescent="0.2">
      <c r="A14" s="167"/>
      <c r="B14" s="139" t="s">
        <v>16</v>
      </c>
      <c r="C14" s="132">
        <f>'21'!D27</f>
        <v>93187</v>
      </c>
      <c r="D14" s="133">
        <f>'21'!E27</f>
        <v>48320.599999999991</v>
      </c>
      <c r="E14" s="133">
        <f>'21'!F27</f>
        <v>515190.79511000001</v>
      </c>
      <c r="F14" s="656">
        <f t="shared" si="0"/>
        <v>4.3700059572028355E-2</v>
      </c>
      <c r="G14" s="233">
        <f>'21'!H27</f>
        <v>-2.2777969903067942E-2</v>
      </c>
      <c r="H14" s="260">
        <v>1.1935483870967745</v>
      </c>
      <c r="I14" s="261">
        <v>6.4</v>
      </c>
      <c r="J14" s="261">
        <v>-5.0999999999999996</v>
      </c>
      <c r="K14" s="261">
        <v>-0.20000000000000009</v>
      </c>
      <c r="L14" s="262">
        <v>1.3935483870967746</v>
      </c>
      <c r="M14" s="126"/>
    </row>
    <row r="15" spans="1:13" ht="14.1" customHeight="1" x14ac:dyDescent="0.2">
      <c r="A15" s="253"/>
      <c r="B15" s="230" t="s">
        <v>17</v>
      </c>
      <c r="C15" s="231">
        <f>'21'!D58</f>
        <v>384151</v>
      </c>
      <c r="D15" s="232">
        <f>'21'!E58</f>
        <v>112526.243</v>
      </c>
      <c r="E15" s="232">
        <f>'21'!F58</f>
        <v>1199473.0580900002</v>
      </c>
      <c r="F15" s="233">
        <f t="shared" si="0"/>
        <v>0.10174297481845403</v>
      </c>
      <c r="G15" s="657">
        <f>'21'!H58</f>
        <v>-5.7813988319802355E-2</v>
      </c>
      <c r="H15" s="257">
        <v>1.7161290322580647</v>
      </c>
      <c r="I15" s="258">
        <v>8.6999999999999993</v>
      </c>
      <c r="J15" s="258">
        <v>-3.2</v>
      </c>
      <c r="K15" s="258">
        <v>-0.5</v>
      </c>
      <c r="L15" s="259">
        <v>2.2161290322580647</v>
      </c>
      <c r="M15" s="223"/>
    </row>
    <row r="16" spans="1:13" ht="14.1" customHeight="1" x14ac:dyDescent="0.2">
      <c r="A16" s="167"/>
      <c r="B16" s="139" t="s">
        <v>18</v>
      </c>
      <c r="C16" s="132">
        <f>'22'!D27</f>
        <v>189143</v>
      </c>
      <c r="D16" s="133">
        <f>'22'!E27</f>
        <v>67546.399999999994</v>
      </c>
      <c r="E16" s="133">
        <f>'22'!F27</f>
        <v>720173.67472000001</v>
      </c>
      <c r="F16" s="656">
        <f t="shared" si="0"/>
        <v>6.1087334607271011E-2</v>
      </c>
      <c r="G16" s="233">
        <f>'22'!H27</f>
        <v>-1.8618903090171283E-2</v>
      </c>
      <c r="H16" s="260">
        <v>1.0580645161290323</v>
      </c>
      <c r="I16" s="261">
        <v>7.3</v>
      </c>
      <c r="J16" s="261">
        <v>-4.2</v>
      </c>
      <c r="K16" s="261">
        <v>-1.1000000000000005</v>
      </c>
      <c r="L16" s="262">
        <v>2.1580645161290328</v>
      </c>
      <c r="M16" s="126"/>
    </row>
    <row r="17" spans="1:18" ht="14.1" customHeight="1" x14ac:dyDescent="0.2">
      <c r="A17" s="253"/>
      <c r="B17" s="230" t="s">
        <v>19</v>
      </c>
      <c r="C17" s="231">
        <f>'22'!D58</f>
        <v>136785</v>
      </c>
      <c r="D17" s="232">
        <f>'22'!E58</f>
        <v>52889.1</v>
      </c>
      <c r="E17" s="232">
        <f>'22'!F58</f>
        <v>563900.17982000008</v>
      </c>
      <c r="F17" s="233">
        <f t="shared" si="0"/>
        <v>4.7831738619378894E-2</v>
      </c>
      <c r="G17" s="657">
        <f>'22'!H58</f>
        <v>4.6806109868984961E-3</v>
      </c>
      <c r="H17" s="257">
        <v>1.241935483870968</v>
      </c>
      <c r="I17" s="258">
        <v>6.8</v>
      </c>
      <c r="J17" s="258">
        <v>-4.2</v>
      </c>
      <c r="K17" s="258">
        <v>0.10000000000000005</v>
      </c>
      <c r="L17" s="259">
        <v>1.1419354838709679</v>
      </c>
      <c r="M17" s="223"/>
    </row>
    <row r="18" spans="1:18" ht="14.1" customHeight="1" x14ac:dyDescent="0.2">
      <c r="A18" s="167"/>
      <c r="B18" s="139" t="s">
        <v>20</v>
      </c>
      <c r="C18" s="132">
        <f>'23'!D27</f>
        <v>159757</v>
      </c>
      <c r="D18" s="133">
        <f>'23'!E27</f>
        <v>51694.9</v>
      </c>
      <c r="E18" s="133">
        <f>'23'!F27</f>
        <v>551166.67209999985</v>
      </c>
      <c r="F18" s="656">
        <f t="shared" si="0"/>
        <v>4.6751643533817278E-2</v>
      </c>
      <c r="G18" s="233">
        <f>'23'!H27</f>
        <v>-2.871674623708027E-2</v>
      </c>
      <c r="H18" s="260">
        <v>1.2225806451612906</v>
      </c>
      <c r="I18" s="261">
        <v>8</v>
      </c>
      <c r="J18" s="261">
        <v>-4.3</v>
      </c>
      <c r="K18" s="261">
        <v>-0.10000000000000005</v>
      </c>
      <c r="L18" s="262">
        <v>1.3225806451612907</v>
      </c>
      <c r="M18" s="126"/>
    </row>
    <row r="19" spans="1:18" ht="14.1" customHeight="1" x14ac:dyDescent="0.2">
      <c r="A19" s="253"/>
      <c r="B19" s="230" t="s">
        <v>3</v>
      </c>
      <c r="C19" s="231">
        <f>'23'!D58</f>
        <v>424863</v>
      </c>
      <c r="D19" s="232">
        <f>'23'!E58</f>
        <v>132302.28992091434</v>
      </c>
      <c r="E19" s="232">
        <f>'23'!F58</f>
        <v>1408357.8508331329</v>
      </c>
      <c r="F19" s="233">
        <f t="shared" si="0"/>
        <v>0.11946122206434413</v>
      </c>
      <c r="G19" s="657">
        <f>'23'!H58</f>
        <v>-5.3111169713536105E-2</v>
      </c>
      <c r="H19" s="257">
        <v>2.7999999999999994</v>
      </c>
      <c r="I19" s="258">
        <v>9.8000000000000007</v>
      </c>
      <c r="J19" s="258">
        <v>-1.5</v>
      </c>
      <c r="K19" s="258">
        <v>1.1000000000000005</v>
      </c>
      <c r="L19" s="259">
        <v>1.6999999999999988</v>
      </c>
      <c r="M19" s="223"/>
    </row>
    <row r="20" spans="1:18" ht="14.1" customHeight="1" x14ac:dyDescent="0.2">
      <c r="A20" s="167"/>
      <c r="B20" s="139" t="s">
        <v>21</v>
      </c>
      <c r="C20" s="140">
        <f>'24'!D27</f>
        <v>256113</v>
      </c>
      <c r="D20" s="141">
        <f>'24'!E27</f>
        <v>138189.91899999999</v>
      </c>
      <c r="E20" s="141">
        <f>'24'!F27</f>
        <v>1473363.6774700002</v>
      </c>
      <c r="F20" s="656">
        <f t="shared" si="0"/>
        <v>0.12497521517820308</v>
      </c>
      <c r="G20" s="165">
        <f>'24'!H27</f>
        <v>-4.4095501244751756E-2</v>
      </c>
      <c r="H20" s="263">
        <v>1.8129032258064517</v>
      </c>
      <c r="I20" s="264">
        <v>8.6999999999999993</v>
      </c>
      <c r="J20" s="261">
        <v>-3.8</v>
      </c>
      <c r="K20" s="261">
        <v>0.69999999999999962</v>
      </c>
      <c r="L20" s="262">
        <v>1.112903225806452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'24'!D58</f>
        <v>225734</v>
      </c>
      <c r="D21" s="226">
        <f>'24'!E58</f>
        <v>106819.822</v>
      </c>
      <c r="E21" s="226">
        <f>'24'!F58</f>
        <v>1138680.1964099999</v>
      </c>
      <c r="F21" s="233">
        <f t="shared" si="0"/>
        <v>9.6586338282657877E-2</v>
      </c>
      <c r="G21" s="663">
        <f>'24'!H58</f>
        <v>-0.29200040449233583</v>
      </c>
      <c r="H21" s="265">
        <v>2.0354838709677416</v>
      </c>
      <c r="I21" s="266">
        <v>8.3000000000000007</v>
      </c>
      <c r="J21" s="258">
        <v>-2.1</v>
      </c>
      <c r="K21" s="258">
        <v>0.89999999999999947</v>
      </c>
      <c r="L21" s="259">
        <v>1.1354838709677422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'25'!D27</f>
        <v>117067</v>
      </c>
      <c r="D22" s="141">
        <f>'25'!E27</f>
        <v>48627.203999999998</v>
      </c>
      <c r="E22" s="141">
        <f>'25'!F27</f>
        <v>518492.63183000003</v>
      </c>
      <c r="F22" s="656">
        <f t="shared" si="0"/>
        <v>4.3980131465258324E-2</v>
      </c>
      <c r="G22" s="165">
        <f>'25'!H27</f>
        <v>-5.9211720353786919E-2</v>
      </c>
      <c r="H22" s="263">
        <v>0.27096774193548384</v>
      </c>
      <c r="I22" s="264">
        <v>5.9</v>
      </c>
      <c r="J22" s="261">
        <v>-5.7</v>
      </c>
      <c r="K22" s="261">
        <v>-1.2000000000000002</v>
      </c>
      <c r="L22" s="262">
        <v>1.4709677419354841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'25'!D58</f>
        <v>158397</v>
      </c>
      <c r="D23" s="249">
        <f>'25'!E58</f>
        <v>62974.299999999996</v>
      </c>
      <c r="E23" s="249">
        <f>'25'!F58</f>
        <v>671426.98485999997</v>
      </c>
      <c r="F23" s="661">
        <f t="shared" si="0"/>
        <v>5.6952491222954801E-2</v>
      </c>
      <c r="G23" s="664">
        <f>'25'!H58</f>
        <v>1.4582730357839816E-3</v>
      </c>
      <c r="H23" s="267">
        <v>0.4258064516129032</v>
      </c>
      <c r="I23" s="268">
        <v>7.6</v>
      </c>
      <c r="J23" s="268">
        <v>-4.8</v>
      </c>
      <c r="K23" s="268">
        <v>-0.10000000000000005</v>
      </c>
      <c r="L23" s="269">
        <v>0.52580645161290329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2844259</v>
      </c>
      <c r="D24" s="141">
        <f>SUM(D10:D23)</f>
        <v>1105967.1929209144</v>
      </c>
      <c r="E24" s="141">
        <f>SUM(E10:E23)</f>
        <v>11789246.974843133</v>
      </c>
      <c r="F24" s="279">
        <f>SUM(F10:F23)</f>
        <v>1.0000000000000002</v>
      </c>
      <c r="G24" s="165"/>
      <c r="H24" s="270">
        <v>1.0096774193548386</v>
      </c>
      <c r="I24" s="271">
        <v>6.3</v>
      </c>
      <c r="J24" s="271">
        <v>-4</v>
      </c>
      <c r="K24" s="271">
        <v>-0.43548387096774194</v>
      </c>
      <c r="L24" s="272">
        <v>1.4451612903225806</v>
      </c>
      <c r="M24" s="126"/>
    </row>
    <row r="25" spans="1:18" ht="14.1" customHeight="1" x14ac:dyDescent="0.2">
      <c r="A25" s="253"/>
      <c r="B25" s="230" t="s">
        <v>343</v>
      </c>
      <c r="C25" s="222"/>
      <c r="D25" s="226">
        <f>'10'!E29+'11'!E29+'12'!E29+'13'!E29</f>
        <v>-26043.314772469617</v>
      </c>
      <c r="E25" s="226">
        <f>'10'!F29+'11'!F29+'12'!F29+'13'!F29</f>
        <v>-277468.89962699998</v>
      </c>
      <c r="F25" s="229"/>
      <c r="G25" s="666">
        <f>'9'!H29</f>
        <v>2.2003604366400413</v>
      </c>
      <c r="H25" s="273">
        <v>1.0096774193548386</v>
      </c>
      <c r="I25" s="274">
        <v>6.3</v>
      </c>
      <c r="J25" s="274">
        <v>-4</v>
      </c>
      <c r="K25" s="274">
        <v>-0.43548387096774194</v>
      </c>
      <c r="L25" s="275">
        <v>1.4451612903225806</v>
      </c>
      <c r="M25" s="223"/>
    </row>
    <row r="26" spans="1:18" ht="14.1" customHeight="1" x14ac:dyDescent="0.2">
      <c r="A26" s="288"/>
      <c r="B26" s="284" t="s">
        <v>169</v>
      </c>
      <c r="C26" s="281">
        <f>C24+C25</f>
        <v>2844259</v>
      </c>
      <c r="D26" s="146">
        <f t="shared" ref="D26:E26" si="1">D24+D25</f>
        <v>1079923.8781484447</v>
      </c>
      <c r="E26" s="285">
        <f t="shared" si="1"/>
        <v>11511778.075216133</v>
      </c>
      <c r="F26" s="662"/>
      <c r="G26" s="667">
        <f>'9'!H30</f>
        <v>-8.2369052932225531E-2</v>
      </c>
      <c r="H26" s="276">
        <v>1.0096774193548386</v>
      </c>
      <c r="I26" s="277">
        <v>6.3</v>
      </c>
      <c r="J26" s="277">
        <v>-4</v>
      </c>
      <c r="K26" s="277">
        <v>-0.43548387096774194</v>
      </c>
      <c r="L26" s="278">
        <v>1.4451612903225806</v>
      </c>
      <c r="M26" s="286"/>
    </row>
    <row r="27" spans="1:18" ht="15" customHeight="1" x14ac:dyDescent="0.2">
      <c r="A27" s="167"/>
      <c r="B27" s="139"/>
      <c r="C27" s="252"/>
      <c r="D27" s="1033" t="s">
        <v>167</v>
      </c>
      <c r="E27" s="1034"/>
      <c r="F27" s="1034"/>
      <c r="G27" s="1035"/>
      <c r="H27" s="1027" t="s">
        <v>165</v>
      </c>
      <c r="I27" s="1028"/>
      <c r="J27" s="1028"/>
      <c r="K27" s="1028"/>
      <c r="L27" s="1029"/>
      <c r="M27" s="126"/>
    </row>
    <row r="28" spans="1:18" ht="15" customHeight="1" x14ac:dyDescent="0.2">
      <c r="A28" s="126"/>
      <c r="B28" s="251"/>
      <c r="C28" s="138"/>
      <c r="D28" s="1036"/>
      <c r="E28" s="1037"/>
      <c r="F28" s="1037"/>
      <c r="G28" s="1038"/>
      <c r="H28" s="1030" t="s">
        <v>166</v>
      </c>
      <c r="I28" s="1031"/>
      <c r="J28" s="1031"/>
      <c r="K28" s="1031"/>
      <c r="L28" s="103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23" t="s">
        <v>187</v>
      </c>
      <c r="C32" s="994"/>
      <c r="D32" s="994"/>
      <c r="E32" s="994"/>
      <c r="F32" s="994"/>
      <c r="G32" s="994" t="s">
        <v>188</v>
      </c>
      <c r="H32" s="994"/>
      <c r="I32" s="994"/>
      <c r="J32" s="994"/>
      <c r="K32" s="994"/>
      <c r="L32" s="997"/>
      <c r="M32" s="148"/>
    </row>
    <row r="33" spans="1:13" ht="15" customHeight="1" x14ac:dyDescent="0.2">
      <c r="A33" s="167"/>
      <c r="C33" s="465" t="str">
        <f>G5</f>
        <v>prosinec</v>
      </c>
      <c r="D33" s="466">
        <f>H5</f>
        <v>2017</v>
      </c>
      <c r="I33" s="465" t="str">
        <f>G5</f>
        <v>prosinec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C8:C9"/>
    <mergeCell ref="K1:M1"/>
    <mergeCell ref="B3:L3"/>
    <mergeCell ref="B5:C5"/>
    <mergeCell ref="H7:L7"/>
    <mergeCell ref="D7:G7"/>
    <mergeCell ref="H27:L27"/>
    <mergeCell ref="H28:L28"/>
    <mergeCell ref="D27:G28"/>
    <mergeCell ref="G32:L32"/>
    <mergeCell ref="B32:F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topLeftCell="A4" zoomScaleNormal="100" zoomScaleSheetLayoutView="100" workbookViewId="0">
      <selection activeCell="H24" sqref="H24"/>
    </sheetView>
  </sheetViews>
  <sheetFormatPr defaultRowHeight="12.75" x14ac:dyDescent="0.25"/>
  <cols>
    <col min="1" max="1" width="14.42578125" style="492" customWidth="1"/>
    <col min="2" max="2" width="2.7109375" style="598" customWidth="1"/>
    <col min="3" max="3" width="63.28515625" style="492" customWidth="1"/>
    <col min="4" max="4" width="13.5703125" style="492" customWidth="1"/>
    <col min="5" max="5" width="9.140625" style="492"/>
    <col min="6" max="6" width="11.7109375" style="492" customWidth="1"/>
    <col min="7" max="8" width="9.140625" style="492"/>
    <col min="9" max="9" width="11.7109375" style="492" customWidth="1"/>
    <col min="10" max="16384" width="9.140625" style="492"/>
  </cols>
  <sheetData>
    <row r="1" spans="1:4" ht="12.75" customHeight="1" x14ac:dyDescent="0.25">
      <c r="B1" s="613"/>
      <c r="C1" s="593"/>
      <c r="D1" s="593"/>
    </row>
    <row r="2" spans="1:4" ht="12.75" customHeight="1" x14ac:dyDescent="0.25">
      <c r="A2" s="593"/>
      <c r="B2" s="613"/>
      <c r="C2" s="593"/>
      <c r="D2" s="593"/>
    </row>
    <row r="3" spans="1:4" ht="15" customHeight="1" x14ac:dyDescent="0.25">
      <c r="A3" s="593"/>
      <c r="B3" s="613"/>
      <c r="C3" s="594" t="s">
        <v>319</v>
      </c>
      <c r="D3" s="593"/>
    </row>
    <row r="4" spans="1:4" ht="12.75" customHeight="1" x14ac:dyDescent="0.25">
      <c r="A4" s="699" t="s">
        <v>243</v>
      </c>
      <c r="B4" s="698"/>
      <c r="C4" s="700" t="s">
        <v>244</v>
      </c>
      <c r="D4" s="612"/>
    </row>
    <row r="5" spans="1:4" ht="18" customHeight="1" x14ac:dyDescent="0.25">
      <c r="A5" s="139" t="s">
        <v>335</v>
      </c>
      <c r="B5" s="614" t="s">
        <v>37</v>
      </c>
      <c r="C5" s="615" t="s">
        <v>336</v>
      </c>
      <c r="D5" s="615"/>
    </row>
    <row r="6" spans="1:4" ht="18" customHeight="1" x14ac:dyDescent="0.25">
      <c r="A6" s="139" t="s">
        <v>48</v>
      </c>
      <c r="B6" s="614" t="s">
        <v>37</v>
      </c>
      <c r="C6" s="615" t="s">
        <v>4</v>
      </c>
      <c r="D6" s="615"/>
    </row>
    <row r="7" spans="1:4" ht="18" customHeight="1" x14ac:dyDescent="0.25">
      <c r="A7" s="139" t="s">
        <v>9</v>
      </c>
      <c r="B7" s="614" t="s">
        <v>37</v>
      </c>
      <c r="C7" s="615" t="s">
        <v>64</v>
      </c>
      <c r="D7" s="615"/>
    </row>
    <row r="8" spans="1:4" ht="18" customHeight="1" x14ac:dyDescent="0.25">
      <c r="A8" s="139" t="s">
        <v>75</v>
      </c>
      <c r="B8" s="614" t="s">
        <v>37</v>
      </c>
      <c r="C8" s="615" t="s">
        <v>76</v>
      </c>
      <c r="D8" s="615"/>
    </row>
    <row r="9" spans="1:4" ht="18" customHeight="1" x14ac:dyDescent="0.25">
      <c r="A9" s="139" t="s">
        <v>347</v>
      </c>
      <c r="B9" s="614" t="s">
        <v>37</v>
      </c>
      <c r="C9" s="615" t="s">
        <v>348</v>
      </c>
      <c r="D9" s="483"/>
    </row>
    <row r="10" spans="1:4" ht="18" customHeight="1" x14ac:dyDescent="0.25">
      <c r="A10" s="139" t="s">
        <v>41</v>
      </c>
      <c r="B10" s="614" t="s">
        <v>37</v>
      </c>
      <c r="C10" s="138" t="s">
        <v>299</v>
      </c>
      <c r="D10" s="615"/>
    </row>
    <row r="11" spans="1:4" ht="18" customHeight="1" x14ac:dyDescent="0.25">
      <c r="A11" s="139" t="s">
        <v>67</v>
      </c>
      <c r="B11" s="614" t="s">
        <v>37</v>
      </c>
      <c r="C11" s="615" t="s">
        <v>68</v>
      </c>
      <c r="D11" s="615"/>
    </row>
    <row r="12" spans="1:4" ht="18" customHeight="1" x14ac:dyDescent="0.25">
      <c r="A12" s="139" t="s">
        <v>321</v>
      </c>
      <c r="B12" s="614" t="s">
        <v>37</v>
      </c>
      <c r="C12" s="138" t="s">
        <v>322</v>
      </c>
      <c r="D12" s="615"/>
    </row>
    <row r="13" spans="1:4" ht="18" customHeight="1" x14ac:dyDescent="0.25">
      <c r="A13" s="139" t="s">
        <v>276</v>
      </c>
      <c r="B13" s="614" t="s">
        <v>37</v>
      </c>
      <c r="C13" s="615" t="s">
        <v>297</v>
      </c>
      <c r="D13" s="615"/>
    </row>
    <row r="14" spans="1:4" ht="18" customHeight="1" x14ac:dyDescent="0.25">
      <c r="A14" s="139" t="s">
        <v>57</v>
      </c>
      <c r="B14" s="614" t="s">
        <v>37</v>
      </c>
      <c r="C14" s="615" t="s">
        <v>58</v>
      </c>
      <c r="D14" s="483"/>
    </row>
    <row r="15" spans="1:4" ht="18" customHeight="1" x14ac:dyDescent="0.25">
      <c r="A15" s="139" t="s">
        <v>323</v>
      </c>
      <c r="B15" s="614" t="s">
        <v>37</v>
      </c>
      <c r="C15" s="615" t="s">
        <v>324</v>
      </c>
      <c r="D15" s="483"/>
    </row>
    <row r="16" spans="1:4" ht="18" customHeight="1" x14ac:dyDescent="0.25">
      <c r="A16" s="139" t="s">
        <v>77</v>
      </c>
      <c r="B16" s="614" t="s">
        <v>37</v>
      </c>
      <c r="C16" s="615" t="s">
        <v>78</v>
      </c>
      <c r="D16" s="483"/>
    </row>
    <row r="17" spans="1:4" ht="18" customHeight="1" x14ac:dyDescent="0.25">
      <c r="A17" s="139" t="s">
        <v>53</v>
      </c>
      <c r="B17" s="614" t="s">
        <v>37</v>
      </c>
      <c r="C17" s="615" t="s">
        <v>54</v>
      </c>
      <c r="D17" s="483"/>
    </row>
    <row r="18" spans="1:4" ht="18" customHeight="1" x14ac:dyDescent="0.25">
      <c r="A18" s="139" t="s">
        <v>148</v>
      </c>
      <c r="B18" s="614" t="s">
        <v>37</v>
      </c>
      <c r="C18" s="615" t="s">
        <v>296</v>
      </c>
      <c r="D18" s="615"/>
    </row>
    <row r="19" spans="1:4" ht="18" customHeight="1" x14ac:dyDescent="0.25">
      <c r="A19" s="139" t="s">
        <v>8</v>
      </c>
      <c r="B19" s="614" t="s">
        <v>37</v>
      </c>
      <c r="C19" s="615" t="s">
        <v>61</v>
      </c>
      <c r="D19" s="615"/>
    </row>
    <row r="20" spans="1:4" ht="18" customHeight="1" x14ac:dyDescent="0.25">
      <c r="A20" s="139" t="s">
        <v>229</v>
      </c>
      <c r="B20" s="614" t="s">
        <v>37</v>
      </c>
      <c r="C20" s="483" t="s">
        <v>295</v>
      </c>
      <c r="D20" s="615"/>
    </row>
    <row r="21" spans="1:4" ht="18" customHeight="1" x14ac:dyDescent="0.25">
      <c r="A21" s="139" t="s">
        <v>232</v>
      </c>
      <c r="B21" s="614" t="s">
        <v>37</v>
      </c>
      <c r="C21" s="615" t="s">
        <v>233</v>
      </c>
      <c r="D21" s="615"/>
    </row>
    <row r="22" spans="1:4" ht="18" customHeight="1" x14ac:dyDescent="0.25">
      <c r="A22" s="139" t="s">
        <v>277</v>
      </c>
      <c r="B22" s="614" t="s">
        <v>37</v>
      </c>
      <c r="C22" s="483" t="s">
        <v>294</v>
      </c>
      <c r="D22" s="615"/>
    </row>
    <row r="23" spans="1:4" ht="18" customHeight="1" x14ac:dyDescent="0.25">
      <c r="A23" s="139" t="s">
        <v>65</v>
      </c>
      <c r="B23" s="614" t="s">
        <v>37</v>
      </c>
      <c r="C23" s="748" t="s">
        <v>135</v>
      </c>
      <c r="D23" s="483"/>
    </row>
    <row r="24" spans="1:4" ht="18" customHeight="1" x14ac:dyDescent="0.25">
      <c r="A24" s="139" t="s">
        <v>69</v>
      </c>
      <c r="B24" s="614" t="s">
        <v>37</v>
      </c>
      <c r="C24" s="615" t="s">
        <v>70</v>
      </c>
      <c r="D24" s="615"/>
    </row>
    <row r="25" spans="1:4" ht="18" customHeight="1" x14ac:dyDescent="0.25">
      <c r="A25" s="139" t="s">
        <v>342</v>
      </c>
      <c r="B25" s="614" t="s">
        <v>37</v>
      </c>
      <c r="C25" s="615" t="s">
        <v>341</v>
      </c>
      <c r="D25" s="615"/>
    </row>
    <row r="26" spans="1:4" ht="18" customHeight="1" x14ac:dyDescent="0.25">
      <c r="A26" s="139" t="s">
        <v>40</v>
      </c>
      <c r="B26" s="614" t="s">
        <v>37</v>
      </c>
      <c r="C26" s="138" t="s">
        <v>298</v>
      </c>
      <c r="D26" s="483"/>
    </row>
    <row r="27" spans="1:4" ht="18" customHeight="1" x14ac:dyDescent="0.25">
      <c r="A27" s="139" t="s">
        <v>60</v>
      </c>
      <c r="B27" s="614" t="s">
        <v>37</v>
      </c>
      <c r="C27" s="615" t="s">
        <v>59</v>
      </c>
      <c r="D27" s="619"/>
    </row>
    <row r="28" spans="1:4" ht="18" customHeight="1" x14ac:dyDescent="0.25">
      <c r="A28" s="139" t="s">
        <v>50</v>
      </c>
      <c r="B28" s="614" t="s">
        <v>37</v>
      </c>
      <c r="C28" s="615" t="s">
        <v>49</v>
      </c>
      <c r="D28" s="592"/>
    </row>
    <row r="29" spans="1:4" ht="18" customHeight="1" x14ac:dyDescent="0.25">
      <c r="A29" s="139" t="s">
        <v>52</v>
      </c>
      <c r="B29" s="614" t="s">
        <v>37</v>
      </c>
      <c r="C29" s="615" t="s">
        <v>51</v>
      </c>
      <c r="D29" s="592"/>
    </row>
    <row r="30" spans="1:4" ht="18" customHeight="1" x14ac:dyDescent="0.25">
      <c r="A30" s="139" t="s">
        <v>7</v>
      </c>
      <c r="B30" s="614" t="s">
        <v>37</v>
      </c>
      <c r="C30" s="615" t="s">
        <v>63</v>
      </c>
      <c r="D30" s="592"/>
    </row>
    <row r="31" spans="1:4" ht="18" customHeight="1" x14ac:dyDescent="0.25">
      <c r="A31" s="139" t="s">
        <v>6</v>
      </c>
      <c r="B31" s="614" t="s">
        <v>37</v>
      </c>
      <c r="C31" s="615" t="s">
        <v>62</v>
      </c>
      <c r="D31" s="592"/>
    </row>
    <row r="32" spans="1:4" ht="18" customHeight="1" x14ac:dyDescent="0.25">
      <c r="A32" s="139" t="s">
        <v>73</v>
      </c>
      <c r="B32" s="614" t="s">
        <v>37</v>
      </c>
      <c r="C32" s="615" t="s">
        <v>74</v>
      </c>
      <c r="D32" s="592"/>
    </row>
    <row r="33" spans="1:4" ht="18" customHeight="1" x14ac:dyDescent="0.25">
      <c r="A33" s="139" t="s">
        <v>93</v>
      </c>
      <c r="B33" s="614" t="s">
        <v>37</v>
      </c>
      <c r="C33" s="615" t="s">
        <v>92</v>
      </c>
      <c r="D33" s="592"/>
    </row>
    <row r="34" spans="1:4" ht="18" customHeight="1" x14ac:dyDescent="0.25">
      <c r="A34" s="139" t="s">
        <v>56</v>
      </c>
      <c r="B34" s="614" t="s">
        <v>37</v>
      </c>
      <c r="C34" s="615" t="s">
        <v>55</v>
      </c>
      <c r="D34" s="592"/>
    </row>
    <row r="35" spans="1:4" ht="18" customHeight="1" x14ac:dyDescent="0.25">
      <c r="A35" s="139"/>
      <c r="B35" s="706"/>
      <c r="C35" s="138"/>
      <c r="D35" s="592"/>
    </row>
    <row r="36" spans="1:4" ht="18" customHeight="1" x14ac:dyDescent="0.25">
      <c r="B36" s="716"/>
    </row>
    <row r="37" spans="1:4" ht="18" customHeight="1" x14ac:dyDescent="0.25">
      <c r="A37" s="699" t="s">
        <v>245</v>
      </c>
      <c r="B37" s="703"/>
      <c r="C37" s="896" t="s">
        <v>244</v>
      </c>
      <c r="D37" s="897"/>
    </row>
    <row r="38" spans="1:4" ht="30" customHeight="1" x14ac:dyDescent="0.25">
      <c r="A38" s="757" t="s">
        <v>340</v>
      </c>
      <c r="B38" s="754" t="s">
        <v>37</v>
      </c>
      <c r="C38" s="755" t="s">
        <v>339</v>
      </c>
      <c r="D38" s="708"/>
    </row>
    <row r="39" spans="1:4" ht="18" customHeight="1" x14ac:dyDescent="0.25">
      <c r="A39" s="753" t="s">
        <v>246</v>
      </c>
      <c r="B39" s="754" t="s">
        <v>37</v>
      </c>
      <c r="C39" s="756" t="s">
        <v>293</v>
      </c>
      <c r="D39" s="707"/>
    </row>
    <row r="40" spans="1:4" ht="18" customHeight="1" x14ac:dyDescent="0.25">
      <c r="A40" s="753" t="s">
        <v>310</v>
      </c>
      <c r="B40" s="754" t="s">
        <v>37</v>
      </c>
      <c r="C40" s="756" t="s">
        <v>311</v>
      </c>
      <c r="D40" s="707"/>
    </row>
    <row r="41" spans="1:4" ht="30" customHeight="1" x14ac:dyDescent="0.25">
      <c r="A41" s="750" t="s">
        <v>94</v>
      </c>
      <c r="B41" s="751" t="s">
        <v>37</v>
      </c>
      <c r="C41" s="752" t="s">
        <v>353</v>
      </c>
      <c r="D41" s="592"/>
    </row>
    <row r="42" spans="1:4" ht="18" customHeight="1" x14ac:dyDescent="0.25">
      <c r="A42" s="753"/>
      <c r="B42" s="754"/>
      <c r="C42" s="756"/>
      <c r="D42" s="701"/>
    </row>
    <row r="43" spans="1:4" ht="18" customHeight="1" x14ac:dyDescent="0.25">
      <c r="B43" s="605"/>
      <c r="C43" s="749"/>
      <c r="D43" s="701"/>
    </row>
    <row r="44" spans="1:4" ht="30" customHeight="1" x14ac:dyDescent="0.25">
      <c r="A44" s="139"/>
      <c r="B44" s="702"/>
      <c r="C44" s="615"/>
      <c r="D44" s="701"/>
    </row>
    <row r="45" spans="1:4" ht="30" customHeight="1" x14ac:dyDescent="0.25"/>
    <row r="46" spans="1:4" ht="30" customHeight="1" x14ac:dyDescent="0.25"/>
    <row r="47" spans="1:4" ht="30" customHeight="1" x14ac:dyDescent="0.25">
      <c r="B47" s="492"/>
    </row>
  </sheetData>
  <sortState ref="A5:C34">
    <sortCondition ref="A34"/>
  </sortState>
  <mergeCells count="1"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topLeftCell="A4" zoomScaleNormal="100" zoomScaleSheetLayoutView="100" workbookViewId="0">
      <selection activeCell="F11" sqref="F1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980" t="s">
        <v>273</v>
      </c>
      <c r="L1" s="980"/>
      <c r="M1" s="980"/>
    </row>
    <row r="2" spans="1:13" ht="6.75" customHeight="1" x14ac:dyDescent="0.2"/>
    <row r="3" spans="1:13" ht="30" customHeight="1" x14ac:dyDescent="0.2">
      <c r="B3" s="993" t="s">
        <v>168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9"/>
      <c r="C5" s="1040"/>
      <c r="D5" s="468"/>
      <c r="E5" s="469"/>
      <c r="F5" s="223"/>
      <c r="G5" s="475" t="str">
        <f>T!E17</f>
        <v>IV. čtvrtletí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24" t="s">
        <v>39</v>
      </c>
      <c r="E7" s="1025"/>
      <c r="F7" s="1025"/>
      <c r="G7" s="1026"/>
      <c r="H7" s="1024" t="s">
        <v>159</v>
      </c>
      <c r="I7" s="1025"/>
      <c r="J7" s="1025"/>
      <c r="K7" s="1025"/>
      <c r="L7" s="1026"/>
      <c r="M7" s="148"/>
    </row>
    <row r="8" spans="1:13" ht="14.1" customHeight="1" x14ac:dyDescent="0.25">
      <c r="B8" s="161"/>
      <c r="C8" s="989" t="s">
        <v>160</v>
      </c>
      <c r="D8" s="247"/>
      <c r="E8" s="247"/>
      <c r="F8" s="358" t="s">
        <v>162</v>
      </c>
      <c r="G8" s="652" t="s">
        <v>232</v>
      </c>
      <c r="H8" s="241" t="s">
        <v>38</v>
      </c>
      <c r="I8" s="242" t="s">
        <v>71</v>
      </c>
      <c r="J8" s="242" t="s">
        <v>72</v>
      </c>
      <c r="K8" s="242" t="s">
        <v>163</v>
      </c>
      <c r="L8" s="243" t="s">
        <v>164</v>
      </c>
      <c r="M8" s="126"/>
    </row>
    <row r="9" spans="1:13" ht="15" customHeight="1" x14ac:dyDescent="0.25">
      <c r="A9" s="253"/>
      <c r="B9" s="359" t="s">
        <v>161</v>
      </c>
      <c r="C9" s="990"/>
      <c r="D9" s="359" t="s">
        <v>147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'19'!D33</f>
        <v>107011</v>
      </c>
      <c r="D10" s="172">
        <f>'19'!E33</f>
        <v>90596.553000000014</v>
      </c>
      <c r="E10" s="172">
        <f>'19'!F33</f>
        <v>966132.3226645001</v>
      </c>
      <c r="F10" s="656">
        <f>E10/$E$24</f>
        <v>3.3820053639603616E-2</v>
      </c>
      <c r="G10" s="656">
        <f>'19'!H33</f>
        <v>-7.3881539585567285E-2</v>
      </c>
      <c r="H10" s="254">
        <f>AVERAGE('26'!H10,'27'!H10,'28'!H10)</f>
        <v>4.4556630824372752</v>
      </c>
      <c r="I10" s="620">
        <f>MAX('26'!I10,'27'!I10,'28'!I10)</f>
        <v>12.5</v>
      </c>
      <c r="J10" s="620">
        <f>MIN('26'!J10,'27'!J10,'28'!J10)</f>
        <v>-5.8</v>
      </c>
      <c r="K10" s="620">
        <f>AVERAGE('26'!K10,'27'!K10,'28'!K10)</f>
        <v>3.0999999999999996</v>
      </c>
      <c r="L10" s="256">
        <f>H10-K10</f>
        <v>1.3556630824372755</v>
      </c>
      <c r="M10" s="126"/>
    </row>
    <row r="11" spans="1:13" ht="14.1" customHeight="1" x14ac:dyDescent="0.2">
      <c r="A11" s="253"/>
      <c r="B11" s="230" t="s">
        <v>14</v>
      </c>
      <c r="C11" s="231">
        <f>'19'!D64</f>
        <v>388031</v>
      </c>
      <c r="D11" s="232">
        <f>'19'!E64</f>
        <v>387041.5</v>
      </c>
      <c r="E11" s="232">
        <f>'19'!F64</f>
        <v>4126121.9254100006</v>
      </c>
      <c r="F11" s="233">
        <f t="shared" ref="F11:F23" si="0">E11/$E$24</f>
        <v>0.14443742494408762</v>
      </c>
      <c r="G11" s="657">
        <f>'19'!H64</f>
        <v>-5.2733818108661616E-2</v>
      </c>
      <c r="H11" s="260">
        <f>AVERAGE('26'!H11,'27'!H11,'28'!H11)</f>
        <v>5.6532974910394254</v>
      </c>
      <c r="I11" s="621">
        <f>MAX('26'!I11,'27'!I11,'28'!I11)</f>
        <v>14.5</v>
      </c>
      <c r="J11" s="621">
        <f>MIN('26'!J11,'27'!J11,'28'!J11)</f>
        <v>-3.7</v>
      </c>
      <c r="K11" s="621">
        <f>AVERAGE('26'!K11,'27'!K11,'28'!K11)</f>
        <v>3.9666666666666672</v>
      </c>
      <c r="L11" s="262">
        <f t="shared" ref="L11:L26" si="1">H11-K11</f>
        <v>1.6866308243727581</v>
      </c>
      <c r="M11" s="223"/>
    </row>
    <row r="12" spans="1:13" ht="14.1" customHeight="1" x14ac:dyDescent="0.2">
      <c r="A12" s="167"/>
      <c r="B12" s="139" t="s">
        <v>15</v>
      </c>
      <c r="C12" s="132">
        <f>'20'!D33</f>
        <v>85603</v>
      </c>
      <c r="D12" s="133">
        <f>'20'!E33</f>
        <v>69300.199999999983</v>
      </c>
      <c r="E12" s="133">
        <f>'20'!F33</f>
        <v>738780.12216999999</v>
      </c>
      <c r="F12" s="656">
        <f t="shared" si="0"/>
        <v>2.5861450624852792E-2</v>
      </c>
      <c r="G12" s="233">
        <f>'20'!H33</f>
        <v>-5.9426944286476484E-2</v>
      </c>
      <c r="H12" s="254">
        <f>AVERAGE('26'!H12,'27'!H12,'28'!H12)</f>
        <v>4.0276702508960573</v>
      </c>
      <c r="I12" s="620">
        <f>MAX('26'!I12,'27'!I12,'28'!I12)</f>
        <v>11.7</v>
      </c>
      <c r="J12" s="620">
        <f>MIN('26'!J12,'27'!J12,'28'!J12)</f>
        <v>-4.7</v>
      </c>
      <c r="K12" s="620">
        <f>AVERAGE('26'!K12,'27'!K12,'28'!K12)</f>
        <v>2.6666666666666661</v>
      </c>
      <c r="L12" s="256">
        <f t="shared" si="1"/>
        <v>1.3610035842293913</v>
      </c>
      <c r="M12" s="126"/>
    </row>
    <row r="13" spans="1:13" ht="14.1" customHeight="1" x14ac:dyDescent="0.2">
      <c r="A13" s="253"/>
      <c r="B13" s="230" t="s">
        <v>333</v>
      </c>
      <c r="C13" s="231">
        <f>'20'!D64</f>
        <v>118417</v>
      </c>
      <c r="D13" s="232">
        <f>'20'!E64</f>
        <v>119255.3</v>
      </c>
      <c r="E13" s="232">
        <f>'20'!F64</f>
        <v>1271332.39252</v>
      </c>
      <c r="F13" s="233">
        <f t="shared" si="0"/>
        <v>4.4503768997409904E-2</v>
      </c>
      <c r="G13" s="657">
        <f>'20'!H64</f>
        <v>2.3751700811668001E-2</v>
      </c>
      <c r="H13" s="260">
        <f>AVERAGE('26'!H13,'27'!H13,'28'!H13)</f>
        <v>4.575232974910393</v>
      </c>
      <c r="I13" s="621">
        <f>MAX('26'!I13,'27'!I13,'28'!I13)</f>
        <v>12.7</v>
      </c>
      <c r="J13" s="621">
        <f>MIN('26'!J13,'27'!J13,'28'!J13)</f>
        <v>-6.1</v>
      </c>
      <c r="K13" s="621">
        <f>AVERAGE('26'!K13,'27'!K13,'28'!K13)</f>
        <v>3.2333333333333347</v>
      </c>
      <c r="L13" s="262">
        <f t="shared" si="1"/>
        <v>1.3418996415770583</v>
      </c>
      <c r="M13" s="223"/>
    </row>
    <row r="14" spans="1:13" ht="14.1" customHeight="1" x14ac:dyDescent="0.2">
      <c r="A14" s="167"/>
      <c r="B14" s="139" t="s">
        <v>16</v>
      </c>
      <c r="C14" s="132">
        <f>'21'!D33</f>
        <v>93187</v>
      </c>
      <c r="D14" s="133">
        <f>'21'!E33</f>
        <v>112923.90000000001</v>
      </c>
      <c r="E14" s="133">
        <f>'21'!F33</f>
        <v>1203841.2310800001</v>
      </c>
      <c r="F14" s="656">
        <f t="shared" si="0"/>
        <v>4.2141199557848168E-2</v>
      </c>
      <c r="G14" s="233">
        <f>'21'!H33</f>
        <v>-3.8696820283715933E-2</v>
      </c>
      <c r="H14" s="254">
        <f>AVERAGE('26'!H14,'27'!H14,'28'!H14)</f>
        <v>4.917025089605735</v>
      </c>
      <c r="I14" s="620">
        <f>MAX('26'!I14,'27'!I14,'28'!I14)</f>
        <v>12.9</v>
      </c>
      <c r="J14" s="620">
        <f>MIN('26'!J14,'27'!J14,'28'!J14)</f>
        <v>-5.0999999999999996</v>
      </c>
      <c r="K14" s="620">
        <f>AVERAGE('26'!K14,'27'!K14,'28'!K14)</f>
        <v>3.4333333333333353</v>
      </c>
      <c r="L14" s="256">
        <f t="shared" si="1"/>
        <v>1.4836917562723997</v>
      </c>
      <c r="M14" s="126"/>
    </row>
    <row r="15" spans="1:13" ht="14.1" customHeight="1" x14ac:dyDescent="0.2">
      <c r="A15" s="253"/>
      <c r="B15" s="230" t="s">
        <v>17</v>
      </c>
      <c r="C15" s="231">
        <f>'21'!D64</f>
        <v>384151</v>
      </c>
      <c r="D15" s="232">
        <f>'21'!E64</f>
        <v>279773.19399999996</v>
      </c>
      <c r="E15" s="232">
        <f>'21'!F64</f>
        <v>2981762.6815299997</v>
      </c>
      <c r="F15" s="233">
        <f t="shared" si="0"/>
        <v>0.10437842877650194</v>
      </c>
      <c r="G15" s="657">
        <f>'21'!H64</f>
        <v>-4.9189329562152606E-2</v>
      </c>
      <c r="H15" s="260">
        <f>AVERAGE('26'!H15,'27'!H15,'28'!H15)</f>
        <v>5.3174193548387096</v>
      </c>
      <c r="I15" s="621">
        <f>MAX('26'!I15,'27'!I15,'28'!I15)</f>
        <v>14.7</v>
      </c>
      <c r="J15" s="621">
        <f>MIN('26'!J15,'27'!J15,'28'!J15)</f>
        <v>-3.2</v>
      </c>
      <c r="K15" s="621">
        <f>AVERAGE('26'!K15,'27'!K15,'28'!K15)</f>
        <v>3.4666666666666655</v>
      </c>
      <c r="L15" s="262">
        <f t="shared" si="1"/>
        <v>1.8507526881720442</v>
      </c>
      <c r="M15" s="223"/>
    </row>
    <row r="16" spans="1:13" ht="14.1" customHeight="1" x14ac:dyDescent="0.2">
      <c r="A16" s="167"/>
      <c r="B16" s="139" t="s">
        <v>18</v>
      </c>
      <c r="C16" s="132">
        <f>'22'!D33</f>
        <v>189143</v>
      </c>
      <c r="D16" s="133">
        <f>'22'!E33</f>
        <v>160650</v>
      </c>
      <c r="E16" s="133">
        <f>'22'!F33</f>
        <v>1712623.02471</v>
      </c>
      <c r="F16" s="656">
        <f t="shared" si="0"/>
        <v>5.9951417835159303E-2</v>
      </c>
      <c r="G16" s="233">
        <f>'22'!H33</f>
        <v>-1.2407457384137028E-2</v>
      </c>
      <c r="H16" s="254">
        <f>AVERAGE('26'!H16,'27'!H16,'28'!H16)</f>
        <v>4.7605017921146953</v>
      </c>
      <c r="I16" s="620">
        <f>MAX('26'!I16,'27'!I16,'28'!I16)</f>
        <v>13</v>
      </c>
      <c r="J16" s="620">
        <f>MIN('26'!J16,'27'!J16,'28'!J16)</f>
        <v>-4.2</v>
      </c>
      <c r="K16" s="620">
        <f>AVERAGE('26'!K16,'27'!K16,'28'!K16)</f>
        <v>2.8999999999999986</v>
      </c>
      <c r="L16" s="256">
        <f t="shared" si="1"/>
        <v>1.8605017921146967</v>
      </c>
      <c r="M16" s="126"/>
    </row>
    <row r="17" spans="1:18" ht="14.1" customHeight="1" x14ac:dyDescent="0.2">
      <c r="A17" s="253"/>
      <c r="B17" s="230" t="s">
        <v>19</v>
      </c>
      <c r="C17" s="231">
        <f>'22'!D64</f>
        <v>136785</v>
      </c>
      <c r="D17" s="232">
        <f>'22'!E64</f>
        <v>127466.1</v>
      </c>
      <c r="E17" s="232">
        <f>'22'!F64</f>
        <v>1358862.5593999999</v>
      </c>
      <c r="F17" s="233">
        <f t="shared" si="0"/>
        <v>4.7567816094810499E-2</v>
      </c>
      <c r="G17" s="657">
        <f>'22'!H64</f>
        <v>-2.87795109282346E-3</v>
      </c>
      <c r="H17" s="260">
        <f>AVERAGE('26'!H17,'27'!H17,'28'!H17)</f>
        <v>5.0192831541218643</v>
      </c>
      <c r="I17" s="621">
        <f>MAX('26'!I17,'27'!I17,'28'!I17)</f>
        <v>13.3</v>
      </c>
      <c r="J17" s="621">
        <f>MIN('26'!J17,'27'!J17,'28'!J17)</f>
        <v>-4.2</v>
      </c>
      <c r="K17" s="621">
        <f>AVERAGE('26'!K17,'27'!K17,'28'!K17)</f>
        <v>3.8333333333333339</v>
      </c>
      <c r="L17" s="262">
        <f t="shared" si="1"/>
        <v>1.1859498207885304</v>
      </c>
      <c r="M17" s="223"/>
    </row>
    <row r="18" spans="1:18" ht="14.1" customHeight="1" x14ac:dyDescent="0.2">
      <c r="A18" s="167"/>
      <c r="B18" s="139" t="s">
        <v>20</v>
      </c>
      <c r="C18" s="132">
        <f>'23'!D33</f>
        <v>159757</v>
      </c>
      <c r="D18" s="133">
        <f>'23'!E33</f>
        <v>124861.5</v>
      </c>
      <c r="E18" s="133">
        <f>'23'!F33</f>
        <v>1331094.0676600002</v>
      </c>
      <c r="F18" s="656">
        <f t="shared" si="0"/>
        <v>4.6595763035300337E-2</v>
      </c>
      <c r="G18" s="233">
        <f>'23'!H33</f>
        <v>-3.4646690809229344E-2</v>
      </c>
      <c r="H18" s="254">
        <f>AVERAGE('26'!H18,'27'!H18,'28'!H18)</f>
        <v>5.0445878136200726</v>
      </c>
      <c r="I18" s="620">
        <f>MAX('26'!I18,'27'!I18,'28'!I18)</f>
        <v>13.5</v>
      </c>
      <c r="J18" s="620">
        <f>MIN('26'!J18,'27'!J18,'28'!J18)</f>
        <v>-4.3</v>
      </c>
      <c r="K18" s="620">
        <f>AVERAGE('26'!K18,'27'!K18,'28'!K18)</f>
        <v>3.3999999999999986</v>
      </c>
      <c r="L18" s="256">
        <f t="shared" si="1"/>
        <v>1.644587813620074</v>
      </c>
      <c r="M18" s="126"/>
    </row>
    <row r="19" spans="1:18" ht="14.1" customHeight="1" x14ac:dyDescent="0.2">
      <c r="A19" s="253"/>
      <c r="B19" s="230" t="s">
        <v>3</v>
      </c>
      <c r="C19" s="231">
        <f>'23'!D64</f>
        <v>424863</v>
      </c>
      <c r="D19" s="232">
        <f>'23'!E64</f>
        <v>301433.34915483271</v>
      </c>
      <c r="E19" s="232">
        <f>'23'!F64</f>
        <v>3209301.0677483734</v>
      </c>
      <c r="F19" s="233">
        <f t="shared" si="0"/>
        <v>0.11234354933654198</v>
      </c>
      <c r="G19" s="657">
        <f>'23'!H64</f>
        <v>-8.4437618123293326E-2</v>
      </c>
      <c r="H19" s="260">
        <f>AVERAGE('26'!H19,'27'!H19,'28'!H19)</f>
        <v>6.6934767025089608</v>
      </c>
      <c r="I19" s="621">
        <f>MAX('26'!I19,'27'!I19,'28'!I19)</f>
        <v>15.1</v>
      </c>
      <c r="J19" s="621">
        <f>MIN('26'!J19,'27'!J19,'28'!J19)</f>
        <v>-1.5</v>
      </c>
      <c r="K19" s="621">
        <f>AVERAGE('26'!K19,'27'!K19,'28'!K19)</f>
        <v>4.6000000000000014</v>
      </c>
      <c r="L19" s="262">
        <f t="shared" si="1"/>
        <v>2.0934767025089593</v>
      </c>
      <c r="M19" s="223"/>
    </row>
    <row r="20" spans="1:18" ht="14.1" customHeight="1" x14ac:dyDescent="0.2">
      <c r="A20" s="167"/>
      <c r="B20" s="139" t="s">
        <v>21</v>
      </c>
      <c r="C20" s="140">
        <f>'24'!D33</f>
        <v>256113</v>
      </c>
      <c r="D20" s="141">
        <f>'24'!E33</f>
        <v>342327.49199999997</v>
      </c>
      <c r="E20" s="141">
        <f>'24'!F33</f>
        <v>3649354.82485</v>
      </c>
      <c r="F20" s="656">
        <f t="shared" si="0"/>
        <v>0.12774790060432817</v>
      </c>
      <c r="G20" s="165">
        <f>'24'!H33</f>
        <v>-4.830742182364927E-2</v>
      </c>
      <c r="H20" s="254">
        <f>AVERAGE('26'!H20,'27'!H20,'28'!H20)</f>
        <v>5.6160931899641584</v>
      </c>
      <c r="I20" s="620">
        <f>MAX('26'!I20,'27'!I20,'28'!I20)</f>
        <v>13.3</v>
      </c>
      <c r="J20" s="620">
        <f>MIN('26'!J20,'27'!J20,'28'!J20)</f>
        <v>-3.8</v>
      </c>
      <c r="K20" s="620">
        <f>AVERAGE('26'!K20,'27'!K20,'28'!K20)</f>
        <v>4.299999999999998</v>
      </c>
      <c r="L20" s="256">
        <f t="shared" si="1"/>
        <v>1.3160931899641604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'24'!D64</f>
        <v>225734</v>
      </c>
      <c r="D21" s="226">
        <f>'24'!E64</f>
        <v>305734.30000000005</v>
      </c>
      <c r="E21" s="226">
        <f>'24'!F64</f>
        <v>3258478.9413000001</v>
      </c>
      <c r="F21" s="233">
        <f t="shared" si="0"/>
        <v>0.11406505091803416</v>
      </c>
      <c r="G21" s="663">
        <f>'24'!H64</f>
        <v>-0.26983655979930582</v>
      </c>
      <c r="H21" s="260">
        <f>AVERAGE('26'!H21,'27'!H21,'28'!H21)</f>
        <v>5.7470250896057351</v>
      </c>
      <c r="I21" s="621">
        <f>MAX('26'!I21,'27'!I21,'28'!I21)</f>
        <v>13.8</v>
      </c>
      <c r="J21" s="621">
        <f>MIN('26'!J21,'27'!J21,'28'!J21)</f>
        <v>-2.1</v>
      </c>
      <c r="K21" s="621">
        <f>AVERAGE('26'!K21,'27'!K21,'28'!K21)</f>
        <v>4.3333333333333321</v>
      </c>
      <c r="L21" s="262">
        <f t="shared" si="1"/>
        <v>1.413691756272403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'25'!D33</f>
        <v>117067</v>
      </c>
      <c r="D22" s="141">
        <f>'25'!E33</f>
        <v>115193.249</v>
      </c>
      <c r="E22" s="141">
        <f>'25'!F33</f>
        <v>1228078.5467200002</v>
      </c>
      <c r="F22" s="656">
        <f t="shared" si="0"/>
        <v>4.2989641635393129E-2</v>
      </c>
      <c r="G22" s="165">
        <f>'25'!H33</f>
        <v>-5.9081789216071198E-2</v>
      </c>
      <c r="H22" s="254">
        <f>AVERAGE('26'!H22,'27'!H22,'28'!H22)</f>
        <v>4.2641935483870963</v>
      </c>
      <c r="I22" s="620">
        <f>MAX('26'!I22,'27'!I22,'28'!I22)</f>
        <v>13</v>
      </c>
      <c r="J22" s="620">
        <f>MIN('26'!J22,'27'!J22,'28'!J22)</f>
        <v>-5.7</v>
      </c>
      <c r="K22" s="620">
        <f>AVERAGE('26'!K22,'27'!K22,'28'!K22)</f>
        <v>2.7000000000000006</v>
      </c>
      <c r="L22" s="256">
        <f t="shared" si="1"/>
        <v>1.5641935483870957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'25'!D64</f>
        <v>158397</v>
      </c>
      <c r="D23" s="249">
        <f>'25'!E64</f>
        <v>143620.09999999998</v>
      </c>
      <c r="E23" s="249">
        <f>'25'!F64</f>
        <v>1531084.0258299999</v>
      </c>
      <c r="F23" s="661">
        <f t="shared" si="0"/>
        <v>5.359653400012835E-2</v>
      </c>
      <c r="G23" s="664">
        <f>'25'!H64</f>
        <v>-2.7663041675327078E-2</v>
      </c>
      <c r="H23" s="260">
        <f>AVERAGE('26'!H23,'27'!H23,'28'!H23)</f>
        <v>4.3308960573476698</v>
      </c>
      <c r="I23" s="621">
        <f>MAX('26'!I23,'27'!I23,'28'!I23)</f>
        <v>13.1</v>
      </c>
      <c r="J23" s="621">
        <f>MIN('26'!J23,'27'!J23,'28'!J23)</f>
        <v>-4.8</v>
      </c>
      <c r="K23" s="621">
        <f>AVERAGE('26'!K23,'27'!K23,'28'!K23)</f>
        <v>4.0000000000000009</v>
      </c>
      <c r="L23" s="262">
        <f t="shared" si="1"/>
        <v>0.33089605734766891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2844259</v>
      </c>
      <c r="D24" s="141">
        <f>SUM(D10:D23)</f>
        <v>2680176.7371548326</v>
      </c>
      <c r="E24" s="141">
        <f>SUM(E10:E23)</f>
        <v>28566847.733592875</v>
      </c>
      <c r="F24" s="279">
        <f>SUM(F10:F23)</f>
        <v>0.99999999999999989</v>
      </c>
      <c r="G24" s="165"/>
      <c r="H24" s="625">
        <f>AVERAGE('26'!H24,'27'!H24,'28'!H24)</f>
        <v>4.871971326164874</v>
      </c>
      <c r="I24" s="626">
        <f>MAX('26'!I24,'27'!I24,'28'!I24)</f>
        <v>12.8</v>
      </c>
      <c r="J24" s="626">
        <f>MIN('26'!J24,'27'!J24,'28'!J24)</f>
        <v>-4</v>
      </c>
      <c r="K24" s="626">
        <f>AVERAGE('26'!K24,'27'!K24,'28'!K24)</f>
        <v>3.3982437275985657</v>
      </c>
      <c r="L24" s="627">
        <f t="shared" si="1"/>
        <v>1.4737275985663083</v>
      </c>
      <c r="M24" s="126"/>
      <c r="O24" s="727"/>
    </row>
    <row r="25" spans="1:18" ht="14.1" customHeight="1" x14ac:dyDescent="0.2">
      <c r="A25" s="253"/>
      <c r="B25" s="230" t="s">
        <v>343</v>
      </c>
      <c r="C25" s="222"/>
      <c r="D25" s="226">
        <f>'10'!E36+'11'!E36+'12'!E36+'13'!E36</f>
        <v>4142.0446005816684</v>
      </c>
      <c r="E25" s="226">
        <f>'10'!F36+'11'!F36+'12'!F36+'13'!F36</f>
        <v>44476.734705800016</v>
      </c>
      <c r="F25" s="229"/>
      <c r="G25" s="666">
        <f>'9'!H36</f>
        <v>-0.72795627280107544</v>
      </c>
      <c r="H25" s="260">
        <f>AVERAGE('26'!H25,'27'!H25,'28'!H25)</f>
        <v>4.871971326164874</v>
      </c>
      <c r="I25" s="621">
        <f>MAX('26'!I25,'27'!I25,'28'!I25)</f>
        <v>12.8</v>
      </c>
      <c r="J25" s="621">
        <f>MIN('26'!J25,'27'!J25,'28'!J25)</f>
        <v>-4</v>
      </c>
      <c r="K25" s="621">
        <f>AVERAGE('26'!K25,'27'!K25,'28'!K25)</f>
        <v>3.3982437275985657</v>
      </c>
      <c r="L25" s="262">
        <f t="shared" si="1"/>
        <v>1.4737275985663083</v>
      </c>
      <c r="M25" s="223"/>
    </row>
    <row r="26" spans="1:18" ht="14.1" customHeight="1" x14ac:dyDescent="0.2">
      <c r="A26" s="288"/>
      <c r="B26" s="284" t="s">
        <v>169</v>
      </c>
      <c r="C26" s="281">
        <f>C24+C25</f>
        <v>2844259</v>
      </c>
      <c r="D26" s="146">
        <f t="shared" ref="D26:E26" si="2">D24+D25</f>
        <v>2684318.7817554143</v>
      </c>
      <c r="E26" s="285">
        <f t="shared" si="2"/>
        <v>28611324.468298674</v>
      </c>
      <c r="F26" s="662"/>
      <c r="G26" s="667">
        <f>'9'!H37</f>
        <v>-8.1076583278287317E-2</v>
      </c>
      <c r="H26" s="622">
        <f>AVERAGE('26'!H26,'27'!H26,'28'!H26)</f>
        <v>4.871971326164874</v>
      </c>
      <c r="I26" s="623">
        <f>MAX('26'!I26,'27'!I26,'28'!I26)</f>
        <v>12.8</v>
      </c>
      <c r="J26" s="623">
        <f>MIN('26'!J26,'27'!J26,'28'!J26)</f>
        <v>-4</v>
      </c>
      <c r="K26" s="623">
        <f>AVERAGE('26'!K26,'27'!K26,'28'!K26)</f>
        <v>3.3982437275985657</v>
      </c>
      <c r="L26" s="624">
        <f t="shared" si="1"/>
        <v>1.4737275985663083</v>
      </c>
      <c r="M26" s="286"/>
    </row>
    <row r="27" spans="1:18" ht="15" customHeight="1" x14ac:dyDescent="0.2">
      <c r="A27" s="167"/>
      <c r="B27" s="139"/>
      <c r="C27" s="252"/>
      <c r="D27" s="1033" t="s">
        <v>167</v>
      </c>
      <c r="E27" s="1034"/>
      <c r="F27" s="1034"/>
      <c r="G27" s="1035"/>
      <c r="H27" s="1027" t="s">
        <v>165</v>
      </c>
      <c r="I27" s="1028"/>
      <c r="J27" s="1028"/>
      <c r="K27" s="1028"/>
      <c r="L27" s="1029"/>
      <c r="M27" s="126"/>
    </row>
    <row r="28" spans="1:18" ht="15" customHeight="1" x14ac:dyDescent="0.2">
      <c r="A28" s="126"/>
      <c r="B28" s="251"/>
      <c r="C28" s="138"/>
      <c r="D28" s="1036"/>
      <c r="E28" s="1037"/>
      <c r="F28" s="1037"/>
      <c r="G28" s="1038"/>
      <c r="H28" s="1030" t="s">
        <v>166</v>
      </c>
      <c r="I28" s="1031"/>
      <c r="J28" s="1031"/>
      <c r="K28" s="1031"/>
      <c r="L28" s="103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23" t="s">
        <v>187</v>
      </c>
      <c r="C32" s="994"/>
      <c r="D32" s="994"/>
      <c r="E32" s="994"/>
      <c r="F32" s="994"/>
      <c r="G32" s="994" t="s">
        <v>188</v>
      </c>
      <c r="H32" s="994"/>
      <c r="I32" s="994"/>
      <c r="J32" s="994"/>
      <c r="K32" s="994"/>
      <c r="L32" s="997"/>
      <c r="M32" s="148"/>
    </row>
    <row r="33" spans="1:13" ht="15" customHeight="1" x14ac:dyDescent="0.2">
      <c r="A33" s="167"/>
      <c r="C33" s="477" t="str">
        <f>G5</f>
        <v>IV. čtvrtletí</v>
      </c>
      <c r="D33" s="478">
        <f>H5</f>
        <v>2017</v>
      </c>
      <c r="I33" s="465" t="str">
        <f>G5</f>
        <v>IV. čtvrtletí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C8:C9"/>
    <mergeCell ref="K1:M1"/>
    <mergeCell ref="B3:L3"/>
    <mergeCell ref="B5:C5"/>
    <mergeCell ref="H7:L7"/>
    <mergeCell ref="D7:G7"/>
    <mergeCell ref="H27:L27"/>
    <mergeCell ref="H28:L28"/>
    <mergeCell ref="D27:G28"/>
    <mergeCell ref="G32:L32"/>
    <mergeCell ref="B32:F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4" sqref="B4:R4"/>
    </sheetView>
  </sheetViews>
  <sheetFormatPr defaultRowHeight="12.75" x14ac:dyDescent="0.25"/>
  <cols>
    <col min="1" max="18" width="7.7109375" style="293" customWidth="1"/>
    <col min="19" max="19" width="1.7109375" style="293" customWidth="1"/>
    <col min="20" max="20" width="9.28515625" style="293" bestFit="1" customWidth="1"/>
    <col min="21" max="21" width="11.42578125" style="293" bestFit="1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ht="13.5" customHeight="1" x14ac:dyDescent="0.25">
      <c r="Q1" s="933" t="s">
        <v>274</v>
      </c>
      <c r="R1" s="933"/>
      <c r="S1" s="933"/>
    </row>
    <row r="2" spans="1:23" ht="20.100000000000001" customHeight="1" x14ac:dyDescent="0.25">
      <c r="A2" s="932" t="s">
        <v>242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</row>
    <row r="3" spans="1:23" ht="20.100000000000001" customHeight="1" x14ac:dyDescent="0.25">
      <c r="A3" s="1041"/>
      <c r="B3" s="1041"/>
      <c r="C3" s="1041"/>
      <c r="D3" s="1041"/>
      <c r="E3" s="1041"/>
      <c r="F3" s="1041"/>
      <c r="G3" s="1041"/>
      <c r="H3" s="1041"/>
      <c r="I3" s="1041"/>
      <c r="J3" s="317"/>
      <c r="K3" s="318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351"/>
      <c r="B4" s="1052">
        <v>2017</v>
      </c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930"/>
      <c r="R4" s="930"/>
      <c r="S4" s="314"/>
    </row>
    <row r="5" spans="1:23" ht="50.25" customHeight="1" x14ac:dyDescent="0.25">
      <c r="A5" s="351"/>
      <c r="B5" s="1042" t="s">
        <v>312</v>
      </c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3"/>
      <c r="P5" s="1043"/>
      <c r="Q5" s="1043"/>
      <c r="R5" s="1046"/>
      <c r="S5" s="314"/>
    </row>
    <row r="6" spans="1:23" ht="63" customHeight="1" x14ac:dyDescent="0.25">
      <c r="A6" s="295" t="s">
        <v>156</v>
      </c>
      <c r="B6" s="362" t="s">
        <v>278</v>
      </c>
      <c r="C6" s="364" t="s">
        <v>279</v>
      </c>
      <c r="D6" s="363" t="s">
        <v>280</v>
      </c>
      <c r="E6" s="364" t="s">
        <v>332</v>
      </c>
      <c r="F6" s="363" t="s">
        <v>281</v>
      </c>
      <c r="G6" s="364" t="s">
        <v>282</v>
      </c>
      <c r="H6" s="363" t="s">
        <v>283</v>
      </c>
      <c r="I6" s="364" t="s">
        <v>284</v>
      </c>
      <c r="J6" s="363" t="s">
        <v>285</v>
      </c>
      <c r="K6" s="364" t="s">
        <v>286</v>
      </c>
      <c r="L6" s="363" t="s">
        <v>287</v>
      </c>
      <c r="M6" s="364" t="s">
        <v>288</v>
      </c>
      <c r="N6" s="363" t="s">
        <v>289</v>
      </c>
      <c r="O6" s="382" t="s">
        <v>290</v>
      </c>
      <c r="P6" s="393" t="s">
        <v>291</v>
      </c>
      <c r="Q6" s="388" t="s">
        <v>349</v>
      </c>
      <c r="R6" s="392" t="s">
        <v>292</v>
      </c>
      <c r="S6" s="329"/>
    </row>
    <row r="7" spans="1:23" ht="15" customHeight="1" x14ac:dyDescent="0.25">
      <c r="A7" s="296" t="s">
        <v>25</v>
      </c>
      <c r="B7" s="368">
        <v>49928.124000000003</v>
      </c>
      <c r="C7" s="369">
        <v>213358.18399999998</v>
      </c>
      <c r="D7" s="370">
        <v>35955.631000000008</v>
      </c>
      <c r="E7" s="371">
        <v>61017.183000000005</v>
      </c>
      <c r="F7" s="370">
        <v>61549.096999999994</v>
      </c>
      <c r="G7" s="371">
        <v>142718.035</v>
      </c>
      <c r="H7" s="370">
        <v>83326.539000000004</v>
      </c>
      <c r="I7" s="371">
        <v>66270.556000000011</v>
      </c>
      <c r="J7" s="370">
        <v>65501.497000000003</v>
      </c>
      <c r="K7" s="369">
        <v>186394.7020692229</v>
      </c>
      <c r="L7" s="372">
        <v>169711.95199999999</v>
      </c>
      <c r="M7" s="371">
        <v>158499.52900000001</v>
      </c>
      <c r="N7" s="370">
        <v>62115.575000000004</v>
      </c>
      <c r="O7" s="383">
        <v>76465.463000000003</v>
      </c>
      <c r="P7" s="370">
        <v>1432812.0670692229</v>
      </c>
      <c r="Q7" s="389">
        <v>22871.345999046556</v>
      </c>
      <c r="R7" s="394">
        <v>1455683.4130682694</v>
      </c>
      <c r="S7" s="365"/>
      <c r="T7" s="301"/>
      <c r="U7" s="302"/>
      <c r="V7" s="302"/>
      <c r="W7" s="302"/>
    </row>
    <row r="8" spans="1:23" ht="15" customHeight="1" x14ac:dyDescent="0.25">
      <c r="A8" s="296" t="s">
        <v>26</v>
      </c>
      <c r="B8" s="368">
        <v>34189.629000000001</v>
      </c>
      <c r="C8" s="371">
        <v>146259.45242356759</v>
      </c>
      <c r="D8" s="370">
        <v>25956.30302353243</v>
      </c>
      <c r="E8" s="371">
        <v>42493.13355368215</v>
      </c>
      <c r="F8" s="370">
        <v>43684.61746208994</v>
      </c>
      <c r="G8" s="371">
        <v>106628.75125581083</v>
      </c>
      <c r="H8" s="370">
        <v>59443.982899700772</v>
      </c>
      <c r="I8" s="371">
        <v>46605.247735643294</v>
      </c>
      <c r="J8" s="370">
        <v>46554.557391492999</v>
      </c>
      <c r="K8" s="369">
        <v>121840.94393172015</v>
      </c>
      <c r="L8" s="370">
        <v>120487.68098160659</v>
      </c>
      <c r="M8" s="371">
        <v>114001.90954563678</v>
      </c>
      <c r="N8" s="370">
        <v>43203.799089305787</v>
      </c>
      <c r="O8" s="383">
        <v>53499.247601478484</v>
      </c>
      <c r="P8" s="370">
        <v>1004849.2558952678</v>
      </c>
      <c r="Q8" s="389">
        <v>16261.088927283712</v>
      </c>
      <c r="R8" s="394">
        <v>1021110.3448225516</v>
      </c>
      <c r="S8" s="366"/>
      <c r="T8" s="303"/>
      <c r="U8" s="302"/>
      <c r="V8" s="302"/>
      <c r="W8" s="302"/>
    </row>
    <row r="9" spans="1:23" ht="15" customHeight="1" x14ac:dyDescent="0.25">
      <c r="A9" s="304" t="s">
        <v>27</v>
      </c>
      <c r="B9" s="373">
        <v>27425.952999999998</v>
      </c>
      <c r="C9" s="374">
        <v>111337.36065151593</v>
      </c>
      <c r="D9" s="375">
        <v>21361.958656135706</v>
      </c>
      <c r="E9" s="374">
        <v>33419.692553449953</v>
      </c>
      <c r="F9" s="375">
        <v>34813.368150703376</v>
      </c>
      <c r="G9" s="374">
        <v>87570.133904603048</v>
      </c>
      <c r="H9" s="375">
        <v>45938.06909870424</v>
      </c>
      <c r="I9" s="374">
        <v>38359.151336738236</v>
      </c>
      <c r="J9" s="375">
        <v>38572.771243466465</v>
      </c>
      <c r="K9" s="376">
        <v>90707.299999999988</v>
      </c>
      <c r="L9" s="375">
        <v>95959.331466724398</v>
      </c>
      <c r="M9" s="374">
        <v>87735.749111549347</v>
      </c>
      <c r="N9" s="375">
        <v>34355.455922577545</v>
      </c>
      <c r="O9" s="384">
        <v>42310.641226450352</v>
      </c>
      <c r="P9" s="407">
        <v>789866.93632261863</v>
      </c>
      <c r="Q9" s="390">
        <v>13612.74280067265</v>
      </c>
      <c r="R9" s="395">
        <v>803479.67912329128</v>
      </c>
      <c r="S9" s="367"/>
      <c r="T9" s="309"/>
      <c r="U9" s="302"/>
      <c r="V9" s="302"/>
      <c r="W9" s="302"/>
    </row>
    <row r="10" spans="1:23" ht="15" customHeight="1" x14ac:dyDescent="0.25">
      <c r="A10" s="349" t="s">
        <v>28</v>
      </c>
      <c r="B10" s="368">
        <v>23327.386999999999</v>
      </c>
      <c r="C10" s="371">
        <v>86914.685485206021</v>
      </c>
      <c r="D10" s="370">
        <v>18113.157624398184</v>
      </c>
      <c r="E10" s="371">
        <v>26990.950077684509</v>
      </c>
      <c r="F10" s="370">
        <v>28076.023033316342</v>
      </c>
      <c r="G10" s="371">
        <v>74037.254051020282</v>
      </c>
      <c r="H10" s="370">
        <v>37164.935823068503</v>
      </c>
      <c r="I10" s="371">
        <v>31573.480238439741</v>
      </c>
      <c r="J10" s="370">
        <v>31749.436665494384</v>
      </c>
      <c r="K10" s="369">
        <v>73819.899999999994</v>
      </c>
      <c r="L10" s="370">
        <v>83318.842313290908</v>
      </c>
      <c r="M10" s="371">
        <v>72304.086391021483</v>
      </c>
      <c r="N10" s="370">
        <v>28637.871492642014</v>
      </c>
      <c r="O10" s="383">
        <v>34590.646228065503</v>
      </c>
      <c r="P10" s="370">
        <v>650618.65642364789</v>
      </c>
      <c r="Q10" s="389">
        <v>11331.853810623066</v>
      </c>
      <c r="R10" s="394">
        <v>661950.51023427094</v>
      </c>
      <c r="S10" s="366"/>
      <c r="T10" s="303"/>
      <c r="U10" s="302"/>
      <c r="V10" s="302"/>
      <c r="W10" s="302"/>
    </row>
    <row r="11" spans="1:23" ht="15" customHeight="1" x14ac:dyDescent="0.25">
      <c r="A11" s="349" t="s">
        <v>29</v>
      </c>
      <c r="B11" s="368">
        <v>14080.05</v>
      </c>
      <c r="C11" s="371">
        <v>47322.799999999996</v>
      </c>
      <c r="D11" s="370">
        <v>12003.9</v>
      </c>
      <c r="E11" s="371">
        <v>17125</v>
      </c>
      <c r="F11" s="370">
        <v>17134.5</v>
      </c>
      <c r="G11" s="371">
        <v>52968.810999999994</v>
      </c>
      <c r="H11" s="370">
        <v>23566.6</v>
      </c>
      <c r="I11" s="371">
        <v>20987</v>
      </c>
      <c r="J11" s="370">
        <v>21268.100000000002</v>
      </c>
      <c r="K11" s="369">
        <v>39048.400000000001</v>
      </c>
      <c r="L11" s="370">
        <v>60021.144</v>
      </c>
      <c r="M11" s="371">
        <v>54156.278000000006</v>
      </c>
      <c r="N11" s="370">
        <v>17847.591999999997</v>
      </c>
      <c r="O11" s="383">
        <v>20957.700000000004</v>
      </c>
      <c r="P11" s="370">
        <v>418487.87500000006</v>
      </c>
      <c r="Q11" s="389">
        <v>7258.0066971497827</v>
      </c>
      <c r="R11" s="394">
        <v>425745.88169714983</v>
      </c>
      <c r="S11" s="366"/>
      <c r="T11" s="303"/>
      <c r="U11" s="302"/>
      <c r="V11" s="302"/>
      <c r="W11" s="302"/>
    </row>
    <row r="12" spans="1:23" ht="15" customHeight="1" x14ac:dyDescent="0.25">
      <c r="A12" s="350" t="s">
        <v>30</v>
      </c>
      <c r="B12" s="373">
        <v>8928.2819999999992</v>
      </c>
      <c r="C12" s="374">
        <v>29597.200000000001</v>
      </c>
      <c r="D12" s="375">
        <v>8836.6</v>
      </c>
      <c r="E12" s="374">
        <v>11766.6</v>
      </c>
      <c r="F12" s="375">
        <v>12128.499999999998</v>
      </c>
      <c r="G12" s="374">
        <v>41725.906999999999</v>
      </c>
      <c r="H12" s="375">
        <v>15644.100000000002</v>
      </c>
      <c r="I12" s="374">
        <v>15746.199999999999</v>
      </c>
      <c r="J12" s="375">
        <v>15070.699999999999</v>
      </c>
      <c r="K12" s="376">
        <v>20358.175483281535</v>
      </c>
      <c r="L12" s="375">
        <v>47828.395999999993</v>
      </c>
      <c r="M12" s="374">
        <v>79599.753000000012</v>
      </c>
      <c r="N12" s="375">
        <v>12569.594999999999</v>
      </c>
      <c r="O12" s="384">
        <v>13965.000000000002</v>
      </c>
      <c r="P12" s="407">
        <v>333765.00848328159</v>
      </c>
      <c r="Q12" s="390">
        <v>7408.1118396932052</v>
      </c>
      <c r="R12" s="395">
        <v>341173.12032297481</v>
      </c>
      <c r="S12" s="366"/>
      <c r="T12" s="303"/>
      <c r="U12" s="302"/>
      <c r="V12" s="302"/>
      <c r="W12" s="302"/>
    </row>
    <row r="13" spans="1:23" ht="15" customHeight="1" x14ac:dyDescent="0.25">
      <c r="A13" s="349" t="s">
        <v>31</v>
      </c>
      <c r="B13" s="368">
        <v>8852.5939999999991</v>
      </c>
      <c r="C13" s="371">
        <v>27459.699999999997</v>
      </c>
      <c r="D13" s="370">
        <v>9677.1999999999989</v>
      </c>
      <c r="E13" s="371">
        <v>10204</v>
      </c>
      <c r="F13" s="370">
        <v>10777</v>
      </c>
      <c r="G13" s="371">
        <v>38449.026999999995</v>
      </c>
      <c r="H13" s="370">
        <v>15472.199999999999</v>
      </c>
      <c r="I13" s="371">
        <v>15181.300000000001</v>
      </c>
      <c r="J13" s="370">
        <v>13436.699999999999</v>
      </c>
      <c r="K13" s="369">
        <v>20686.482890115458</v>
      </c>
      <c r="L13" s="370">
        <v>46899.995000000003</v>
      </c>
      <c r="M13" s="371">
        <v>98754.226999999999</v>
      </c>
      <c r="N13" s="370">
        <v>11311.763999999999</v>
      </c>
      <c r="O13" s="383">
        <v>13135.2</v>
      </c>
      <c r="P13" s="370">
        <v>340297.38989011548</v>
      </c>
      <c r="Q13" s="389">
        <v>7002.2047956114211</v>
      </c>
      <c r="R13" s="394">
        <v>347299.59468572692</v>
      </c>
      <c r="S13" s="366"/>
      <c r="T13" s="303"/>
      <c r="U13" s="302"/>
      <c r="V13" s="302"/>
      <c r="W13" s="302"/>
    </row>
    <row r="14" spans="1:23" ht="15" customHeight="1" x14ac:dyDescent="0.25">
      <c r="A14" s="349" t="s">
        <v>32</v>
      </c>
      <c r="B14" s="368">
        <v>8816.8510000000006</v>
      </c>
      <c r="C14" s="371">
        <v>28540.299999999996</v>
      </c>
      <c r="D14" s="370">
        <v>8742.2999999999993</v>
      </c>
      <c r="E14" s="371">
        <v>10874.599999999999</v>
      </c>
      <c r="F14" s="370">
        <v>11018.4</v>
      </c>
      <c r="G14" s="371">
        <v>34849.99</v>
      </c>
      <c r="H14" s="370">
        <v>15681.100000000002</v>
      </c>
      <c r="I14" s="371">
        <v>14223.800000000001</v>
      </c>
      <c r="J14" s="370">
        <v>14710.000000000002</v>
      </c>
      <c r="K14" s="369">
        <v>19828.306170349773</v>
      </c>
      <c r="L14" s="370">
        <v>46393.027999999998</v>
      </c>
      <c r="M14" s="371">
        <v>78116.319999999992</v>
      </c>
      <c r="N14" s="370">
        <v>11673.026</v>
      </c>
      <c r="O14" s="383">
        <v>13947.699999999999</v>
      </c>
      <c r="P14" s="370">
        <v>317415.72117034975</v>
      </c>
      <c r="Q14" s="389">
        <v>8440.7761126619516</v>
      </c>
      <c r="R14" s="394">
        <v>325856.49728301167</v>
      </c>
      <c r="S14" s="366"/>
      <c r="T14" s="303"/>
      <c r="U14" s="302"/>
      <c r="V14" s="302"/>
      <c r="W14" s="302"/>
    </row>
    <row r="15" spans="1:23" ht="15" customHeight="1" x14ac:dyDescent="0.25">
      <c r="A15" s="350" t="s">
        <v>33</v>
      </c>
      <c r="B15" s="373">
        <v>13768.436000000002</v>
      </c>
      <c r="C15" s="374">
        <v>47438.5</v>
      </c>
      <c r="D15" s="375">
        <v>12155.6</v>
      </c>
      <c r="E15" s="374">
        <v>17917.000000000004</v>
      </c>
      <c r="F15" s="375">
        <v>17449.599999999999</v>
      </c>
      <c r="G15" s="374">
        <v>52249.051000000007</v>
      </c>
      <c r="H15" s="375">
        <v>23012.5</v>
      </c>
      <c r="I15" s="374">
        <v>21424.5</v>
      </c>
      <c r="J15" s="375">
        <v>20875.7</v>
      </c>
      <c r="K15" s="376">
        <v>38037.515366615415</v>
      </c>
      <c r="L15" s="375">
        <v>64860.713999999993</v>
      </c>
      <c r="M15" s="374">
        <v>83153.201000000001</v>
      </c>
      <c r="N15" s="375">
        <v>18458.487000000001</v>
      </c>
      <c r="O15" s="384">
        <v>20567.899999999998</v>
      </c>
      <c r="P15" s="407">
        <v>451368.70436661545</v>
      </c>
      <c r="Q15" s="390">
        <v>9284.0457010208429</v>
      </c>
      <c r="R15" s="395">
        <v>460652.75006763631</v>
      </c>
      <c r="S15" s="366"/>
      <c r="T15" s="303"/>
      <c r="U15" s="302"/>
      <c r="V15" s="302"/>
      <c r="W15" s="302"/>
    </row>
    <row r="16" spans="1:23" ht="15" customHeight="1" x14ac:dyDescent="0.25">
      <c r="A16" s="296" t="s">
        <v>34</v>
      </c>
      <c r="B16" s="368">
        <v>20815.501000000004</v>
      </c>
      <c r="C16" s="371">
        <v>86378</v>
      </c>
      <c r="D16" s="370">
        <v>16864.699999999997</v>
      </c>
      <c r="E16" s="371">
        <v>28415.599999999999</v>
      </c>
      <c r="F16" s="370">
        <v>25576.2</v>
      </c>
      <c r="G16" s="371">
        <v>71853.72</v>
      </c>
      <c r="H16" s="370">
        <v>38415.100000000006</v>
      </c>
      <c r="I16" s="371">
        <v>30631.200000000001</v>
      </c>
      <c r="J16" s="370">
        <v>30051.8</v>
      </c>
      <c r="K16" s="369">
        <v>63907.483395440599</v>
      </c>
      <c r="L16" s="370">
        <v>86045.822</v>
      </c>
      <c r="M16" s="371">
        <v>85116.917000000001</v>
      </c>
      <c r="N16" s="370">
        <v>27317.716000000004</v>
      </c>
      <c r="O16" s="383">
        <v>32261.200000000001</v>
      </c>
      <c r="P16" s="370">
        <v>643650.95939544053</v>
      </c>
      <c r="Q16" s="389">
        <v>13693.23709392003</v>
      </c>
      <c r="R16" s="394">
        <v>657344.19648936053</v>
      </c>
      <c r="S16" s="366"/>
      <c r="T16" s="303"/>
      <c r="U16" s="302"/>
      <c r="V16" s="302"/>
      <c r="W16" s="302"/>
    </row>
    <row r="17" spans="1:23" ht="15" customHeight="1" x14ac:dyDescent="0.25">
      <c r="A17" s="296" t="s">
        <v>35</v>
      </c>
      <c r="B17" s="368">
        <v>32165.736999999997</v>
      </c>
      <c r="C17" s="371">
        <v>132684.70000000001</v>
      </c>
      <c r="D17" s="370">
        <v>23786.1</v>
      </c>
      <c r="E17" s="371">
        <v>41006.800000000003</v>
      </c>
      <c r="F17" s="370">
        <v>39027.1</v>
      </c>
      <c r="G17" s="371">
        <v>95393.231</v>
      </c>
      <c r="H17" s="370">
        <v>54688.499999999993</v>
      </c>
      <c r="I17" s="371">
        <v>43945.799999999996</v>
      </c>
      <c r="J17" s="370">
        <v>43114.799999999996</v>
      </c>
      <c r="K17" s="369">
        <v>105223.57583847773</v>
      </c>
      <c r="L17" s="370">
        <v>118091.751</v>
      </c>
      <c r="M17" s="371">
        <v>113797.561</v>
      </c>
      <c r="N17" s="370">
        <v>39248.328999999998</v>
      </c>
      <c r="O17" s="383">
        <v>48384.600000000006</v>
      </c>
      <c r="P17" s="370">
        <v>930558.58483847766</v>
      </c>
      <c r="Q17" s="389">
        <v>16492.122279131254</v>
      </c>
      <c r="R17" s="394">
        <v>947050.70711760886</v>
      </c>
      <c r="S17" s="366"/>
      <c r="T17" s="303"/>
      <c r="U17" s="302"/>
      <c r="V17" s="302"/>
      <c r="W17" s="302"/>
    </row>
    <row r="18" spans="1:23" ht="15" customHeight="1" x14ac:dyDescent="0.25">
      <c r="A18" s="304" t="s">
        <v>36</v>
      </c>
      <c r="B18" s="373">
        <v>37615.315000000002</v>
      </c>
      <c r="C18" s="374">
        <v>167978.8</v>
      </c>
      <c r="D18" s="375">
        <v>28649.4</v>
      </c>
      <c r="E18" s="374">
        <v>49832.899999999994</v>
      </c>
      <c r="F18" s="375">
        <v>48320.599999999991</v>
      </c>
      <c r="G18" s="374">
        <v>112526.243</v>
      </c>
      <c r="H18" s="375">
        <v>67546.399999999994</v>
      </c>
      <c r="I18" s="374">
        <v>52889.1</v>
      </c>
      <c r="J18" s="375">
        <v>51694.9</v>
      </c>
      <c r="K18" s="376">
        <v>132302.28992091434</v>
      </c>
      <c r="L18" s="375">
        <v>138189.91899999999</v>
      </c>
      <c r="M18" s="374">
        <v>106819.822</v>
      </c>
      <c r="N18" s="375">
        <v>48627.203999999998</v>
      </c>
      <c r="O18" s="384">
        <v>62974.299999999996</v>
      </c>
      <c r="P18" s="407">
        <v>1105967.1929209144</v>
      </c>
      <c r="Q18" s="390">
        <v>-26043.314772469617</v>
      </c>
      <c r="R18" s="395">
        <v>1079923.8781484447</v>
      </c>
      <c r="S18" s="348"/>
      <c r="T18" s="303"/>
      <c r="U18" s="302"/>
      <c r="V18" s="302"/>
      <c r="W18" s="302"/>
    </row>
    <row r="19" spans="1:23" ht="15" customHeight="1" x14ac:dyDescent="0.25">
      <c r="A19" s="296" t="s">
        <v>144</v>
      </c>
      <c r="B19" s="377">
        <f>SUM(B7:B9)</f>
        <v>111543.70599999999</v>
      </c>
      <c r="C19" s="378">
        <f>SUM(C7:C9)</f>
        <v>470954.99707508349</v>
      </c>
      <c r="D19" s="379">
        <f t="shared" ref="D19:J19" si="0">SUM(D7:D9)</f>
        <v>83273.892679668148</v>
      </c>
      <c r="E19" s="378">
        <f t="shared" si="0"/>
        <v>136930.00910713209</v>
      </c>
      <c r="F19" s="379">
        <f t="shared" si="0"/>
        <v>140047.08261279331</v>
      </c>
      <c r="G19" s="378">
        <f t="shared" si="0"/>
        <v>336916.92016041384</v>
      </c>
      <c r="H19" s="379">
        <f t="shared" si="0"/>
        <v>188708.59099840501</v>
      </c>
      <c r="I19" s="378">
        <f t="shared" si="0"/>
        <v>151234.95507238153</v>
      </c>
      <c r="J19" s="379">
        <f t="shared" si="0"/>
        <v>150628.82563495947</v>
      </c>
      <c r="K19" s="378">
        <f>SUM(K7:K9)</f>
        <v>398942.94600094302</v>
      </c>
      <c r="L19" s="379">
        <f t="shared" ref="L19:R19" si="1">SUM(L7:L9)</f>
        <v>386158.96444833098</v>
      </c>
      <c r="M19" s="378">
        <f t="shared" si="1"/>
        <v>360237.18765718612</v>
      </c>
      <c r="N19" s="379">
        <f t="shared" si="1"/>
        <v>139674.83001188334</v>
      </c>
      <c r="O19" s="385">
        <f t="shared" si="1"/>
        <v>172275.35182792885</v>
      </c>
      <c r="P19" s="387">
        <f t="shared" si="1"/>
        <v>3227528.2592871096</v>
      </c>
      <c r="Q19" s="391">
        <f t="shared" si="1"/>
        <v>52745.17772700292</v>
      </c>
      <c r="R19" s="386">
        <f t="shared" si="1"/>
        <v>3280273.4370141122</v>
      </c>
      <c r="S19" s="314"/>
    </row>
    <row r="20" spans="1:23" ht="15" customHeight="1" x14ac:dyDescent="0.25">
      <c r="A20" s="296" t="s">
        <v>170</v>
      </c>
      <c r="B20" s="377">
        <f>SUM(B10:B12)</f>
        <v>46335.718999999997</v>
      </c>
      <c r="C20" s="378">
        <f>SUM(C10:C12)</f>
        <v>163834.68548520602</v>
      </c>
      <c r="D20" s="379">
        <f t="shared" ref="D20:J20" si="2">SUM(D10:D12)</f>
        <v>38953.657624398184</v>
      </c>
      <c r="E20" s="378">
        <f t="shared" si="2"/>
        <v>55882.550077684507</v>
      </c>
      <c r="F20" s="379">
        <f t="shared" si="2"/>
        <v>57339.023033316342</v>
      </c>
      <c r="G20" s="378">
        <f t="shared" si="2"/>
        <v>168731.97205102028</v>
      </c>
      <c r="H20" s="379">
        <f t="shared" si="2"/>
        <v>76375.6358230685</v>
      </c>
      <c r="I20" s="378">
        <f t="shared" si="2"/>
        <v>68306.680238439745</v>
      </c>
      <c r="J20" s="379">
        <f t="shared" si="2"/>
        <v>68088.236665494391</v>
      </c>
      <c r="K20" s="378">
        <f>SUM(K10:K12)</f>
        <v>133226.47548328154</v>
      </c>
      <c r="L20" s="379">
        <f t="shared" ref="L20:R20" si="3">SUM(L10:L12)</f>
        <v>191168.3823132909</v>
      </c>
      <c r="M20" s="378">
        <f t="shared" si="3"/>
        <v>206060.11739102151</v>
      </c>
      <c r="N20" s="379">
        <f t="shared" si="3"/>
        <v>59055.058492642012</v>
      </c>
      <c r="O20" s="385">
        <f t="shared" si="3"/>
        <v>69513.346228065508</v>
      </c>
      <c r="P20" s="387">
        <f t="shared" si="3"/>
        <v>1402871.5399069295</v>
      </c>
      <c r="Q20" s="391">
        <f t="shared" si="3"/>
        <v>25997.972347466057</v>
      </c>
      <c r="R20" s="386">
        <f t="shared" si="3"/>
        <v>1428869.5122543955</v>
      </c>
      <c r="S20" s="314"/>
    </row>
    <row r="21" spans="1:23" ht="15" customHeight="1" x14ac:dyDescent="0.25">
      <c r="A21" s="296" t="s">
        <v>211</v>
      </c>
      <c r="B21" s="377">
        <f>SUM(B13:B15)</f>
        <v>31437.881000000001</v>
      </c>
      <c r="C21" s="378">
        <f>SUM(C13:C15)</f>
        <v>103438.5</v>
      </c>
      <c r="D21" s="379">
        <f t="shared" ref="D21:J21" si="4">SUM(D13:D15)</f>
        <v>30575.1</v>
      </c>
      <c r="E21" s="378">
        <f t="shared" si="4"/>
        <v>38995.600000000006</v>
      </c>
      <c r="F21" s="379">
        <f t="shared" si="4"/>
        <v>39245</v>
      </c>
      <c r="G21" s="378">
        <f t="shared" si="4"/>
        <v>125548.068</v>
      </c>
      <c r="H21" s="379">
        <f t="shared" si="4"/>
        <v>54165.8</v>
      </c>
      <c r="I21" s="378">
        <f t="shared" si="4"/>
        <v>50829.600000000006</v>
      </c>
      <c r="J21" s="379">
        <f t="shared" si="4"/>
        <v>49022.400000000001</v>
      </c>
      <c r="K21" s="378">
        <f>SUM(K13:K15)</f>
        <v>78552.304427080642</v>
      </c>
      <c r="L21" s="379">
        <f t="shared" ref="L21:R21" si="5">SUM(L13:L15)</f>
        <v>158153.73699999999</v>
      </c>
      <c r="M21" s="378">
        <f t="shared" si="5"/>
        <v>260023.74799999999</v>
      </c>
      <c r="N21" s="379">
        <f t="shared" si="5"/>
        <v>41443.277000000002</v>
      </c>
      <c r="O21" s="385">
        <f t="shared" si="5"/>
        <v>47650.8</v>
      </c>
      <c r="P21" s="387">
        <f t="shared" si="5"/>
        <v>1109081.8154270807</v>
      </c>
      <c r="Q21" s="391">
        <f t="shared" si="5"/>
        <v>24727.026609294218</v>
      </c>
      <c r="R21" s="386">
        <f t="shared" si="5"/>
        <v>1133808.8420363748</v>
      </c>
      <c r="S21" s="314"/>
    </row>
    <row r="22" spans="1:23" ht="15" customHeight="1" x14ac:dyDescent="0.25">
      <c r="A22" s="350" t="s">
        <v>171</v>
      </c>
      <c r="B22" s="857">
        <f>SUM(B16:B18)</f>
        <v>90596.553</v>
      </c>
      <c r="C22" s="874">
        <f>SUM(C16:C18)</f>
        <v>387041.5</v>
      </c>
      <c r="D22" s="858">
        <f t="shared" ref="D22:J22" si="6">SUM(D16:D18)</f>
        <v>69300.2</v>
      </c>
      <c r="E22" s="874">
        <f t="shared" si="6"/>
        <v>119255.29999999999</v>
      </c>
      <c r="F22" s="858">
        <f t="shared" si="6"/>
        <v>112923.9</v>
      </c>
      <c r="G22" s="874">
        <f t="shared" si="6"/>
        <v>279773.19400000002</v>
      </c>
      <c r="H22" s="858">
        <f t="shared" si="6"/>
        <v>160650</v>
      </c>
      <c r="I22" s="874">
        <f t="shared" si="6"/>
        <v>127466.1</v>
      </c>
      <c r="J22" s="858">
        <f t="shared" si="6"/>
        <v>124861.5</v>
      </c>
      <c r="K22" s="874">
        <f>SUM(K16:K18)</f>
        <v>301433.34915483266</v>
      </c>
      <c r="L22" s="858">
        <f t="shared" ref="L22:R22" si="7">SUM(L16:L18)</f>
        <v>342327.49199999997</v>
      </c>
      <c r="M22" s="874">
        <f t="shared" si="7"/>
        <v>305734.3</v>
      </c>
      <c r="N22" s="858">
        <f t="shared" si="7"/>
        <v>115193.249</v>
      </c>
      <c r="O22" s="875">
        <f t="shared" si="7"/>
        <v>143620.1</v>
      </c>
      <c r="P22" s="876">
        <f t="shared" si="7"/>
        <v>2680176.7371548326</v>
      </c>
      <c r="Q22" s="877">
        <f t="shared" si="7"/>
        <v>4142.0446005816666</v>
      </c>
      <c r="R22" s="878">
        <f t="shared" si="7"/>
        <v>2684318.7817554139</v>
      </c>
      <c r="S22" s="329"/>
    </row>
    <row r="23" spans="1:23" ht="15" customHeight="1" x14ac:dyDescent="0.25">
      <c r="A23" s="296" t="s">
        <v>172</v>
      </c>
      <c r="B23" s="368">
        <f>SUM(B7:B12)</f>
        <v>157879.42499999999</v>
      </c>
      <c r="C23" s="369">
        <f>SUM(C7:C12)</f>
        <v>634789.68256028951</v>
      </c>
      <c r="D23" s="372">
        <f t="shared" ref="D23:J23" si="8">SUM(D7:D12)</f>
        <v>122227.55030406633</v>
      </c>
      <c r="E23" s="369">
        <f t="shared" si="8"/>
        <v>192812.55918481661</v>
      </c>
      <c r="F23" s="372">
        <f t="shared" si="8"/>
        <v>197386.10564610965</v>
      </c>
      <c r="G23" s="369">
        <f t="shared" si="8"/>
        <v>505648.89221143408</v>
      </c>
      <c r="H23" s="372">
        <f t="shared" si="8"/>
        <v>265084.22682147351</v>
      </c>
      <c r="I23" s="369">
        <f t="shared" si="8"/>
        <v>219541.63531082129</v>
      </c>
      <c r="J23" s="372">
        <f t="shared" si="8"/>
        <v>218717.06230045386</v>
      </c>
      <c r="K23" s="369">
        <f>SUM(K7:K12)</f>
        <v>532169.4214842245</v>
      </c>
      <c r="L23" s="372">
        <f t="shared" ref="L23:R23" si="9">SUM(L7:L12)</f>
        <v>577327.34676162188</v>
      </c>
      <c r="M23" s="369">
        <f t="shared" si="9"/>
        <v>566297.30504820764</v>
      </c>
      <c r="N23" s="372">
        <f t="shared" si="9"/>
        <v>198729.88850452536</v>
      </c>
      <c r="O23" s="804">
        <f t="shared" si="9"/>
        <v>241788.69805599438</v>
      </c>
      <c r="P23" s="372">
        <f t="shared" si="9"/>
        <v>4630399.7991940388</v>
      </c>
      <c r="Q23" s="391">
        <f t="shared" si="9"/>
        <v>78743.150074468969</v>
      </c>
      <c r="R23" s="386">
        <f t="shared" si="9"/>
        <v>4709142.9492685078</v>
      </c>
      <c r="S23" s="314"/>
    </row>
    <row r="24" spans="1:23" ht="15" customHeight="1" x14ac:dyDescent="0.25">
      <c r="A24" s="296" t="s">
        <v>173</v>
      </c>
      <c r="B24" s="368">
        <f>SUM(B13:B18)</f>
        <v>122034.43400000001</v>
      </c>
      <c r="C24" s="369">
        <f>SUM(C13:C18)</f>
        <v>490480</v>
      </c>
      <c r="D24" s="372">
        <f t="shared" ref="D24:J24" si="10">SUM(D13:D18)</f>
        <v>99875.299999999988</v>
      </c>
      <c r="E24" s="369">
        <f t="shared" si="10"/>
        <v>158250.90000000002</v>
      </c>
      <c r="F24" s="372">
        <f t="shared" si="10"/>
        <v>152168.89999999997</v>
      </c>
      <c r="G24" s="369">
        <f t="shared" si="10"/>
        <v>405321.26199999999</v>
      </c>
      <c r="H24" s="372">
        <f t="shared" si="10"/>
        <v>214815.8</v>
      </c>
      <c r="I24" s="369">
        <f t="shared" si="10"/>
        <v>178295.7</v>
      </c>
      <c r="J24" s="372">
        <f t="shared" si="10"/>
        <v>173883.9</v>
      </c>
      <c r="K24" s="369">
        <f>SUM(K13:K18)</f>
        <v>379985.65358191333</v>
      </c>
      <c r="L24" s="372">
        <f t="shared" ref="L24:R24" si="11">SUM(L13:L18)</f>
        <v>500481.22899999999</v>
      </c>
      <c r="M24" s="369">
        <f t="shared" si="11"/>
        <v>565758.04799999995</v>
      </c>
      <c r="N24" s="372">
        <f t="shared" si="11"/>
        <v>156636.52600000001</v>
      </c>
      <c r="O24" s="804">
        <f t="shared" si="11"/>
        <v>191270.9</v>
      </c>
      <c r="P24" s="372">
        <f t="shared" si="11"/>
        <v>3789258.5525819133</v>
      </c>
      <c r="Q24" s="391">
        <f t="shared" si="11"/>
        <v>28869.071209875889</v>
      </c>
      <c r="R24" s="386">
        <f t="shared" si="11"/>
        <v>3818127.6237917887</v>
      </c>
      <c r="S24" s="314"/>
    </row>
    <row r="25" spans="1:23" ht="15" customHeight="1" x14ac:dyDescent="0.25">
      <c r="A25" s="335" t="s">
        <v>158</v>
      </c>
      <c r="B25" s="866">
        <f>SUM(B7:B18)</f>
        <v>279913.85899999994</v>
      </c>
      <c r="C25" s="879">
        <f>SUM(C7:C18)</f>
        <v>1125269.6825602895</v>
      </c>
      <c r="D25" s="867">
        <f t="shared" ref="D25:J25" si="12">SUM(D7:D18)</f>
        <v>222102.85030406632</v>
      </c>
      <c r="E25" s="879">
        <f t="shared" si="12"/>
        <v>351063.45918481657</v>
      </c>
      <c r="F25" s="867">
        <f t="shared" si="12"/>
        <v>349555.00564610958</v>
      </c>
      <c r="G25" s="879">
        <f t="shared" si="12"/>
        <v>910970.15421143407</v>
      </c>
      <c r="H25" s="867">
        <f t="shared" si="12"/>
        <v>479900.0268214735</v>
      </c>
      <c r="I25" s="879">
        <f t="shared" si="12"/>
        <v>397837.33531082125</v>
      </c>
      <c r="J25" s="867">
        <f t="shared" si="12"/>
        <v>392600.96230045386</v>
      </c>
      <c r="K25" s="879">
        <f>SUM(K7:K18)</f>
        <v>912155.07506613783</v>
      </c>
      <c r="L25" s="867">
        <f t="shared" ref="L25:R25" si="13">SUM(L7:L18)</f>
        <v>1077808.5757616221</v>
      </c>
      <c r="M25" s="879">
        <f t="shared" si="13"/>
        <v>1132055.3530482075</v>
      </c>
      <c r="N25" s="867">
        <f t="shared" si="13"/>
        <v>355366.41450452537</v>
      </c>
      <c r="O25" s="880">
        <f t="shared" si="13"/>
        <v>433059.59805599443</v>
      </c>
      <c r="P25" s="881">
        <f t="shared" si="13"/>
        <v>8419658.3517759517</v>
      </c>
      <c r="Q25" s="882">
        <f t="shared" si="13"/>
        <v>107612.22128434487</v>
      </c>
      <c r="R25" s="883">
        <f t="shared" si="13"/>
        <v>8527270.5730602965</v>
      </c>
      <c r="S25" s="330"/>
    </row>
    <row r="26" spans="1:23" ht="9.75" customHeight="1" x14ac:dyDescent="0.25">
      <c r="B26" s="314"/>
      <c r="P26" s="328"/>
      <c r="R26" s="327"/>
      <c r="S26" s="314"/>
    </row>
    <row r="28" spans="1:23" ht="12" customHeight="1" x14ac:dyDescent="0.25">
      <c r="A28" s="315"/>
      <c r="B28" s="315"/>
      <c r="C28" s="315"/>
      <c r="H28" s="315"/>
      <c r="I28" s="315"/>
      <c r="J28" s="315"/>
      <c r="K28" s="315"/>
      <c r="O28" s="315"/>
      <c r="P28" s="315"/>
      <c r="Q28" s="315"/>
      <c r="R28" s="315"/>
    </row>
    <row r="29" spans="1:23" ht="12" customHeight="1" x14ac:dyDescent="0.25">
      <c r="E29" s="316"/>
      <c r="F29" s="316"/>
      <c r="G29" s="316"/>
      <c r="H29" s="316"/>
      <c r="L29" s="316"/>
      <c r="M29" s="316"/>
      <c r="N29" s="316"/>
    </row>
    <row r="30" spans="1:23" ht="12" customHeight="1" x14ac:dyDescent="0.25">
      <c r="E30" s="316"/>
      <c r="F30" s="316"/>
      <c r="G30" s="316"/>
      <c r="L30" s="316"/>
      <c r="M30" s="316"/>
      <c r="N30" s="316"/>
    </row>
    <row r="31" spans="1:23" ht="12" customHeight="1" x14ac:dyDescent="0.25">
      <c r="E31" s="316"/>
      <c r="F31" s="316"/>
      <c r="G31" s="316"/>
      <c r="L31" s="316"/>
      <c r="M31" s="316"/>
      <c r="N31" s="316"/>
    </row>
    <row r="32" spans="1:23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4" sqref="B4:R4"/>
    </sheetView>
  </sheetViews>
  <sheetFormatPr defaultRowHeight="12.75" x14ac:dyDescent="0.25"/>
  <cols>
    <col min="1" max="18" width="7.7109375" style="293" customWidth="1"/>
    <col min="19" max="19" width="1.7109375" style="293" customWidth="1"/>
    <col min="20" max="20" width="9.28515625" style="293" bestFit="1" customWidth="1"/>
    <col min="21" max="21" width="11.42578125" style="293" bestFit="1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ht="13.5" customHeight="1" x14ac:dyDescent="0.25">
      <c r="Q1" s="933" t="s">
        <v>275</v>
      </c>
      <c r="R1" s="933"/>
      <c r="S1" s="933"/>
    </row>
    <row r="2" spans="1:23" ht="20.100000000000001" customHeight="1" x14ac:dyDescent="0.25">
      <c r="A2" s="932" t="s">
        <v>242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</row>
    <row r="3" spans="1:23" ht="20.100000000000001" customHeight="1" x14ac:dyDescent="0.25">
      <c r="A3" s="1041"/>
      <c r="B3" s="1041"/>
      <c r="C3" s="1041"/>
      <c r="D3" s="1041"/>
      <c r="E3" s="1041"/>
      <c r="F3" s="1041"/>
      <c r="G3" s="1041"/>
      <c r="H3" s="1041"/>
      <c r="I3" s="1041"/>
      <c r="J3" s="317"/>
      <c r="K3" s="318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351"/>
      <c r="B4" s="1052">
        <v>2017</v>
      </c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930"/>
      <c r="R4" s="931"/>
      <c r="S4" s="314"/>
    </row>
    <row r="5" spans="1:23" ht="50.25" customHeight="1" x14ac:dyDescent="0.25">
      <c r="A5" s="351"/>
      <c r="B5" s="1042" t="s">
        <v>313</v>
      </c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3"/>
      <c r="P5" s="1043"/>
      <c r="Q5" s="1043"/>
      <c r="R5" s="1046"/>
      <c r="S5" s="314"/>
    </row>
    <row r="6" spans="1:23" ht="63" customHeight="1" x14ac:dyDescent="0.25">
      <c r="A6" s="295" t="s">
        <v>156</v>
      </c>
      <c r="B6" s="362" t="s">
        <v>278</v>
      </c>
      <c r="C6" s="364" t="s">
        <v>279</v>
      </c>
      <c r="D6" s="363" t="s">
        <v>280</v>
      </c>
      <c r="E6" s="364" t="s">
        <v>332</v>
      </c>
      <c r="F6" s="363" t="s">
        <v>281</v>
      </c>
      <c r="G6" s="364" t="s">
        <v>282</v>
      </c>
      <c r="H6" s="363" t="s">
        <v>283</v>
      </c>
      <c r="I6" s="364" t="s">
        <v>284</v>
      </c>
      <c r="J6" s="363" t="s">
        <v>285</v>
      </c>
      <c r="K6" s="364" t="s">
        <v>286</v>
      </c>
      <c r="L6" s="363" t="s">
        <v>287</v>
      </c>
      <c r="M6" s="364" t="s">
        <v>288</v>
      </c>
      <c r="N6" s="363" t="s">
        <v>289</v>
      </c>
      <c r="O6" s="382" t="s">
        <v>290</v>
      </c>
      <c r="P6" s="393" t="s">
        <v>291</v>
      </c>
      <c r="Q6" s="388" t="s">
        <v>349</v>
      </c>
      <c r="R6" s="398" t="s">
        <v>292</v>
      </c>
      <c r="S6" s="329"/>
    </row>
    <row r="7" spans="1:23" ht="15" customHeight="1" x14ac:dyDescent="0.25">
      <c r="A7" s="296" t="s">
        <v>25</v>
      </c>
      <c r="B7" s="368">
        <v>534099.50797999999</v>
      </c>
      <c r="C7" s="369">
        <v>2279019.0058900001</v>
      </c>
      <c r="D7" s="370">
        <v>384066.32765000011</v>
      </c>
      <c r="E7" s="371">
        <v>651764.39258999983</v>
      </c>
      <c r="F7" s="370">
        <v>657445.82524999999</v>
      </c>
      <c r="G7" s="371">
        <v>1524149.8823400002</v>
      </c>
      <c r="H7" s="370">
        <v>890065.05590000004</v>
      </c>
      <c r="I7" s="371">
        <v>707880.09655999986</v>
      </c>
      <c r="J7" s="370">
        <v>699664.56927000009</v>
      </c>
      <c r="K7" s="369">
        <v>1984283.3719689194</v>
      </c>
      <c r="L7" s="372">
        <v>1812816.5206899999</v>
      </c>
      <c r="M7" s="371">
        <v>1691295.4990000001</v>
      </c>
      <c r="N7" s="370">
        <v>663607.63578999997</v>
      </c>
      <c r="O7" s="383">
        <v>816778.61476999999</v>
      </c>
      <c r="P7" s="370">
        <v>15296936.305648919</v>
      </c>
      <c r="Q7" s="389">
        <v>244345.08552000002</v>
      </c>
      <c r="R7" s="399">
        <v>15541281.391168918</v>
      </c>
      <c r="S7" s="365"/>
      <c r="T7" s="301"/>
      <c r="U7" s="302"/>
      <c r="V7" s="302"/>
      <c r="W7" s="302"/>
    </row>
    <row r="8" spans="1:23" ht="15" customHeight="1" x14ac:dyDescent="0.25">
      <c r="A8" s="296" t="s">
        <v>26</v>
      </c>
      <c r="B8" s="368">
        <v>364847.92890000006</v>
      </c>
      <c r="C8" s="371">
        <v>1561270.77697</v>
      </c>
      <c r="D8" s="370">
        <v>277074.92997</v>
      </c>
      <c r="E8" s="371">
        <v>453598.36035000009</v>
      </c>
      <c r="F8" s="370">
        <v>466317.92167000013</v>
      </c>
      <c r="G8" s="371">
        <v>1138002.0628000002</v>
      </c>
      <c r="H8" s="370">
        <v>634544.46399999992</v>
      </c>
      <c r="I8" s="371">
        <v>497493.52919999993</v>
      </c>
      <c r="J8" s="370">
        <v>496954.80922000005</v>
      </c>
      <c r="K8" s="369">
        <v>1297776.683272924</v>
      </c>
      <c r="L8" s="370">
        <v>1286138.7972200001</v>
      </c>
      <c r="M8" s="371">
        <v>1216220.5492499999</v>
      </c>
      <c r="N8" s="370">
        <v>461169.58734999999</v>
      </c>
      <c r="O8" s="383">
        <v>571085.21498000016</v>
      </c>
      <c r="P8" s="370">
        <v>10722495.615152923</v>
      </c>
      <c r="Q8" s="389">
        <v>173590.38879299999</v>
      </c>
      <c r="R8" s="399">
        <v>10896086.003945922</v>
      </c>
      <c r="S8" s="366"/>
      <c r="T8" s="303"/>
      <c r="U8" s="302"/>
      <c r="V8" s="302"/>
      <c r="W8" s="302"/>
    </row>
    <row r="9" spans="1:23" ht="15" customHeight="1" x14ac:dyDescent="0.25">
      <c r="A9" s="304" t="s">
        <v>27</v>
      </c>
      <c r="B9" s="373">
        <v>292689.55699960003</v>
      </c>
      <c r="C9" s="374">
        <v>1188625.9877500001</v>
      </c>
      <c r="D9" s="375">
        <v>228058.36217999997</v>
      </c>
      <c r="E9" s="374">
        <v>356785.29193000001</v>
      </c>
      <c r="F9" s="375">
        <v>371664.66040999984</v>
      </c>
      <c r="G9" s="374">
        <v>934627.69884999993</v>
      </c>
      <c r="H9" s="375">
        <v>490430.42673000001</v>
      </c>
      <c r="I9" s="374">
        <v>409518.32788</v>
      </c>
      <c r="J9" s="375">
        <v>411799.15990000003</v>
      </c>
      <c r="K9" s="376">
        <v>967765.4</v>
      </c>
      <c r="L9" s="375">
        <v>1024437.36933</v>
      </c>
      <c r="M9" s="374">
        <v>936496.73115000012</v>
      </c>
      <c r="N9" s="375">
        <v>366758.00934290001</v>
      </c>
      <c r="O9" s="384">
        <v>451704.56185</v>
      </c>
      <c r="P9" s="407">
        <v>8431361.5443025008</v>
      </c>
      <c r="Q9" s="390">
        <v>144885.9749329999</v>
      </c>
      <c r="R9" s="400">
        <v>8576247.5192355011</v>
      </c>
      <c r="S9" s="367"/>
      <c r="T9" s="309"/>
      <c r="U9" s="302"/>
      <c r="V9" s="302"/>
      <c r="W9" s="302"/>
    </row>
    <row r="10" spans="1:23" ht="15" customHeight="1" x14ac:dyDescent="0.25">
      <c r="A10" s="349" t="s">
        <v>28</v>
      </c>
      <c r="B10" s="368">
        <v>249031.49114000003</v>
      </c>
      <c r="C10" s="371">
        <v>929169.40390999988</v>
      </c>
      <c r="D10" s="370">
        <v>193640.98918999999</v>
      </c>
      <c r="E10" s="371">
        <v>288549.86375999998</v>
      </c>
      <c r="F10" s="370">
        <v>300148.20484999998</v>
      </c>
      <c r="G10" s="371">
        <v>791281.12650000001</v>
      </c>
      <c r="H10" s="370">
        <v>397313.64119000005</v>
      </c>
      <c r="I10" s="371">
        <v>337539.21150000003</v>
      </c>
      <c r="J10" s="370">
        <v>339419.34598999994</v>
      </c>
      <c r="K10" s="369">
        <v>788255.8</v>
      </c>
      <c r="L10" s="370">
        <v>890714.65297000017</v>
      </c>
      <c r="M10" s="371">
        <v>772879.43237000005</v>
      </c>
      <c r="N10" s="370">
        <v>306096.78588000004</v>
      </c>
      <c r="O10" s="383">
        <v>369793.26613</v>
      </c>
      <c r="P10" s="370">
        <v>6953833.2153800009</v>
      </c>
      <c r="Q10" s="389">
        <v>121150.65495900002</v>
      </c>
      <c r="R10" s="399">
        <v>7074983.8703390006</v>
      </c>
      <c r="S10" s="366"/>
      <c r="T10" s="303"/>
      <c r="U10" s="302"/>
      <c r="V10" s="302"/>
      <c r="W10" s="302"/>
    </row>
    <row r="11" spans="1:23" ht="15" customHeight="1" x14ac:dyDescent="0.25">
      <c r="A11" s="349" t="s">
        <v>29</v>
      </c>
      <c r="B11" s="368">
        <v>150356.7574</v>
      </c>
      <c r="C11" s="371">
        <v>505764.89961000002</v>
      </c>
      <c r="D11" s="370">
        <v>128292.44341000001</v>
      </c>
      <c r="E11" s="371">
        <v>183023.3449</v>
      </c>
      <c r="F11" s="370">
        <v>183125.46512000007</v>
      </c>
      <c r="G11" s="371">
        <v>565904.29123999993</v>
      </c>
      <c r="H11" s="370">
        <v>251868.29686000009</v>
      </c>
      <c r="I11" s="371">
        <v>224300.84222000005</v>
      </c>
      <c r="J11" s="370">
        <v>227303.84028</v>
      </c>
      <c r="K11" s="369">
        <v>417236.1</v>
      </c>
      <c r="L11" s="370">
        <v>641477.62972000008</v>
      </c>
      <c r="M11" s="371">
        <v>578810.43576000014</v>
      </c>
      <c r="N11" s="370">
        <v>190718.15555999998</v>
      </c>
      <c r="O11" s="383">
        <v>223986.38850999996</v>
      </c>
      <c r="P11" s="370">
        <v>4472168.8905900009</v>
      </c>
      <c r="Q11" s="389">
        <v>77494.190911999991</v>
      </c>
      <c r="R11" s="399">
        <v>4549663.0815020008</v>
      </c>
      <c r="S11" s="366"/>
      <c r="T11" s="303"/>
      <c r="U11" s="302"/>
      <c r="V11" s="302"/>
      <c r="W11" s="302"/>
    </row>
    <row r="12" spans="1:23" ht="15" customHeight="1" x14ac:dyDescent="0.25">
      <c r="A12" s="350" t="s">
        <v>30</v>
      </c>
      <c r="B12" s="373">
        <v>95357.013260000007</v>
      </c>
      <c r="C12" s="374">
        <v>316386.95993999991</v>
      </c>
      <c r="D12" s="375">
        <v>94460.780060000048</v>
      </c>
      <c r="E12" s="374">
        <v>125782.35354999994</v>
      </c>
      <c r="F12" s="375">
        <v>129651.18082999997</v>
      </c>
      <c r="G12" s="374">
        <v>445839.78175999998</v>
      </c>
      <c r="H12" s="375">
        <v>167231.79795000004</v>
      </c>
      <c r="I12" s="374">
        <v>168322.26410999996</v>
      </c>
      <c r="J12" s="375">
        <v>161102.68217999997</v>
      </c>
      <c r="K12" s="376">
        <v>217482.31009000001</v>
      </c>
      <c r="L12" s="375">
        <v>511265.07047000009</v>
      </c>
      <c r="M12" s="374">
        <v>850517.1521500001</v>
      </c>
      <c r="N12" s="375">
        <v>134344.76716000002</v>
      </c>
      <c r="O12" s="384">
        <v>149282.13933999999</v>
      </c>
      <c r="P12" s="407">
        <v>3567026.2528499998</v>
      </c>
      <c r="Q12" s="390">
        <v>79273.012892000013</v>
      </c>
      <c r="R12" s="400">
        <v>3646299.2657419997</v>
      </c>
      <c r="S12" s="366"/>
      <c r="T12" s="303"/>
      <c r="U12" s="302"/>
      <c r="V12" s="302"/>
      <c r="W12" s="302"/>
    </row>
    <row r="13" spans="1:23" ht="15" customHeight="1" x14ac:dyDescent="0.25">
      <c r="A13" s="349" t="s">
        <v>31</v>
      </c>
      <c r="B13" s="368">
        <v>94521.886530000003</v>
      </c>
      <c r="C13" s="371">
        <v>293140.46677000012</v>
      </c>
      <c r="D13" s="370">
        <v>103307.41757999999</v>
      </c>
      <c r="E13" s="371">
        <v>108931.61069000006</v>
      </c>
      <c r="F13" s="370">
        <v>115047.91497999997</v>
      </c>
      <c r="G13" s="371">
        <v>410268.48549000005</v>
      </c>
      <c r="H13" s="370">
        <v>165171.25552999994</v>
      </c>
      <c r="I13" s="371">
        <v>162064.10112000001</v>
      </c>
      <c r="J13" s="370">
        <v>143441.34945000004</v>
      </c>
      <c r="K13" s="369">
        <v>220730.98589599898</v>
      </c>
      <c r="L13" s="370">
        <v>500657.39442000003</v>
      </c>
      <c r="M13" s="371">
        <v>1053379.17726</v>
      </c>
      <c r="N13" s="370">
        <v>120761.45835000002</v>
      </c>
      <c r="O13" s="383">
        <v>140223.08921999999</v>
      </c>
      <c r="P13" s="370">
        <v>3631646.5932859997</v>
      </c>
      <c r="Q13" s="389">
        <v>74862.800948000004</v>
      </c>
      <c r="R13" s="399">
        <v>3706509.3942339998</v>
      </c>
      <c r="S13" s="366"/>
      <c r="T13" s="303"/>
      <c r="U13" s="302"/>
      <c r="V13" s="302"/>
      <c r="W13" s="302"/>
    </row>
    <row r="14" spans="1:23" ht="15" customHeight="1" x14ac:dyDescent="0.25">
      <c r="A14" s="349" t="s">
        <v>32</v>
      </c>
      <c r="B14" s="368">
        <v>94070.149449999997</v>
      </c>
      <c r="C14" s="371">
        <v>304123.01468999987</v>
      </c>
      <c r="D14" s="370">
        <v>93157.972200000004</v>
      </c>
      <c r="E14" s="371">
        <v>115878.48471</v>
      </c>
      <c r="F14" s="370">
        <v>117411.38956</v>
      </c>
      <c r="G14" s="371">
        <v>371224.69669000007</v>
      </c>
      <c r="H14" s="370">
        <v>167096.15507999994</v>
      </c>
      <c r="I14" s="371">
        <v>151567.22981000005</v>
      </c>
      <c r="J14" s="370">
        <v>156748.79918999999</v>
      </c>
      <c r="K14" s="369">
        <v>211215.0712699999</v>
      </c>
      <c r="L14" s="370">
        <v>494347.44679999992</v>
      </c>
      <c r="M14" s="371">
        <v>832189.26853000012</v>
      </c>
      <c r="N14" s="370">
        <v>124414.77531</v>
      </c>
      <c r="O14" s="383">
        <v>148626.67082999999</v>
      </c>
      <c r="P14" s="370">
        <v>3382071.1241200003</v>
      </c>
      <c r="Q14" s="389">
        <v>90109.038969000016</v>
      </c>
      <c r="R14" s="399">
        <v>3472180.1630890002</v>
      </c>
      <c r="S14" s="366"/>
      <c r="T14" s="303"/>
      <c r="U14" s="302"/>
      <c r="V14" s="302"/>
      <c r="W14" s="302"/>
    </row>
    <row r="15" spans="1:23" ht="15" customHeight="1" x14ac:dyDescent="0.25">
      <c r="A15" s="350" t="s">
        <v>33</v>
      </c>
      <c r="B15" s="373">
        <v>146979.82597000001</v>
      </c>
      <c r="C15" s="374">
        <v>506675.08899999998</v>
      </c>
      <c r="D15" s="375">
        <v>129831.06334000001</v>
      </c>
      <c r="E15" s="374">
        <v>191365.82087000003</v>
      </c>
      <c r="F15" s="375">
        <v>186374.68220000001</v>
      </c>
      <c r="G15" s="374">
        <v>557852.98922999995</v>
      </c>
      <c r="H15" s="375">
        <v>245788.41757000005</v>
      </c>
      <c r="I15" s="374">
        <v>228828.31930000003</v>
      </c>
      <c r="J15" s="375">
        <v>222966.19068999996</v>
      </c>
      <c r="K15" s="376">
        <v>405989.62031703303</v>
      </c>
      <c r="L15" s="375">
        <v>692738.85213999997</v>
      </c>
      <c r="M15" s="374">
        <v>887970.91792999976</v>
      </c>
      <c r="N15" s="375">
        <v>197130.71057</v>
      </c>
      <c r="O15" s="384">
        <v>219679.46405000001</v>
      </c>
      <c r="P15" s="407">
        <v>4820171.9631770328</v>
      </c>
      <c r="Q15" s="390">
        <v>99221.977948000029</v>
      </c>
      <c r="R15" s="400">
        <v>4919393.9411250325</v>
      </c>
      <c r="S15" s="366"/>
      <c r="T15" s="303"/>
      <c r="U15" s="302"/>
      <c r="V15" s="302"/>
      <c r="W15" s="302"/>
    </row>
    <row r="16" spans="1:23" ht="15" customHeight="1" x14ac:dyDescent="0.25">
      <c r="A16" s="296" t="s">
        <v>34</v>
      </c>
      <c r="B16" s="368">
        <v>221912.45522450001</v>
      </c>
      <c r="C16" s="371">
        <v>920507.1892599999</v>
      </c>
      <c r="D16" s="370">
        <v>179723.75354999999</v>
      </c>
      <c r="E16" s="371">
        <v>302817.13258999999</v>
      </c>
      <c r="F16" s="370">
        <v>272558.03770000004</v>
      </c>
      <c r="G16" s="371">
        <v>765505.66319000022</v>
      </c>
      <c r="H16" s="370">
        <v>409380.37218000001</v>
      </c>
      <c r="I16" s="371">
        <v>326427.87226999999</v>
      </c>
      <c r="J16" s="370">
        <v>320252.61681000004</v>
      </c>
      <c r="K16" s="369">
        <v>680659.38448501937</v>
      </c>
      <c r="L16" s="370">
        <v>916958.11583999998</v>
      </c>
      <c r="M16" s="371">
        <v>906800.37844999996</v>
      </c>
      <c r="N16" s="370">
        <v>291133.12932000007</v>
      </c>
      <c r="O16" s="383">
        <v>343798.66931000003</v>
      </c>
      <c r="P16" s="370">
        <v>6858434.7701795204</v>
      </c>
      <c r="Q16" s="389">
        <v>145959.78654280002</v>
      </c>
      <c r="R16" s="399">
        <v>7004394.5567223206</v>
      </c>
      <c r="S16" s="366"/>
      <c r="T16" s="303"/>
      <c r="U16" s="302"/>
      <c r="V16" s="302"/>
      <c r="W16" s="302"/>
    </row>
    <row r="17" spans="1:23" ht="15" customHeight="1" x14ac:dyDescent="0.25">
      <c r="A17" s="296" t="s">
        <v>35</v>
      </c>
      <c r="B17" s="368">
        <v>342947.96308000002</v>
      </c>
      <c r="C17" s="371">
        <v>1414637.3988500005</v>
      </c>
      <c r="D17" s="370">
        <v>253599.2096</v>
      </c>
      <c r="E17" s="371">
        <v>437200.40701000002</v>
      </c>
      <c r="F17" s="370">
        <v>416092.39826999983</v>
      </c>
      <c r="G17" s="371">
        <v>1016783.96025</v>
      </c>
      <c r="H17" s="370">
        <v>583068.97780999984</v>
      </c>
      <c r="I17" s="371">
        <v>468534.50731000007</v>
      </c>
      <c r="J17" s="370">
        <v>459674.77874999994</v>
      </c>
      <c r="K17" s="369">
        <v>1120283.8324302209</v>
      </c>
      <c r="L17" s="370">
        <v>1259033.0315400001</v>
      </c>
      <c r="M17" s="371">
        <v>1212998.3664400002</v>
      </c>
      <c r="N17" s="370">
        <v>418452.78557000001</v>
      </c>
      <c r="O17" s="383">
        <v>515858.37166</v>
      </c>
      <c r="P17" s="370">
        <v>9919165.9885702208</v>
      </c>
      <c r="Q17" s="389">
        <v>175985.84779</v>
      </c>
      <c r="R17" s="399">
        <v>10095151.83636022</v>
      </c>
      <c r="S17" s="366"/>
      <c r="T17" s="303"/>
      <c r="U17" s="302"/>
      <c r="V17" s="302"/>
      <c r="W17" s="302"/>
    </row>
    <row r="18" spans="1:23" ht="15" customHeight="1" x14ac:dyDescent="0.25">
      <c r="A18" s="304" t="s">
        <v>36</v>
      </c>
      <c r="B18" s="373">
        <v>401271.90436000004</v>
      </c>
      <c r="C18" s="374">
        <v>1790977.3373000005</v>
      </c>
      <c r="D18" s="375">
        <v>305457.15902000002</v>
      </c>
      <c r="E18" s="374">
        <v>531314.85291999998</v>
      </c>
      <c r="F18" s="375">
        <v>515190.79511000001</v>
      </c>
      <c r="G18" s="374">
        <v>1199473.0580900002</v>
      </c>
      <c r="H18" s="375">
        <v>720173.67472000001</v>
      </c>
      <c r="I18" s="374">
        <v>563900.17982000008</v>
      </c>
      <c r="J18" s="375">
        <v>551166.67209999985</v>
      </c>
      <c r="K18" s="376">
        <v>1408357.8508331329</v>
      </c>
      <c r="L18" s="375">
        <v>1473363.6774700002</v>
      </c>
      <c r="M18" s="374">
        <v>1138680.1964099999</v>
      </c>
      <c r="N18" s="375">
        <v>518492.63183000003</v>
      </c>
      <c r="O18" s="384">
        <v>671426.98485999997</v>
      </c>
      <c r="P18" s="407">
        <v>11789246.974843133</v>
      </c>
      <c r="Q18" s="390">
        <v>-277468.89962699998</v>
      </c>
      <c r="R18" s="400">
        <v>11511778.075216133</v>
      </c>
      <c r="S18" s="348"/>
      <c r="T18" s="303"/>
      <c r="U18" s="302"/>
      <c r="V18" s="302"/>
      <c r="W18" s="302"/>
    </row>
    <row r="19" spans="1:23" ht="15" customHeight="1" x14ac:dyDescent="0.25">
      <c r="A19" s="296" t="s">
        <v>144</v>
      </c>
      <c r="B19" s="396">
        <f>SUM(B7:B9)</f>
        <v>1191636.9938796</v>
      </c>
      <c r="C19" s="380">
        <f>SUM(C7:C9)</f>
        <v>5028915.77061</v>
      </c>
      <c r="D19" s="381">
        <f t="shared" ref="D19:J19" si="0">SUM(D7:D9)</f>
        <v>889199.61979999999</v>
      </c>
      <c r="E19" s="380">
        <f t="shared" si="0"/>
        <v>1462148.0448700001</v>
      </c>
      <c r="F19" s="381">
        <f t="shared" si="0"/>
        <v>1495428.4073299998</v>
      </c>
      <c r="G19" s="380">
        <f t="shared" si="0"/>
        <v>3596779.6439900002</v>
      </c>
      <c r="H19" s="381">
        <f t="shared" si="0"/>
        <v>2015039.9466299999</v>
      </c>
      <c r="I19" s="380">
        <f t="shared" si="0"/>
        <v>1614891.9536399997</v>
      </c>
      <c r="J19" s="381">
        <f t="shared" si="0"/>
        <v>1608418.5383900001</v>
      </c>
      <c r="K19" s="380">
        <f>SUM(K7:K9)</f>
        <v>4249825.4552418441</v>
      </c>
      <c r="L19" s="381">
        <f t="shared" ref="L19:R19" si="1">SUM(L7:L9)</f>
        <v>4123392.6872399999</v>
      </c>
      <c r="M19" s="380">
        <f t="shared" si="1"/>
        <v>3844012.7794000003</v>
      </c>
      <c r="N19" s="381">
        <f t="shared" si="1"/>
        <v>1491535.2324828999</v>
      </c>
      <c r="O19" s="397">
        <f t="shared" si="1"/>
        <v>1839568.3916</v>
      </c>
      <c r="P19" s="387">
        <f t="shared" si="1"/>
        <v>34450793.465104342</v>
      </c>
      <c r="Q19" s="391">
        <f t="shared" si="1"/>
        <v>562821.44924599992</v>
      </c>
      <c r="R19" s="401">
        <f t="shared" si="1"/>
        <v>35013614.914350338</v>
      </c>
      <c r="S19" s="314"/>
    </row>
    <row r="20" spans="1:23" ht="15" customHeight="1" x14ac:dyDescent="0.25">
      <c r="A20" s="296" t="s">
        <v>170</v>
      </c>
      <c r="B20" s="396">
        <f>SUM(B10:B12)</f>
        <v>494745.26180000009</v>
      </c>
      <c r="C20" s="380">
        <f>SUM(C10:C12)</f>
        <v>1751321.2634599998</v>
      </c>
      <c r="D20" s="381">
        <f t="shared" ref="D20:J20" si="2">SUM(D10:D12)</f>
        <v>416394.21266000008</v>
      </c>
      <c r="E20" s="380">
        <f t="shared" si="2"/>
        <v>597355.56220999989</v>
      </c>
      <c r="F20" s="381">
        <f t="shared" si="2"/>
        <v>612924.85080000001</v>
      </c>
      <c r="G20" s="380">
        <f t="shared" si="2"/>
        <v>1803025.1994999999</v>
      </c>
      <c r="H20" s="381">
        <f t="shared" si="2"/>
        <v>816413.73600000015</v>
      </c>
      <c r="I20" s="380">
        <f t="shared" si="2"/>
        <v>730162.31783000007</v>
      </c>
      <c r="J20" s="381">
        <f t="shared" si="2"/>
        <v>727825.86844999995</v>
      </c>
      <c r="K20" s="380">
        <f>SUM(K10:K12)</f>
        <v>1422974.2100899999</v>
      </c>
      <c r="L20" s="381">
        <f t="shared" ref="L20:R20" si="3">SUM(L10:L12)</f>
        <v>2043457.3531600004</v>
      </c>
      <c r="M20" s="380">
        <f t="shared" si="3"/>
        <v>2202207.0202800003</v>
      </c>
      <c r="N20" s="381">
        <f t="shared" si="3"/>
        <v>631159.70860000001</v>
      </c>
      <c r="O20" s="397">
        <f t="shared" si="3"/>
        <v>743061.79397999996</v>
      </c>
      <c r="P20" s="387">
        <f t="shared" si="3"/>
        <v>14993028.358820003</v>
      </c>
      <c r="Q20" s="391">
        <f t="shared" si="3"/>
        <v>277917.85876300005</v>
      </c>
      <c r="R20" s="401">
        <f t="shared" si="3"/>
        <v>15270946.217583001</v>
      </c>
      <c r="S20" s="314"/>
    </row>
    <row r="21" spans="1:23" ht="15" customHeight="1" x14ac:dyDescent="0.25">
      <c r="A21" s="296" t="s">
        <v>211</v>
      </c>
      <c r="B21" s="396">
        <f>SUM(B13:B15)</f>
        <v>335571.86194999999</v>
      </c>
      <c r="C21" s="380">
        <f>SUM(C13:C15)</f>
        <v>1103938.5704599998</v>
      </c>
      <c r="D21" s="381">
        <f t="shared" ref="D21:J21" si="4">SUM(D13:D15)</f>
        <v>326296.45312000002</v>
      </c>
      <c r="E21" s="380">
        <f t="shared" si="4"/>
        <v>416175.91627000005</v>
      </c>
      <c r="F21" s="381">
        <f t="shared" si="4"/>
        <v>418833.98673999996</v>
      </c>
      <c r="G21" s="380">
        <f t="shared" si="4"/>
        <v>1339346.17141</v>
      </c>
      <c r="H21" s="381">
        <f t="shared" si="4"/>
        <v>578055.82817999995</v>
      </c>
      <c r="I21" s="380">
        <f t="shared" si="4"/>
        <v>542459.65023000003</v>
      </c>
      <c r="J21" s="381">
        <f t="shared" si="4"/>
        <v>523156.33932999999</v>
      </c>
      <c r="K21" s="380">
        <f>SUM(K13:K15)</f>
        <v>837935.67748303188</v>
      </c>
      <c r="L21" s="381">
        <f t="shared" ref="L21:R21" si="5">SUM(L13:L15)</f>
        <v>1687743.6933599999</v>
      </c>
      <c r="M21" s="380">
        <f t="shared" si="5"/>
        <v>2773539.3637199998</v>
      </c>
      <c r="N21" s="381">
        <f t="shared" si="5"/>
        <v>442306.94423000002</v>
      </c>
      <c r="O21" s="397">
        <f t="shared" si="5"/>
        <v>508529.22409999999</v>
      </c>
      <c r="P21" s="387">
        <f t="shared" si="5"/>
        <v>11833889.680583034</v>
      </c>
      <c r="Q21" s="391">
        <f t="shared" si="5"/>
        <v>264193.81786500005</v>
      </c>
      <c r="R21" s="401">
        <f t="shared" si="5"/>
        <v>12098083.498448033</v>
      </c>
      <c r="S21" s="314"/>
    </row>
    <row r="22" spans="1:23" ht="15" customHeight="1" x14ac:dyDescent="0.25">
      <c r="A22" s="350" t="s">
        <v>171</v>
      </c>
      <c r="B22" s="860">
        <f>SUM(B16:B18)</f>
        <v>966132.3226645001</v>
      </c>
      <c r="C22" s="884">
        <f>SUM(C16:C18)</f>
        <v>4126121.9254100006</v>
      </c>
      <c r="D22" s="861">
        <f t="shared" ref="D22:J22" si="6">SUM(D16:D18)</f>
        <v>738780.12216999999</v>
      </c>
      <c r="E22" s="884">
        <f t="shared" si="6"/>
        <v>1271332.39252</v>
      </c>
      <c r="F22" s="861">
        <f t="shared" si="6"/>
        <v>1203841.2310799998</v>
      </c>
      <c r="G22" s="884">
        <f t="shared" si="6"/>
        <v>2981762.6815300006</v>
      </c>
      <c r="H22" s="861">
        <f t="shared" si="6"/>
        <v>1712623.0247099998</v>
      </c>
      <c r="I22" s="884">
        <f t="shared" si="6"/>
        <v>1358862.5594000001</v>
      </c>
      <c r="J22" s="861">
        <f t="shared" si="6"/>
        <v>1331094.0676599997</v>
      </c>
      <c r="K22" s="884">
        <f>SUM(K16:K18)</f>
        <v>3209301.0677483734</v>
      </c>
      <c r="L22" s="861">
        <f t="shared" ref="L22:R22" si="7">SUM(L16:L18)</f>
        <v>3649354.8248500004</v>
      </c>
      <c r="M22" s="884">
        <f t="shared" si="7"/>
        <v>3258478.9413000001</v>
      </c>
      <c r="N22" s="861">
        <f t="shared" si="7"/>
        <v>1228078.5467200002</v>
      </c>
      <c r="O22" s="885">
        <f t="shared" si="7"/>
        <v>1531084.0258299999</v>
      </c>
      <c r="P22" s="876">
        <f t="shared" si="7"/>
        <v>28566847.733592875</v>
      </c>
      <c r="Q22" s="877">
        <f t="shared" si="7"/>
        <v>44476.734705800074</v>
      </c>
      <c r="R22" s="886">
        <f t="shared" si="7"/>
        <v>28611324.468298674</v>
      </c>
      <c r="S22" s="329"/>
    </row>
    <row r="23" spans="1:23" ht="15" customHeight="1" x14ac:dyDescent="0.25">
      <c r="A23" s="296" t="s">
        <v>172</v>
      </c>
      <c r="B23" s="368">
        <f>SUM(B7:B12)</f>
        <v>1686382.2556795999</v>
      </c>
      <c r="C23" s="369">
        <f>SUM(C7:C12)</f>
        <v>6780237.0340699991</v>
      </c>
      <c r="D23" s="372">
        <f t="shared" ref="D23:J23" si="8">SUM(D7:D12)</f>
        <v>1305593.8324600002</v>
      </c>
      <c r="E23" s="369">
        <f t="shared" si="8"/>
        <v>2059503.6070799998</v>
      </c>
      <c r="F23" s="372">
        <f t="shared" si="8"/>
        <v>2108353.25813</v>
      </c>
      <c r="G23" s="369">
        <f t="shared" si="8"/>
        <v>5399804.8434899999</v>
      </c>
      <c r="H23" s="372">
        <f t="shared" si="8"/>
        <v>2831453.6826300002</v>
      </c>
      <c r="I23" s="369">
        <f t="shared" si="8"/>
        <v>2345054.2714699996</v>
      </c>
      <c r="J23" s="372">
        <f t="shared" si="8"/>
        <v>2336244.4068400003</v>
      </c>
      <c r="K23" s="369">
        <f>SUM(K7:K12)</f>
        <v>5672799.6653318433</v>
      </c>
      <c r="L23" s="372">
        <f t="shared" ref="L23:R23" si="9">SUM(L7:L12)</f>
        <v>6166850.0404000003</v>
      </c>
      <c r="M23" s="369">
        <f t="shared" si="9"/>
        <v>6046219.7996800002</v>
      </c>
      <c r="N23" s="372">
        <f t="shared" si="9"/>
        <v>2122694.9410828999</v>
      </c>
      <c r="O23" s="804">
        <f t="shared" si="9"/>
        <v>2582630.1855800003</v>
      </c>
      <c r="P23" s="372">
        <f t="shared" si="9"/>
        <v>49443821.823924333</v>
      </c>
      <c r="Q23" s="391">
        <f t="shared" si="9"/>
        <v>840739.30800900003</v>
      </c>
      <c r="R23" s="401">
        <f t="shared" si="9"/>
        <v>50284561.131933331</v>
      </c>
      <c r="S23" s="314"/>
    </row>
    <row r="24" spans="1:23" ht="15" customHeight="1" x14ac:dyDescent="0.25">
      <c r="A24" s="296" t="s">
        <v>173</v>
      </c>
      <c r="B24" s="368">
        <f>SUM(B13:B18)</f>
        <v>1301704.1846145</v>
      </c>
      <c r="C24" s="369">
        <f>SUM(C13:C18)</f>
        <v>5230060.4958700007</v>
      </c>
      <c r="D24" s="372">
        <f t="shared" ref="D24:J24" si="10">SUM(D13:D18)</f>
        <v>1065076.5752900001</v>
      </c>
      <c r="E24" s="369">
        <f t="shared" si="10"/>
        <v>1687508.3087899999</v>
      </c>
      <c r="F24" s="372">
        <f t="shared" si="10"/>
        <v>1622675.2178199999</v>
      </c>
      <c r="G24" s="369">
        <f t="shared" si="10"/>
        <v>4321108.8529400006</v>
      </c>
      <c r="H24" s="372">
        <f t="shared" si="10"/>
        <v>2290678.8528899997</v>
      </c>
      <c r="I24" s="369">
        <f t="shared" si="10"/>
        <v>1901322.2096299999</v>
      </c>
      <c r="J24" s="372">
        <f t="shared" si="10"/>
        <v>1854250.4069899998</v>
      </c>
      <c r="K24" s="369">
        <f>SUM(K13:K18)</f>
        <v>4047236.7452314049</v>
      </c>
      <c r="L24" s="372">
        <f t="shared" ref="L24:R24" si="11">SUM(L13:L18)</f>
        <v>5337098.5182100004</v>
      </c>
      <c r="M24" s="369">
        <f t="shared" si="11"/>
        <v>6032018.3050199989</v>
      </c>
      <c r="N24" s="372">
        <f t="shared" si="11"/>
        <v>1670385.4909500002</v>
      </c>
      <c r="O24" s="804">
        <f t="shared" si="11"/>
        <v>2039613.2499299999</v>
      </c>
      <c r="P24" s="372">
        <f t="shared" si="11"/>
        <v>40400737.414175913</v>
      </c>
      <c r="Q24" s="391">
        <f t="shared" si="11"/>
        <v>308670.55257080006</v>
      </c>
      <c r="R24" s="401">
        <f t="shared" si="11"/>
        <v>40709407.966746703</v>
      </c>
      <c r="S24" s="314"/>
    </row>
    <row r="25" spans="1:23" ht="15" customHeight="1" x14ac:dyDescent="0.25">
      <c r="A25" s="335" t="s">
        <v>158</v>
      </c>
      <c r="B25" s="869">
        <f>SUM(B7:B18)</f>
        <v>2988086.4402941</v>
      </c>
      <c r="C25" s="887">
        <f>SUM(C7:C18)</f>
        <v>12010297.52994</v>
      </c>
      <c r="D25" s="870">
        <f t="shared" ref="D25:J25" si="12">SUM(D7:D18)</f>
        <v>2370670.4077500002</v>
      </c>
      <c r="E25" s="887">
        <f t="shared" si="12"/>
        <v>3747011.9158700001</v>
      </c>
      <c r="F25" s="870">
        <f t="shared" si="12"/>
        <v>3731028.4759499999</v>
      </c>
      <c r="G25" s="887">
        <f t="shared" si="12"/>
        <v>9720913.6964299977</v>
      </c>
      <c r="H25" s="870">
        <f t="shared" si="12"/>
        <v>5122132.5355200004</v>
      </c>
      <c r="I25" s="887">
        <f t="shared" si="12"/>
        <v>4246376.4811000004</v>
      </c>
      <c r="J25" s="870">
        <f t="shared" si="12"/>
        <v>4190494.8138300003</v>
      </c>
      <c r="K25" s="887">
        <f>SUM(K7:K18)</f>
        <v>9720036.4105632491</v>
      </c>
      <c r="L25" s="870">
        <f t="shared" ref="L25:R25" si="13">SUM(L7:L18)</f>
        <v>11503948.558610002</v>
      </c>
      <c r="M25" s="887">
        <f t="shared" si="13"/>
        <v>12078238.104700001</v>
      </c>
      <c r="N25" s="870">
        <f t="shared" si="13"/>
        <v>3793080.4320328999</v>
      </c>
      <c r="O25" s="888">
        <f t="shared" si="13"/>
        <v>4622243.4355100002</v>
      </c>
      <c r="P25" s="881">
        <f t="shared" si="13"/>
        <v>89844559.238100246</v>
      </c>
      <c r="Q25" s="882">
        <f t="shared" si="13"/>
        <v>1149409.8605798003</v>
      </c>
      <c r="R25" s="889">
        <f t="shared" si="13"/>
        <v>90993969.098680034</v>
      </c>
      <c r="S25" s="330"/>
    </row>
    <row r="26" spans="1:23" ht="9.75" customHeight="1" x14ac:dyDescent="0.25">
      <c r="B26" s="314"/>
      <c r="P26" s="328"/>
      <c r="R26" s="327"/>
      <c r="S26" s="314"/>
    </row>
    <row r="28" spans="1:23" ht="12" customHeight="1" x14ac:dyDescent="0.25">
      <c r="A28" s="315"/>
      <c r="B28" s="315"/>
      <c r="C28" s="315"/>
      <c r="H28" s="315"/>
      <c r="I28" s="315"/>
      <c r="J28" s="315"/>
      <c r="K28" s="315"/>
      <c r="O28" s="315"/>
      <c r="P28" s="315"/>
      <c r="Q28" s="315"/>
      <c r="R28" s="315"/>
    </row>
    <row r="29" spans="1:23" ht="12" customHeight="1" x14ac:dyDescent="0.25">
      <c r="E29" s="316"/>
      <c r="F29" s="316"/>
      <c r="G29" s="316"/>
      <c r="H29" s="316"/>
      <c r="L29" s="316"/>
      <c r="M29" s="316"/>
      <c r="N29" s="316"/>
    </row>
    <row r="30" spans="1:23" ht="12" customHeight="1" x14ac:dyDescent="0.25">
      <c r="E30" s="316"/>
      <c r="F30" s="316"/>
      <c r="G30" s="316"/>
      <c r="L30" s="316"/>
      <c r="M30" s="316"/>
      <c r="N30" s="316"/>
    </row>
    <row r="31" spans="1:23" ht="12" customHeight="1" x14ac:dyDescent="0.25">
      <c r="E31" s="316"/>
      <c r="F31" s="316"/>
      <c r="G31" s="316"/>
      <c r="L31" s="316"/>
      <c r="M31" s="316"/>
      <c r="N31" s="316"/>
    </row>
    <row r="32" spans="1:23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topLeftCell="A19" zoomScaleNormal="100" zoomScaleSheetLayoutView="100" workbookViewId="0">
      <selection activeCell="B1" sqref="B1"/>
    </sheetView>
  </sheetViews>
  <sheetFormatPr defaultRowHeight="12.75" x14ac:dyDescent="0.25"/>
  <cols>
    <col min="1" max="1" width="0.85546875" style="352" customWidth="1"/>
    <col min="2" max="2" width="9.7109375" style="352" customWidth="1"/>
    <col min="3" max="3" width="6.7109375" style="352" customWidth="1"/>
    <col min="4" max="4" width="15.7109375" style="410" customWidth="1"/>
    <col min="5" max="5" width="8.7109375" style="410" customWidth="1"/>
    <col min="6" max="6" width="7.7109375" style="410" customWidth="1"/>
    <col min="7" max="7" width="8.7109375" style="410" customWidth="1"/>
    <col min="8" max="8" width="7.7109375" style="410" customWidth="1"/>
    <col min="9" max="9" width="9.7109375" style="410" customWidth="1"/>
    <col min="10" max="10" width="6.7109375" style="410" customWidth="1"/>
    <col min="11" max="11" width="4.28515625" style="410" customWidth="1"/>
    <col min="12" max="12" width="5.85546875" style="410" customWidth="1"/>
    <col min="13" max="13" width="11.5703125" style="410" bestFit="1" customWidth="1"/>
    <col min="14" max="14" width="13.42578125" style="410" customWidth="1"/>
    <col min="15" max="15" width="14.5703125" style="410" customWidth="1"/>
    <col min="16" max="260" width="9.140625" style="410"/>
    <col min="261" max="261" width="2.7109375" style="410" customWidth="1"/>
    <col min="262" max="266" width="15.7109375" style="410" customWidth="1"/>
    <col min="267" max="267" width="2.85546875" style="410" customWidth="1"/>
    <col min="268" max="268" width="5.85546875" style="410" customWidth="1"/>
    <col min="269" max="269" width="11.5703125" style="410" bestFit="1" customWidth="1"/>
    <col min="270" max="270" width="13.42578125" style="410" customWidth="1"/>
    <col min="271" max="271" width="14.5703125" style="410" customWidth="1"/>
    <col min="272" max="516" width="9.140625" style="410"/>
    <col min="517" max="517" width="2.7109375" style="410" customWidth="1"/>
    <col min="518" max="522" width="15.7109375" style="410" customWidth="1"/>
    <col min="523" max="523" width="2.85546875" style="410" customWidth="1"/>
    <col min="524" max="524" width="5.85546875" style="410" customWidth="1"/>
    <col min="525" max="525" width="11.5703125" style="410" bestFit="1" customWidth="1"/>
    <col min="526" max="526" width="13.42578125" style="410" customWidth="1"/>
    <col min="527" max="527" width="14.5703125" style="410" customWidth="1"/>
    <col min="528" max="772" width="9.140625" style="410"/>
    <col min="773" max="773" width="2.7109375" style="410" customWidth="1"/>
    <col min="774" max="778" width="15.7109375" style="410" customWidth="1"/>
    <col min="779" max="779" width="2.85546875" style="410" customWidth="1"/>
    <col min="780" max="780" width="5.85546875" style="410" customWidth="1"/>
    <col min="781" max="781" width="11.5703125" style="410" bestFit="1" customWidth="1"/>
    <col min="782" max="782" width="13.42578125" style="410" customWidth="1"/>
    <col min="783" max="783" width="14.5703125" style="410" customWidth="1"/>
    <col min="784" max="1028" width="9.140625" style="410"/>
    <col min="1029" max="1029" width="2.7109375" style="410" customWidth="1"/>
    <col min="1030" max="1034" width="15.7109375" style="410" customWidth="1"/>
    <col min="1035" max="1035" width="2.85546875" style="410" customWidth="1"/>
    <col min="1036" max="1036" width="5.85546875" style="410" customWidth="1"/>
    <col min="1037" max="1037" width="11.5703125" style="410" bestFit="1" customWidth="1"/>
    <col min="1038" max="1038" width="13.42578125" style="410" customWidth="1"/>
    <col min="1039" max="1039" width="14.5703125" style="410" customWidth="1"/>
    <col min="1040" max="1284" width="9.140625" style="410"/>
    <col min="1285" max="1285" width="2.7109375" style="410" customWidth="1"/>
    <col min="1286" max="1290" width="15.7109375" style="410" customWidth="1"/>
    <col min="1291" max="1291" width="2.85546875" style="410" customWidth="1"/>
    <col min="1292" max="1292" width="5.85546875" style="410" customWidth="1"/>
    <col min="1293" max="1293" width="11.5703125" style="410" bestFit="1" customWidth="1"/>
    <col min="1294" max="1294" width="13.42578125" style="410" customWidth="1"/>
    <col min="1295" max="1295" width="14.5703125" style="410" customWidth="1"/>
    <col min="1296" max="1540" width="9.140625" style="410"/>
    <col min="1541" max="1541" width="2.7109375" style="410" customWidth="1"/>
    <col min="1542" max="1546" width="15.7109375" style="410" customWidth="1"/>
    <col min="1547" max="1547" width="2.85546875" style="410" customWidth="1"/>
    <col min="1548" max="1548" width="5.85546875" style="410" customWidth="1"/>
    <col min="1549" max="1549" width="11.5703125" style="410" bestFit="1" customWidth="1"/>
    <col min="1550" max="1550" width="13.42578125" style="410" customWidth="1"/>
    <col min="1551" max="1551" width="14.5703125" style="410" customWidth="1"/>
    <col min="1552" max="1796" width="9.140625" style="410"/>
    <col min="1797" max="1797" width="2.7109375" style="410" customWidth="1"/>
    <col min="1798" max="1802" width="15.7109375" style="410" customWidth="1"/>
    <col min="1803" max="1803" width="2.85546875" style="410" customWidth="1"/>
    <col min="1804" max="1804" width="5.85546875" style="410" customWidth="1"/>
    <col min="1805" max="1805" width="11.5703125" style="410" bestFit="1" customWidth="1"/>
    <col min="1806" max="1806" width="13.42578125" style="410" customWidth="1"/>
    <col min="1807" max="1807" width="14.5703125" style="410" customWidth="1"/>
    <col min="1808" max="2052" width="9.140625" style="410"/>
    <col min="2053" max="2053" width="2.7109375" style="410" customWidth="1"/>
    <col min="2054" max="2058" width="15.7109375" style="410" customWidth="1"/>
    <col min="2059" max="2059" width="2.85546875" style="410" customWidth="1"/>
    <col min="2060" max="2060" width="5.85546875" style="410" customWidth="1"/>
    <col min="2061" max="2061" width="11.5703125" style="410" bestFit="1" customWidth="1"/>
    <col min="2062" max="2062" width="13.42578125" style="410" customWidth="1"/>
    <col min="2063" max="2063" width="14.5703125" style="410" customWidth="1"/>
    <col min="2064" max="2308" width="9.140625" style="410"/>
    <col min="2309" max="2309" width="2.7109375" style="410" customWidth="1"/>
    <col min="2310" max="2314" width="15.7109375" style="410" customWidth="1"/>
    <col min="2315" max="2315" width="2.85546875" style="410" customWidth="1"/>
    <col min="2316" max="2316" width="5.85546875" style="410" customWidth="1"/>
    <col min="2317" max="2317" width="11.5703125" style="410" bestFit="1" customWidth="1"/>
    <col min="2318" max="2318" width="13.42578125" style="410" customWidth="1"/>
    <col min="2319" max="2319" width="14.5703125" style="410" customWidth="1"/>
    <col min="2320" max="2564" width="9.140625" style="410"/>
    <col min="2565" max="2565" width="2.7109375" style="410" customWidth="1"/>
    <col min="2566" max="2570" width="15.7109375" style="410" customWidth="1"/>
    <col min="2571" max="2571" width="2.85546875" style="410" customWidth="1"/>
    <col min="2572" max="2572" width="5.85546875" style="410" customWidth="1"/>
    <col min="2573" max="2573" width="11.5703125" style="410" bestFit="1" customWidth="1"/>
    <col min="2574" max="2574" width="13.42578125" style="410" customWidth="1"/>
    <col min="2575" max="2575" width="14.5703125" style="410" customWidth="1"/>
    <col min="2576" max="2820" width="9.140625" style="410"/>
    <col min="2821" max="2821" width="2.7109375" style="410" customWidth="1"/>
    <col min="2822" max="2826" width="15.7109375" style="410" customWidth="1"/>
    <col min="2827" max="2827" width="2.85546875" style="410" customWidth="1"/>
    <col min="2828" max="2828" width="5.85546875" style="410" customWidth="1"/>
    <col min="2829" max="2829" width="11.5703125" style="410" bestFit="1" customWidth="1"/>
    <col min="2830" max="2830" width="13.42578125" style="410" customWidth="1"/>
    <col min="2831" max="2831" width="14.5703125" style="410" customWidth="1"/>
    <col min="2832" max="3076" width="9.140625" style="410"/>
    <col min="3077" max="3077" width="2.7109375" style="410" customWidth="1"/>
    <col min="3078" max="3082" width="15.7109375" style="410" customWidth="1"/>
    <col min="3083" max="3083" width="2.85546875" style="410" customWidth="1"/>
    <col min="3084" max="3084" width="5.85546875" style="410" customWidth="1"/>
    <col min="3085" max="3085" width="11.5703125" style="410" bestFit="1" customWidth="1"/>
    <col min="3086" max="3086" width="13.42578125" style="410" customWidth="1"/>
    <col min="3087" max="3087" width="14.5703125" style="410" customWidth="1"/>
    <col min="3088" max="3332" width="9.140625" style="410"/>
    <col min="3333" max="3333" width="2.7109375" style="410" customWidth="1"/>
    <col min="3334" max="3338" width="15.7109375" style="410" customWidth="1"/>
    <col min="3339" max="3339" width="2.85546875" style="410" customWidth="1"/>
    <col min="3340" max="3340" width="5.85546875" style="410" customWidth="1"/>
    <col min="3341" max="3341" width="11.5703125" style="410" bestFit="1" customWidth="1"/>
    <col min="3342" max="3342" width="13.42578125" style="410" customWidth="1"/>
    <col min="3343" max="3343" width="14.5703125" style="410" customWidth="1"/>
    <col min="3344" max="3588" width="9.140625" style="410"/>
    <col min="3589" max="3589" width="2.7109375" style="410" customWidth="1"/>
    <col min="3590" max="3594" width="15.7109375" style="410" customWidth="1"/>
    <col min="3595" max="3595" width="2.85546875" style="410" customWidth="1"/>
    <col min="3596" max="3596" width="5.85546875" style="410" customWidth="1"/>
    <col min="3597" max="3597" width="11.5703125" style="410" bestFit="1" customWidth="1"/>
    <col min="3598" max="3598" width="13.42578125" style="410" customWidth="1"/>
    <col min="3599" max="3599" width="14.5703125" style="410" customWidth="1"/>
    <col min="3600" max="3844" width="9.140625" style="410"/>
    <col min="3845" max="3845" width="2.7109375" style="410" customWidth="1"/>
    <col min="3846" max="3850" width="15.7109375" style="410" customWidth="1"/>
    <col min="3851" max="3851" width="2.85546875" style="410" customWidth="1"/>
    <col min="3852" max="3852" width="5.85546875" style="410" customWidth="1"/>
    <col min="3853" max="3853" width="11.5703125" style="410" bestFit="1" customWidth="1"/>
    <col min="3854" max="3854" width="13.42578125" style="410" customWidth="1"/>
    <col min="3855" max="3855" width="14.5703125" style="410" customWidth="1"/>
    <col min="3856" max="4100" width="9.140625" style="410"/>
    <col min="4101" max="4101" width="2.7109375" style="410" customWidth="1"/>
    <col min="4102" max="4106" width="15.7109375" style="410" customWidth="1"/>
    <col min="4107" max="4107" width="2.85546875" style="410" customWidth="1"/>
    <col min="4108" max="4108" width="5.85546875" style="410" customWidth="1"/>
    <col min="4109" max="4109" width="11.5703125" style="410" bestFit="1" customWidth="1"/>
    <col min="4110" max="4110" width="13.42578125" style="410" customWidth="1"/>
    <col min="4111" max="4111" width="14.5703125" style="410" customWidth="1"/>
    <col min="4112" max="4356" width="9.140625" style="410"/>
    <col min="4357" max="4357" width="2.7109375" style="410" customWidth="1"/>
    <col min="4358" max="4362" width="15.7109375" style="410" customWidth="1"/>
    <col min="4363" max="4363" width="2.85546875" style="410" customWidth="1"/>
    <col min="4364" max="4364" width="5.85546875" style="410" customWidth="1"/>
    <col min="4365" max="4365" width="11.5703125" style="410" bestFit="1" customWidth="1"/>
    <col min="4366" max="4366" width="13.42578125" style="410" customWidth="1"/>
    <col min="4367" max="4367" width="14.5703125" style="410" customWidth="1"/>
    <col min="4368" max="4612" width="9.140625" style="410"/>
    <col min="4613" max="4613" width="2.7109375" style="410" customWidth="1"/>
    <col min="4614" max="4618" width="15.7109375" style="410" customWidth="1"/>
    <col min="4619" max="4619" width="2.85546875" style="410" customWidth="1"/>
    <col min="4620" max="4620" width="5.85546875" style="410" customWidth="1"/>
    <col min="4621" max="4621" width="11.5703125" style="410" bestFit="1" customWidth="1"/>
    <col min="4622" max="4622" width="13.42578125" style="410" customWidth="1"/>
    <col min="4623" max="4623" width="14.5703125" style="410" customWidth="1"/>
    <col min="4624" max="4868" width="9.140625" style="410"/>
    <col min="4869" max="4869" width="2.7109375" style="410" customWidth="1"/>
    <col min="4870" max="4874" width="15.7109375" style="410" customWidth="1"/>
    <col min="4875" max="4875" width="2.85546875" style="410" customWidth="1"/>
    <col min="4876" max="4876" width="5.85546875" style="410" customWidth="1"/>
    <col min="4877" max="4877" width="11.5703125" style="410" bestFit="1" customWidth="1"/>
    <col min="4878" max="4878" width="13.42578125" style="410" customWidth="1"/>
    <col min="4879" max="4879" width="14.5703125" style="410" customWidth="1"/>
    <col min="4880" max="5124" width="9.140625" style="410"/>
    <col min="5125" max="5125" width="2.7109375" style="410" customWidth="1"/>
    <col min="5126" max="5130" width="15.7109375" style="410" customWidth="1"/>
    <col min="5131" max="5131" width="2.85546875" style="410" customWidth="1"/>
    <col min="5132" max="5132" width="5.85546875" style="410" customWidth="1"/>
    <col min="5133" max="5133" width="11.5703125" style="410" bestFit="1" customWidth="1"/>
    <col min="5134" max="5134" width="13.42578125" style="410" customWidth="1"/>
    <col min="5135" max="5135" width="14.5703125" style="410" customWidth="1"/>
    <col min="5136" max="5380" width="9.140625" style="410"/>
    <col min="5381" max="5381" width="2.7109375" style="410" customWidth="1"/>
    <col min="5382" max="5386" width="15.7109375" style="410" customWidth="1"/>
    <col min="5387" max="5387" width="2.85546875" style="410" customWidth="1"/>
    <col min="5388" max="5388" width="5.85546875" style="410" customWidth="1"/>
    <col min="5389" max="5389" width="11.5703125" style="410" bestFit="1" customWidth="1"/>
    <col min="5390" max="5390" width="13.42578125" style="410" customWidth="1"/>
    <col min="5391" max="5391" width="14.5703125" style="410" customWidth="1"/>
    <col min="5392" max="5636" width="9.140625" style="410"/>
    <col min="5637" max="5637" width="2.7109375" style="410" customWidth="1"/>
    <col min="5638" max="5642" width="15.7109375" style="410" customWidth="1"/>
    <col min="5643" max="5643" width="2.85546875" style="410" customWidth="1"/>
    <col min="5644" max="5644" width="5.85546875" style="410" customWidth="1"/>
    <col min="5645" max="5645" width="11.5703125" style="410" bestFit="1" customWidth="1"/>
    <col min="5646" max="5646" width="13.42578125" style="410" customWidth="1"/>
    <col min="5647" max="5647" width="14.5703125" style="410" customWidth="1"/>
    <col min="5648" max="5892" width="9.140625" style="410"/>
    <col min="5893" max="5893" width="2.7109375" style="410" customWidth="1"/>
    <col min="5894" max="5898" width="15.7109375" style="410" customWidth="1"/>
    <col min="5899" max="5899" width="2.85546875" style="410" customWidth="1"/>
    <col min="5900" max="5900" width="5.85546875" style="410" customWidth="1"/>
    <col min="5901" max="5901" width="11.5703125" style="410" bestFit="1" customWidth="1"/>
    <col min="5902" max="5902" width="13.42578125" style="410" customWidth="1"/>
    <col min="5903" max="5903" width="14.5703125" style="410" customWidth="1"/>
    <col min="5904" max="6148" width="9.140625" style="410"/>
    <col min="6149" max="6149" width="2.7109375" style="410" customWidth="1"/>
    <col min="6150" max="6154" width="15.7109375" style="410" customWidth="1"/>
    <col min="6155" max="6155" width="2.85546875" style="410" customWidth="1"/>
    <col min="6156" max="6156" width="5.85546875" style="410" customWidth="1"/>
    <col min="6157" max="6157" width="11.5703125" style="410" bestFit="1" customWidth="1"/>
    <col min="6158" max="6158" width="13.42578125" style="410" customWidth="1"/>
    <col min="6159" max="6159" width="14.5703125" style="410" customWidth="1"/>
    <col min="6160" max="6404" width="9.140625" style="410"/>
    <col min="6405" max="6405" width="2.7109375" style="410" customWidth="1"/>
    <col min="6406" max="6410" width="15.7109375" style="410" customWidth="1"/>
    <col min="6411" max="6411" width="2.85546875" style="410" customWidth="1"/>
    <col min="6412" max="6412" width="5.85546875" style="410" customWidth="1"/>
    <col min="6413" max="6413" width="11.5703125" style="410" bestFit="1" customWidth="1"/>
    <col min="6414" max="6414" width="13.42578125" style="410" customWidth="1"/>
    <col min="6415" max="6415" width="14.5703125" style="410" customWidth="1"/>
    <col min="6416" max="6660" width="9.140625" style="410"/>
    <col min="6661" max="6661" width="2.7109375" style="410" customWidth="1"/>
    <col min="6662" max="6666" width="15.7109375" style="410" customWidth="1"/>
    <col min="6667" max="6667" width="2.85546875" style="410" customWidth="1"/>
    <col min="6668" max="6668" width="5.85546875" style="410" customWidth="1"/>
    <col min="6669" max="6669" width="11.5703125" style="410" bestFit="1" customWidth="1"/>
    <col min="6670" max="6670" width="13.42578125" style="410" customWidth="1"/>
    <col min="6671" max="6671" width="14.5703125" style="410" customWidth="1"/>
    <col min="6672" max="6916" width="9.140625" style="410"/>
    <col min="6917" max="6917" width="2.7109375" style="410" customWidth="1"/>
    <col min="6918" max="6922" width="15.7109375" style="410" customWidth="1"/>
    <col min="6923" max="6923" width="2.85546875" style="410" customWidth="1"/>
    <col min="6924" max="6924" width="5.85546875" style="410" customWidth="1"/>
    <col min="6925" max="6925" width="11.5703125" style="410" bestFit="1" customWidth="1"/>
    <col min="6926" max="6926" width="13.42578125" style="410" customWidth="1"/>
    <col min="6927" max="6927" width="14.5703125" style="410" customWidth="1"/>
    <col min="6928" max="7172" width="9.140625" style="410"/>
    <col min="7173" max="7173" width="2.7109375" style="410" customWidth="1"/>
    <col min="7174" max="7178" width="15.7109375" style="410" customWidth="1"/>
    <col min="7179" max="7179" width="2.85546875" style="410" customWidth="1"/>
    <col min="7180" max="7180" width="5.85546875" style="410" customWidth="1"/>
    <col min="7181" max="7181" width="11.5703125" style="410" bestFit="1" customWidth="1"/>
    <col min="7182" max="7182" width="13.42578125" style="410" customWidth="1"/>
    <col min="7183" max="7183" width="14.5703125" style="410" customWidth="1"/>
    <col min="7184" max="7428" width="9.140625" style="410"/>
    <col min="7429" max="7429" width="2.7109375" style="410" customWidth="1"/>
    <col min="7430" max="7434" width="15.7109375" style="410" customWidth="1"/>
    <col min="7435" max="7435" width="2.85546875" style="410" customWidth="1"/>
    <col min="7436" max="7436" width="5.85546875" style="410" customWidth="1"/>
    <col min="7437" max="7437" width="11.5703125" style="410" bestFit="1" customWidth="1"/>
    <col min="7438" max="7438" width="13.42578125" style="410" customWidth="1"/>
    <col min="7439" max="7439" width="14.5703125" style="410" customWidth="1"/>
    <col min="7440" max="7684" width="9.140625" style="410"/>
    <col min="7685" max="7685" width="2.7109375" style="410" customWidth="1"/>
    <col min="7686" max="7690" width="15.7109375" style="410" customWidth="1"/>
    <col min="7691" max="7691" width="2.85546875" style="410" customWidth="1"/>
    <col min="7692" max="7692" width="5.85546875" style="410" customWidth="1"/>
    <col min="7693" max="7693" width="11.5703125" style="410" bestFit="1" customWidth="1"/>
    <col min="7694" max="7694" width="13.42578125" style="410" customWidth="1"/>
    <col min="7695" max="7695" width="14.5703125" style="410" customWidth="1"/>
    <col min="7696" max="7940" width="9.140625" style="410"/>
    <col min="7941" max="7941" width="2.7109375" style="410" customWidth="1"/>
    <col min="7942" max="7946" width="15.7109375" style="410" customWidth="1"/>
    <col min="7947" max="7947" width="2.85546875" style="410" customWidth="1"/>
    <col min="7948" max="7948" width="5.85546875" style="410" customWidth="1"/>
    <col min="7949" max="7949" width="11.5703125" style="410" bestFit="1" customWidth="1"/>
    <col min="7950" max="7950" width="13.42578125" style="410" customWidth="1"/>
    <col min="7951" max="7951" width="14.5703125" style="410" customWidth="1"/>
    <col min="7952" max="8196" width="9.140625" style="410"/>
    <col min="8197" max="8197" width="2.7109375" style="410" customWidth="1"/>
    <col min="8198" max="8202" width="15.7109375" style="410" customWidth="1"/>
    <col min="8203" max="8203" width="2.85546875" style="410" customWidth="1"/>
    <col min="8204" max="8204" width="5.85546875" style="410" customWidth="1"/>
    <col min="8205" max="8205" width="11.5703125" style="410" bestFit="1" customWidth="1"/>
    <col min="8206" max="8206" width="13.42578125" style="410" customWidth="1"/>
    <col min="8207" max="8207" width="14.5703125" style="410" customWidth="1"/>
    <col min="8208" max="8452" width="9.140625" style="410"/>
    <col min="8453" max="8453" width="2.7109375" style="410" customWidth="1"/>
    <col min="8454" max="8458" width="15.7109375" style="410" customWidth="1"/>
    <col min="8459" max="8459" width="2.85546875" style="410" customWidth="1"/>
    <col min="8460" max="8460" width="5.85546875" style="410" customWidth="1"/>
    <col min="8461" max="8461" width="11.5703125" style="410" bestFit="1" customWidth="1"/>
    <col min="8462" max="8462" width="13.42578125" style="410" customWidth="1"/>
    <col min="8463" max="8463" width="14.5703125" style="410" customWidth="1"/>
    <col min="8464" max="8708" width="9.140625" style="410"/>
    <col min="8709" max="8709" width="2.7109375" style="410" customWidth="1"/>
    <col min="8710" max="8714" width="15.7109375" style="410" customWidth="1"/>
    <col min="8715" max="8715" width="2.85546875" style="410" customWidth="1"/>
    <col min="8716" max="8716" width="5.85546875" style="410" customWidth="1"/>
    <col min="8717" max="8717" width="11.5703125" style="410" bestFit="1" customWidth="1"/>
    <col min="8718" max="8718" width="13.42578125" style="410" customWidth="1"/>
    <col min="8719" max="8719" width="14.5703125" style="410" customWidth="1"/>
    <col min="8720" max="8964" width="9.140625" style="410"/>
    <col min="8965" max="8965" width="2.7109375" style="410" customWidth="1"/>
    <col min="8966" max="8970" width="15.7109375" style="410" customWidth="1"/>
    <col min="8971" max="8971" width="2.85546875" style="410" customWidth="1"/>
    <col min="8972" max="8972" width="5.85546875" style="410" customWidth="1"/>
    <col min="8973" max="8973" width="11.5703125" style="410" bestFit="1" customWidth="1"/>
    <col min="8974" max="8974" width="13.42578125" style="410" customWidth="1"/>
    <col min="8975" max="8975" width="14.5703125" style="410" customWidth="1"/>
    <col min="8976" max="9220" width="9.140625" style="410"/>
    <col min="9221" max="9221" width="2.7109375" style="410" customWidth="1"/>
    <col min="9222" max="9226" width="15.7109375" style="410" customWidth="1"/>
    <col min="9227" max="9227" width="2.85546875" style="410" customWidth="1"/>
    <col min="9228" max="9228" width="5.85546875" style="410" customWidth="1"/>
    <col min="9229" max="9229" width="11.5703125" style="410" bestFit="1" customWidth="1"/>
    <col min="9230" max="9230" width="13.42578125" style="410" customWidth="1"/>
    <col min="9231" max="9231" width="14.5703125" style="410" customWidth="1"/>
    <col min="9232" max="9476" width="9.140625" style="410"/>
    <col min="9477" max="9477" width="2.7109375" style="410" customWidth="1"/>
    <col min="9478" max="9482" width="15.7109375" style="410" customWidth="1"/>
    <col min="9483" max="9483" width="2.85546875" style="410" customWidth="1"/>
    <col min="9484" max="9484" width="5.85546875" style="410" customWidth="1"/>
    <col min="9485" max="9485" width="11.5703125" style="410" bestFit="1" customWidth="1"/>
    <col min="9486" max="9486" width="13.42578125" style="410" customWidth="1"/>
    <col min="9487" max="9487" width="14.5703125" style="410" customWidth="1"/>
    <col min="9488" max="9732" width="9.140625" style="410"/>
    <col min="9733" max="9733" width="2.7109375" style="410" customWidth="1"/>
    <col min="9734" max="9738" width="15.7109375" style="410" customWidth="1"/>
    <col min="9739" max="9739" width="2.85546875" style="410" customWidth="1"/>
    <col min="9740" max="9740" width="5.85546875" style="410" customWidth="1"/>
    <col min="9741" max="9741" width="11.5703125" style="410" bestFit="1" customWidth="1"/>
    <col min="9742" max="9742" width="13.42578125" style="410" customWidth="1"/>
    <col min="9743" max="9743" width="14.5703125" style="410" customWidth="1"/>
    <col min="9744" max="9988" width="9.140625" style="410"/>
    <col min="9989" max="9989" width="2.7109375" style="410" customWidth="1"/>
    <col min="9990" max="9994" width="15.7109375" style="410" customWidth="1"/>
    <col min="9995" max="9995" width="2.85546875" style="410" customWidth="1"/>
    <col min="9996" max="9996" width="5.85546875" style="410" customWidth="1"/>
    <col min="9997" max="9997" width="11.5703125" style="410" bestFit="1" customWidth="1"/>
    <col min="9998" max="9998" width="13.42578125" style="410" customWidth="1"/>
    <col min="9999" max="9999" width="14.5703125" style="410" customWidth="1"/>
    <col min="10000" max="10244" width="9.140625" style="410"/>
    <col min="10245" max="10245" width="2.7109375" style="410" customWidth="1"/>
    <col min="10246" max="10250" width="15.7109375" style="410" customWidth="1"/>
    <col min="10251" max="10251" width="2.85546875" style="410" customWidth="1"/>
    <col min="10252" max="10252" width="5.85546875" style="410" customWidth="1"/>
    <col min="10253" max="10253" width="11.5703125" style="410" bestFit="1" customWidth="1"/>
    <col min="10254" max="10254" width="13.42578125" style="410" customWidth="1"/>
    <col min="10255" max="10255" width="14.5703125" style="410" customWidth="1"/>
    <col min="10256" max="10500" width="9.140625" style="410"/>
    <col min="10501" max="10501" width="2.7109375" style="410" customWidth="1"/>
    <col min="10502" max="10506" width="15.7109375" style="410" customWidth="1"/>
    <col min="10507" max="10507" width="2.85546875" style="410" customWidth="1"/>
    <col min="10508" max="10508" width="5.85546875" style="410" customWidth="1"/>
    <col min="10509" max="10509" width="11.5703125" style="410" bestFit="1" customWidth="1"/>
    <col min="10510" max="10510" width="13.42578125" style="410" customWidth="1"/>
    <col min="10511" max="10511" width="14.5703125" style="410" customWidth="1"/>
    <col min="10512" max="10756" width="9.140625" style="410"/>
    <col min="10757" max="10757" width="2.7109375" style="410" customWidth="1"/>
    <col min="10758" max="10762" width="15.7109375" style="410" customWidth="1"/>
    <col min="10763" max="10763" width="2.85546875" style="410" customWidth="1"/>
    <col min="10764" max="10764" width="5.85546875" style="410" customWidth="1"/>
    <col min="10765" max="10765" width="11.5703125" style="410" bestFit="1" customWidth="1"/>
    <col min="10766" max="10766" width="13.42578125" style="410" customWidth="1"/>
    <col min="10767" max="10767" width="14.5703125" style="410" customWidth="1"/>
    <col min="10768" max="11012" width="9.140625" style="410"/>
    <col min="11013" max="11013" width="2.7109375" style="410" customWidth="1"/>
    <col min="11014" max="11018" width="15.7109375" style="410" customWidth="1"/>
    <col min="11019" max="11019" width="2.85546875" style="410" customWidth="1"/>
    <col min="11020" max="11020" width="5.85546875" style="410" customWidth="1"/>
    <col min="11021" max="11021" width="11.5703125" style="410" bestFit="1" customWidth="1"/>
    <col min="11022" max="11022" width="13.42578125" style="410" customWidth="1"/>
    <col min="11023" max="11023" width="14.5703125" style="410" customWidth="1"/>
    <col min="11024" max="11268" width="9.140625" style="410"/>
    <col min="11269" max="11269" width="2.7109375" style="410" customWidth="1"/>
    <col min="11270" max="11274" width="15.7109375" style="410" customWidth="1"/>
    <col min="11275" max="11275" width="2.85546875" style="410" customWidth="1"/>
    <col min="11276" max="11276" width="5.85546875" style="410" customWidth="1"/>
    <col min="11277" max="11277" width="11.5703125" style="410" bestFit="1" customWidth="1"/>
    <col min="11278" max="11278" width="13.42578125" style="410" customWidth="1"/>
    <col min="11279" max="11279" width="14.5703125" style="410" customWidth="1"/>
    <col min="11280" max="11524" width="9.140625" style="410"/>
    <col min="11525" max="11525" width="2.7109375" style="410" customWidth="1"/>
    <col min="11526" max="11530" width="15.7109375" style="410" customWidth="1"/>
    <col min="11531" max="11531" width="2.85546875" style="410" customWidth="1"/>
    <col min="11532" max="11532" width="5.85546875" style="410" customWidth="1"/>
    <col min="11533" max="11533" width="11.5703125" style="410" bestFit="1" customWidth="1"/>
    <col min="11534" max="11534" width="13.42578125" style="410" customWidth="1"/>
    <col min="11535" max="11535" width="14.5703125" style="410" customWidth="1"/>
    <col min="11536" max="11780" width="9.140625" style="410"/>
    <col min="11781" max="11781" width="2.7109375" style="410" customWidth="1"/>
    <col min="11782" max="11786" width="15.7109375" style="410" customWidth="1"/>
    <col min="11787" max="11787" width="2.85546875" style="410" customWidth="1"/>
    <col min="11788" max="11788" width="5.85546875" style="410" customWidth="1"/>
    <col min="11789" max="11789" width="11.5703125" style="410" bestFit="1" customWidth="1"/>
    <col min="11790" max="11790" width="13.42578125" style="410" customWidth="1"/>
    <col min="11791" max="11791" width="14.5703125" style="410" customWidth="1"/>
    <col min="11792" max="12036" width="9.140625" style="410"/>
    <col min="12037" max="12037" width="2.7109375" style="410" customWidth="1"/>
    <col min="12038" max="12042" width="15.7109375" style="410" customWidth="1"/>
    <col min="12043" max="12043" width="2.85546875" style="410" customWidth="1"/>
    <col min="12044" max="12044" width="5.85546875" style="410" customWidth="1"/>
    <col min="12045" max="12045" width="11.5703125" style="410" bestFit="1" customWidth="1"/>
    <col min="12046" max="12046" width="13.42578125" style="410" customWidth="1"/>
    <col min="12047" max="12047" width="14.5703125" style="410" customWidth="1"/>
    <col min="12048" max="12292" width="9.140625" style="410"/>
    <col min="12293" max="12293" width="2.7109375" style="410" customWidth="1"/>
    <col min="12294" max="12298" width="15.7109375" style="410" customWidth="1"/>
    <col min="12299" max="12299" width="2.85546875" style="410" customWidth="1"/>
    <col min="12300" max="12300" width="5.85546875" style="410" customWidth="1"/>
    <col min="12301" max="12301" width="11.5703125" style="410" bestFit="1" customWidth="1"/>
    <col min="12302" max="12302" width="13.42578125" style="410" customWidth="1"/>
    <col min="12303" max="12303" width="14.5703125" style="410" customWidth="1"/>
    <col min="12304" max="12548" width="9.140625" style="410"/>
    <col min="12549" max="12549" width="2.7109375" style="410" customWidth="1"/>
    <col min="12550" max="12554" width="15.7109375" style="410" customWidth="1"/>
    <col min="12555" max="12555" width="2.85546875" style="410" customWidth="1"/>
    <col min="12556" max="12556" width="5.85546875" style="410" customWidth="1"/>
    <col min="12557" max="12557" width="11.5703125" style="410" bestFit="1" customWidth="1"/>
    <col min="12558" max="12558" width="13.42578125" style="410" customWidth="1"/>
    <col min="12559" max="12559" width="14.5703125" style="410" customWidth="1"/>
    <col min="12560" max="12804" width="9.140625" style="410"/>
    <col min="12805" max="12805" width="2.7109375" style="410" customWidth="1"/>
    <col min="12806" max="12810" width="15.7109375" style="410" customWidth="1"/>
    <col min="12811" max="12811" width="2.85546875" style="410" customWidth="1"/>
    <col min="12812" max="12812" width="5.85546875" style="410" customWidth="1"/>
    <col min="12813" max="12813" width="11.5703125" style="410" bestFit="1" customWidth="1"/>
    <col min="12814" max="12814" width="13.42578125" style="410" customWidth="1"/>
    <col min="12815" max="12815" width="14.5703125" style="410" customWidth="1"/>
    <col min="12816" max="13060" width="9.140625" style="410"/>
    <col min="13061" max="13061" width="2.7109375" style="410" customWidth="1"/>
    <col min="13062" max="13066" width="15.7109375" style="410" customWidth="1"/>
    <col min="13067" max="13067" width="2.85546875" style="410" customWidth="1"/>
    <col min="13068" max="13068" width="5.85546875" style="410" customWidth="1"/>
    <col min="13069" max="13069" width="11.5703125" style="410" bestFit="1" customWidth="1"/>
    <col min="13070" max="13070" width="13.42578125" style="410" customWidth="1"/>
    <col min="13071" max="13071" width="14.5703125" style="410" customWidth="1"/>
    <col min="13072" max="13316" width="9.140625" style="410"/>
    <col min="13317" max="13317" width="2.7109375" style="410" customWidth="1"/>
    <col min="13318" max="13322" width="15.7109375" style="410" customWidth="1"/>
    <col min="13323" max="13323" width="2.85546875" style="410" customWidth="1"/>
    <col min="13324" max="13324" width="5.85546875" style="410" customWidth="1"/>
    <col min="13325" max="13325" width="11.5703125" style="410" bestFit="1" customWidth="1"/>
    <col min="13326" max="13326" width="13.42578125" style="410" customWidth="1"/>
    <col min="13327" max="13327" width="14.5703125" style="410" customWidth="1"/>
    <col min="13328" max="13572" width="9.140625" style="410"/>
    <col min="13573" max="13573" width="2.7109375" style="410" customWidth="1"/>
    <col min="13574" max="13578" width="15.7109375" style="410" customWidth="1"/>
    <col min="13579" max="13579" width="2.85546875" style="410" customWidth="1"/>
    <col min="13580" max="13580" width="5.85546875" style="410" customWidth="1"/>
    <col min="13581" max="13581" width="11.5703125" style="410" bestFit="1" customWidth="1"/>
    <col min="13582" max="13582" width="13.42578125" style="410" customWidth="1"/>
    <col min="13583" max="13583" width="14.5703125" style="410" customWidth="1"/>
    <col min="13584" max="13828" width="9.140625" style="410"/>
    <col min="13829" max="13829" width="2.7109375" style="410" customWidth="1"/>
    <col min="13830" max="13834" width="15.7109375" style="410" customWidth="1"/>
    <col min="13835" max="13835" width="2.85546875" style="410" customWidth="1"/>
    <col min="13836" max="13836" width="5.85546875" style="410" customWidth="1"/>
    <col min="13837" max="13837" width="11.5703125" style="410" bestFit="1" customWidth="1"/>
    <col min="13838" max="13838" width="13.42578125" style="410" customWidth="1"/>
    <col min="13839" max="13839" width="14.5703125" style="410" customWidth="1"/>
    <col min="13840" max="14084" width="9.140625" style="410"/>
    <col min="14085" max="14085" width="2.7109375" style="410" customWidth="1"/>
    <col min="14086" max="14090" width="15.7109375" style="410" customWidth="1"/>
    <col min="14091" max="14091" width="2.85546875" style="410" customWidth="1"/>
    <col min="14092" max="14092" width="5.85546875" style="410" customWidth="1"/>
    <col min="14093" max="14093" width="11.5703125" style="410" bestFit="1" customWidth="1"/>
    <col min="14094" max="14094" width="13.42578125" style="410" customWidth="1"/>
    <col min="14095" max="14095" width="14.5703125" style="410" customWidth="1"/>
    <col min="14096" max="14340" width="9.140625" style="410"/>
    <col min="14341" max="14341" width="2.7109375" style="410" customWidth="1"/>
    <col min="14342" max="14346" width="15.7109375" style="410" customWidth="1"/>
    <col min="14347" max="14347" width="2.85546875" style="410" customWidth="1"/>
    <col min="14348" max="14348" width="5.85546875" style="410" customWidth="1"/>
    <col min="14349" max="14349" width="11.5703125" style="410" bestFit="1" customWidth="1"/>
    <col min="14350" max="14350" width="13.42578125" style="410" customWidth="1"/>
    <col min="14351" max="14351" width="14.5703125" style="410" customWidth="1"/>
    <col min="14352" max="14596" width="9.140625" style="410"/>
    <col min="14597" max="14597" width="2.7109375" style="410" customWidth="1"/>
    <col min="14598" max="14602" width="15.7109375" style="410" customWidth="1"/>
    <col min="14603" max="14603" width="2.85546875" style="410" customWidth="1"/>
    <col min="14604" max="14604" width="5.85546875" style="410" customWidth="1"/>
    <col min="14605" max="14605" width="11.5703125" style="410" bestFit="1" customWidth="1"/>
    <col min="14606" max="14606" width="13.42578125" style="410" customWidth="1"/>
    <col min="14607" max="14607" width="14.5703125" style="410" customWidth="1"/>
    <col min="14608" max="14852" width="9.140625" style="410"/>
    <col min="14853" max="14853" width="2.7109375" style="410" customWidth="1"/>
    <col min="14854" max="14858" width="15.7109375" style="410" customWidth="1"/>
    <col min="14859" max="14859" width="2.85546875" style="410" customWidth="1"/>
    <col min="14860" max="14860" width="5.85546875" style="410" customWidth="1"/>
    <col min="14861" max="14861" width="11.5703125" style="410" bestFit="1" customWidth="1"/>
    <col min="14862" max="14862" width="13.42578125" style="410" customWidth="1"/>
    <col min="14863" max="14863" width="14.5703125" style="410" customWidth="1"/>
    <col min="14864" max="15108" width="9.140625" style="410"/>
    <col min="15109" max="15109" width="2.7109375" style="410" customWidth="1"/>
    <col min="15110" max="15114" width="15.7109375" style="410" customWidth="1"/>
    <col min="15115" max="15115" width="2.85546875" style="410" customWidth="1"/>
    <col min="15116" max="15116" width="5.85546875" style="410" customWidth="1"/>
    <col min="15117" max="15117" width="11.5703125" style="410" bestFit="1" customWidth="1"/>
    <col min="15118" max="15118" width="13.42578125" style="410" customWidth="1"/>
    <col min="15119" max="15119" width="14.5703125" style="410" customWidth="1"/>
    <col min="15120" max="15364" width="9.140625" style="410"/>
    <col min="15365" max="15365" width="2.7109375" style="410" customWidth="1"/>
    <col min="15366" max="15370" width="15.7109375" style="410" customWidth="1"/>
    <col min="15371" max="15371" width="2.85546875" style="410" customWidth="1"/>
    <col min="15372" max="15372" width="5.85546875" style="410" customWidth="1"/>
    <col min="15373" max="15373" width="11.5703125" style="410" bestFit="1" customWidth="1"/>
    <col min="15374" max="15374" width="13.42578125" style="410" customWidth="1"/>
    <col min="15375" max="15375" width="14.5703125" style="410" customWidth="1"/>
    <col min="15376" max="15620" width="9.140625" style="410"/>
    <col min="15621" max="15621" width="2.7109375" style="410" customWidth="1"/>
    <col min="15622" max="15626" width="15.7109375" style="410" customWidth="1"/>
    <col min="15627" max="15627" width="2.85546875" style="410" customWidth="1"/>
    <col min="15628" max="15628" width="5.85546875" style="410" customWidth="1"/>
    <col min="15629" max="15629" width="11.5703125" style="410" bestFit="1" customWidth="1"/>
    <col min="15630" max="15630" width="13.42578125" style="410" customWidth="1"/>
    <col min="15631" max="15631" width="14.5703125" style="410" customWidth="1"/>
    <col min="15632" max="15876" width="9.140625" style="410"/>
    <col min="15877" max="15877" width="2.7109375" style="410" customWidth="1"/>
    <col min="15878" max="15882" width="15.7109375" style="410" customWidth="1"/>
    <col min="15883" max="15883" width="2.85546875" style="410" customWidth="1"/>
    <col min="15884" max="15884" width="5.85546875" style="410" customWidth="1"/>
    <col min="15885" max="15885" width="11.5703125" style="410" bestFit="1" customWidth="1"/>
    <col min="15886" max="15886" width="13.42578125" style="410" customWidth="1"/>
    <col min="15887" max="15887" width="14.5703125" style="410" customWidth="1"/>
    <col min="15888" max="16132" width="9.140625" style="410"/>
    <col min="16133" max="16133" width="2.7109375" style="410" customWidth="1"/>
    <col min="16134" max="16138" width="15.7109375" style="410" customWidth="1"/>
    <col min="16139" max="16139" width="2.85546875" style="410" customWidth="1"/>
    <col min="16140" max="16140" width="5.85546875" style="410" customWidth="1"/>
    <col min="16141" max="16141" width="11.5703125" style="410" bestFit="1" customWidth="1"/>
    <col min="16142" max="16142" width="13.42578125" style="410" customWidth="1"/>
    <col min="16143" max="16143" width="14.5703125" style="410" customWidth="1"/>
    <col min="16144" max="16384" width="9.140625" style="410"/>
  </cols>
  <sheetData>
    <row r="1" spans="1:20" x14ac:dyDescent="0.25">
      <c r="I1" s="1067"/>
      <c r="J1" s="1067"/>
      <c r="K1" s="1067"/>
      <c r="L1" s="411"/>
    </row>
    <row r="2" spans="1:20" ht="24.75" customHeight="1" x14ac:dyDescent="0.25">
      <c r="B2" s="454"/>
      <c r="D2" s="1071" t="s">
        <v>134</v>
      </c>
      <c r="E2" s="1071"/>
      <c r="F2" s="1071"/>
      <c r="G2" s="1071"/>
      <c r="H2" s="1071"/>
      <c r="I2" s="595"/>
      <c r="J2" s="454"/>
      <c r="K2" s="454"/>
    </row>
    <row r="3" spans="1:20" ht="24.95" customHeight="1" x14ac:dyDescent="0.25">
      <c r="A3" s="412"/>
      <c r="B3" s="413"/>
      <c r="C3" s="595"/>
      <c r="D3" s="595"/>
      <c r="E3" s="595"/>
      <c r="F3" s="595"/>
      <c r="G3" s="595"/>
      <c r="H3" s="595"/>
      <c r="I3" s="595"/>
      <c r="J3" s="414"/>
      <c r="K3" s="415"/>
    </row>
    <row r="4" spans="1:20" ht="24.95" customHeight="1" x14ac:dyDescent="0.25">
      <c r="A4" s="416"/>
      <c r="B4" s="413"/>
      <c r="C4" s="413"/>
      <c r="D4" s="1068"/>
      <c r="E4" s="1068"/>
      <c r="F4" s="1068"/>
      <c r="G4" s="1068"/>
      <c r="H4" s="417"/>
      <c r="I4" s="414"/>
      <c r="J4" s="414"/>
      <c r="K4" s="418"/>
    </row>
    <row r="5" spans="1:20" ht="24.95" customHeight="1" x14ac:dyDescent="0.25">
      <c r="A5" s="416"/>
      <c r="B5" s="1062" t="s">
        <v>183</v>
      </c>
      <c r="C5" s="1062"/>
      <c r="D5" s="419" t="s">
        <v>329</v>
      </c>
      <c r="E5" s="1069" t="s">
        <v>123</v>
      </c>
      <c r="F5" s="1070"/>
      <c r="G5" s="420"/>
      <c r="H5" s="421" t="s">
        <v>79</v>
      </c>
      <c r="I5" s="1062" t="s">
        <v>184</v>
      </c>
      <c r="J5" s="1062"/>
      <c r="K5" s="418"/>
      <c r="N5" s="422"/>
    </row>
    <row r="6" spans="1:20" ht="24.95" customHeight="1" x14ac:dyDescent="0.25">
      <c r="A6" s="416"/>
      <c r="B6" s="1062"/>
      <c r="C6" s="1062"/>
      <c r="D6" s="423"/>
      <c r="E6" s="424"/>
      <c r="F6" s="424"/>
      <c r="G6" s="416"/>
      <c r="H6" s="416"/>
      <c r="I6" s="1062"/>
      <c r="J6" s="1062"/>
      <c r="K6" s="418"/>
      <c r="M6" s="425"/>
      <c r="N6" s="422"/>
    </row>
    <row r="7" spans="1:20" ht="24.95" customHeight="1" x14ac:dyDescent="0.25">
      <c r="A7" s="416"/>
      <c r="B7" s="426"/>
      <c r="C7" s="426"/>
      <c r="D7" s="427"/>
      <c r="E7" s="427"/>
      <c r="F7" s="1059"/>
      <c r="G7" s="1059"/>
      <c r="H7" s="1059"/>
      <c r="I7" s="1059"/>
      <c r="J7" s="426"/>
      <c r="K7" s="418"/>
      <c r="M7" s="425"/>
      <c r="N7" s="422"/>
    </row>
    <row r="8" spans="1:20" ht="24.95" customHeight="1" x14ac:dyDescent="0.25">
      <c r="A8" s="416"/>
      <c r="B8" s="1056"/>
      <c r="C8" s="1056"/>
      <c r="D8" s="427"/>
      <c r="E8" s="427"/>
      <c r="F8" s="1060"/>
      <c r="G8" s="1061"/>
      <c r="H8" s="428"/>
      <c r="I8" s="1066" t="s">
        <v>340</v>
      </c>
      <c r="J8" s="1066"/>
      <c r="K8" s="418"/>
      <c r="M8" s="425"/>
      <c r="N8" s="422"/>
      <c r="O8" s="429"/>
    </row>
    <row r="9" spans="1:20" ht="24.95" customHeight="1" x14ac:dyDescent="0.25">
      <c r="A9" s="416"/>
      <c r="B9" s="1062" t="s">
        <v>124</v>
      </c>
      <c r="C9" s="1062"/>
      <c r="D9" s="430" t="s">
        <v>125</v>
      </c>
      <c r="F9" s="1061"/>
      <c r="G9" s="1061"/>
      <c r="H9" s="416"/>
      <c r="I9" s="1066"/>
      <c r="J9" s="1066"/>
      <c r="K9" s="418"/>
      <c r="N9" s="422"/>
      <c r="O9" s="429"/>
    </row>
    <row r="10" spans="1:20" ht="24.95" customHeight="1" x14ac:dyDescent="0.25">
      <c r="A10" s="416"/>
      <c r="B10" s="1062"/>
      <c r="C10" s="1062"/>
      <c r="D10" s="431"/>
      <c r="E10" s="456" t="s">
        <v>182</v>
      </c>
      <c r="F10" s="455"/>
      <c r="G10" s="416"/>
      <c r="H10" s="1073" t="s">
        <v>43</v>
      </c>
      <c r="I10" s="1073"/>
      <c r="L10" s="428"/>
      <c r="M10" s="425"/>
      <c r="N10" s="422"/>
      <c r="O10" s="429"/>
      <c r="P10" s="422"/>
      <c r="R10" s="422"/>
      <c r="S10" s="422"/>
      <c r="T10" s="422"/>
    </row>
    <row r="11" spans="1:20" ht="24.95" customHeight="1" x14ac:dyDescent="0.25">
      <c r="A11" s="416"/>
      <c r="D11" s="431"/>
      <c r="E11" s="1062" t="s">
        <v>126</v>
      </c>
      <c r="F11" s="1062"/>
      <c r="G11" s="432"/>
      <c r="H11" s="432"/>
      <c r="I11" s="759"/>
      <c r="J11" s="759"/>
      <c r="K11" s="759"/>
      <c r="L11" s="428"/>
      <c r="N11" s="422"/>
      <c r="O11" s="429"/>
      <c r="P11" s="422"/>
      <c r="R11" s="422"/>
      <c r="S11" s="422"/>
      <c r="T11" s="422"/>
    </row>
    <row r="12" spans="1:20" ht="24.95" customHeight="1" x14ac:dyDescent="0.25">
      <c r="A12" s="416"/>
      <c r="B12" s="1056"/>
      <c r="C12" s="1056"/>
      <c r="D12" s="433"/>
      <c r="E12" s="1062"/>
      <c r="F12" s="1062"/>
      <c r="I12" s="1072" t="s">
        <v>350</v>
      </c>
      <c r="J12" s="1072"/>
      <c r="K12" s="759"/>
      <c r="L12" s="428"/>
      <c r="N12" s="422"/>
      <c r="O12" s="422"/>
      <c r="P12" s="422"/>
      <c r="Q12" s="429"/>
      <c r="R12" s="422"/>
      <c r="S12" s="422"/>
      <c r="T12" s="422"/>
    </row>
    <row r="13" spans="1:20" ht="24.95" customHeight="1" x14ac:dyDescent="0.25">
      <c r="A13" s="416"/>
      <c r="B13" s="1062" t="s">
        <v>127</v>
      </c>
      <c r="C13" s="1062"/>
      <c r="D13" s="434" t="s">
        <v>334</v>
      </c>
      <c r="K13" s="413"/>
      <c r="L13" s="428"/>
      <c r="N13" s="422"/>
      <c r="O13" s="422"/>
      <c r="P13" s="422"/>
      <c r="R13" s="422"/>
      <c r="S13" s="422"/>
      <c r="T13" s="422"/>
    </row>
    <row r="14" spans="1:20" ht="24.95" customHeight="1" x14ac:dyDescent="0.25">
      <c r="A14" s="416"/>
      <c r="B14" s="1062"/>
      <c r="C14" s="1062"/>
      <c r="I14" s="1062" t="s">
        <v>138</v>
      </c>
      <c r="J14" s="1062"/>
      <c r="K14" s="413"/>
      <c r="L14" s="428"/>
      <c r="N14" s="422"/>
      <c r="O14" s="422"/>
      <c r="P14" s="422"/>
      <c r="Q14" s="429"/>
      <c r="R14" s="422"/>
      <c r="S14" s="422"/>
      <c r="T14" s="422"/>
    </row>
    <row r="15" spans="1:20" ht="24.95" customHeight="1" x14ac:dyDescent="0.25">
      <c r="A15" s="416"/>
      <c r="E15" s="435"/>
      <c r="F15" s="436"/>
      <c r="G15" s="437"/>
      <c r="I15" s="1062"/>
      <c r="J15" s="1062"/>
      <c r="K15" s="418"/>
      <c r="L15" s="428"/>
      <c r="N15" s="422"/>
      <c r="O15" s="422"/>
      <c r="P15" s="422"/>
      <c r="R15" s="422"/>
      <c r="S15" s="422"/>
      <c r="T15" s="422"/>
    </row>
    <row r="16" spans="1:20" ht="24.95" customHeight="1" x14ac:dyDescent="0.25">
      <c r="A16" s="416"/>
      <c r="D16" s="416"/>
      <c r="H16" s="438"/>
      <c r="L16" s="428"/>
      <c r="N16" s="422"/>
      <c r="O16" s="422"/>
      <c r="P16" s="422"/>
      <c r="Q16" s="429"/>
      <c r="R16" s="422"/>
      <c r="S16" s="422"/>
      <c r="T16" s="422"/>
    </row>
    <row r="17" spans="1:20" ht="24.95" customHeight="1" x14ac:dyDescent="0.25">
      <c r="A17" s="416"/>
      <c r="B17" s="1056"/>
      <c r="C17" s="1056"/>
      <c r="D17" s="439"/>
      <c r="H17" s="438"/>
      <c r="I17" s="1074" t="s">
        <v>128</v>
      </c>
      <c r="J17" s="1074"/>
      <c r="K17" s="418"/>
      <c r="L17" s="440"/>
      <c r="M17" s="429"/>
      <c r="N17" s="429"/>
      <c r="O17" s="429"/>
      <c r="P17" s="422"/>
      <c r="R17" s="422"/>
      <c r="S17" s="422"/>
      <c r="T17" s="422"/>
    </row>
    <row r="18" spans="1:20" ht="24.95" customHeight="1" x14ac:dyDescent="0.25">
      <c r="A18" s="418"/>
      <c r="B18" s="1063" t="s">
        <v>185</v>
      </c>
      <c r="C18" s="1063"/>
      <c r="D18" s="441" t="s">
        <v>129</v>
      </c>
      <c r="E18" s="413"/>
      <c r="F18" s="413"/>
      <c r="I18" s="1074"/>
      <c r="J18" s="1074"/>
      <c r="K18" s="418"/>
      <c r="N18" s="422"/>
      <c r="O18" s="422"/>
      <c r="P18" s="422"/>
      <c r="R18" s="422"/>
      <c r="S18" s="422"/>
      <c r="T18" s="422"/>
    </row>
    <row r="19" spans="1:20" ht="24.95" customHeight="1" x14ac:dyDescent="0.25">
      <c r="A19" s="442"/>
      <c r="B19" s="1063"/>
      <c r="C19" s="1063"/>
      <c r="D19" s="443"/>
      <c r="E19" s="457" t="s">
        <v>130</v>
      </c>
      <c r="F19" s="444"/>
      <c r="G19" s="416"/>
      <c r="H19" s="416"/>
      <c r="I19" s="1064"/>
      <c r="J19" s="1064"/>
      <c r="K19" s="442"/>
      <c r="N19" s="422"/>
      <c r="O19" s="429"/>
      <c r="T19" s="422"/>
    </row>
    <row r="20" spans="1:20" ht="24.95" customHeight="1" x14ac:dyDescent="0.25">
      <c r="A20" s="442"/>
      <c r="B20" s="1065"/>
      <c r="C20" s="1065"/>
      <c r="D20" s="443"/>
      <c r="E20" s="1063" t="s">
        <v>131</v>
      </c>
      <c r="F20" s="1063"/>
      <c r="I20" s="1063" t="s">
        <v>137</v>
      </c>
      <c r="J20" s="1063"/>
      <c r="K20" s="442"/>
      <c r="M20" s="429"/>
      <c r="N20" s="422"/>
      <c r="P20" s="429"/>
      <c r="T20" s="422"/>
    </row>
    <row r="21" spans="1:20" ht="24.95" customHeight="1" x14ac:dyDescent="0.25">
      <c r="A21" s="442"/>
      <c r="B21" s="1065"/>
      <c r="C21" s="1065"/>
      <c r="D21" s="443"/>
      <c r="E21" s="1063"/>
      <c r="F21" s="1063"/>
      <c r="I21" s="1063"/>
      <c r="J21" s="1063"/>
      <c r="K21" s="442"/>
      <c r="M21" s="429"/>
      <c r="N21" s="422"/>
      <c r="O21" s="429"/>
    </row>
    <row r="22" spans="1:20" ht="24.95" customHeight="1" x14ac:dyDescent="0.25">
      <c r="B22" s="1063" t="s">
        <v>186</v>
      </c>
      <c r="C22" s="1063"/>
      <c r="D22" s="445" t="s">
        <v>330</v>
      </c>
      <c r="K22" s="446"/>
      <c r="N22" s="422"/>
    </row>
    <row r="23" spans="1:20" ht="24.95" customHeight="1" x14ac:dyDescent="0.25">
      <c r="B23" s="1063"/>
      <c r="C23" s="1063"/>
      <c r="D23" s="447"/>
      <c r="H23" s="438"/>
      <c r="I23" s="1076" t="s">
        <v>136</v>
      </c>
      <c r="J23" s="1077"/>
      <c r="K23" s="446"/>
      <c r="L23" s="425"/>
    </row>
    <row r="24" spans="1:20" ht="24.95" customHeight="1" x14ac:dyDescent="0.25">
      <c r="A24" s="315"/>
      <c r="B24" s="315"/>
      <c r="C24" s="315"/>
      <c r="D24" s="315"/>
      <c r="F24" s="1074" t="s">
        <v>132</v>
      </c>
      <c r="G24" s="1074"/>
      <c r="H24" s="438"/>
      <c r="I24" s="1076"/>
      <c r="J24" s="1077"/>
      <c r="K24" s="446"/>
      <c r="M24" s="429"/>
      <c r="O24" s="429"/>
    </row>
    <row r="25" spans="1:20" ht="24.95" customHeight="1" x14ac:dyDescent="0.25">
      <c r="A25" s="315"/>
      <c r="D25" s="315"/>
      <c r="E25" s="448"/>
      <c r="F25" s="1074"/>
      <c r="G25" s="1074"/>
      <c r="H25" s="413"/>
      <c r="K25" s="446"/>
    </row>
    <row r="26" spans="1:20" ht="24.95" customHeight="1" x14ac:dyDescent="0.25">
      <c r="A26" s="315"/>
      <c r="I26" s="1076" t="s">
        <v>181</v>
      </c>
      <c r="J26" s="1075"/>
      <c r="K26" s="446"/>
      <c r="M26" s="429"/>
      <c r="N26" s="429"/>
    </row>
    <row r="27" spans="1:20" ht="24.95" customHeight="1" x14ac:dyDescent="0.25">
      <c r="A27" s="315"/>
      <c r="B27" s="1054"/>
      <c r="C27" s="1054"/>
      <c r="D27" s="1054"/>
      <c r="E27" s="449"/>
      <c r="F27" s="449"/>
      <c r="I27" s="1076"/>
      <c r="J27" s="1075"/>
      <c r="M27" s="429"/>
      <c r="N27" s="429"/>
    </row>
    <row r="28" spans="1:20" ht="24.95" customHeight="1" x14ac:dyDescent="0.25">
      <c r="E28" s="449"/>
      <c r="F28" s="449"/>
    </row>
    <row r="29" spans="1:20" ht="24.95" customHeight="1" x14ac:dyDescent="0.25">
      <c r="F29" s="1055"/>
      <c r="G29" s="1055"/>
      <c r="H29" s="450"/>
      <c r="I29" s="1058"/>
      <c r="J29" s="1058"/>
    </row>
    <row r="30" spans="1:20" ht="10.5" customHeight="1" x14ac:dyDescent="0.25">
      <c r="G30" s="1056"/>
      <c r="H30" s="1056"/>
    </row>
    <row r="31" spans="1:20" ht="24.95" customHeight="1" x14ac:dyDescent="0.25">
      <c r="F31" s="1075" t="s">
        <v>133</v>
      </c>
      <c r="G31" s="1075"/>
      <c r="I31" s="449"/>
      <c r="J31" s="449"/>
    </row>
    <row r="32" spans="1:20" ht="24.95" customHeight="1" x14ac:dyDescent="0.25">
      <c r="B32" s="315"/>
      <c r="C32" s="315"/>
      <c r="D32" s="315"/>
      <c r="E32" s="315"/>
      <c r="F32" s="1075"/>
      <c r="G32" s="1075"/>
      <c r="I32" s="449"/>
      <c r="J32" s="449"/>
      <c r="K32" s="315"/>
    </row>
    <row r="33" spans="1:11" ht="12.95" customHeight="1" x14ac:dyDescent="0.25"/>
    <row r="34" spans="1:11" ht="12.95" customHeight="1" x14ac:dyDescent="0.25">
      <c r="A34" s="1057"/>
      <c r="B34" s="1057"/>
      <c r="C34" s="1057"/>
      <c r="D34" s="1057"/>
      <c r="E34" s="1057"/>
      <c r="F34" s="1057"/>
      <c r="G34" s="1057"/>
      <c r="H34" s="1057"/>
      <c r="I34" s="1057"/>
      <c r="J34" s="1057"/>
      <c r="K34" s="1057"/>
    </row>
    <row r="35" spans="1:11" ht="20.100000000000001" customHeight="1" x14ac:dyDescent="0.25">
      <c r="A35" s="1053"/>
      <c r="B35" s="1053"/>
      <c r="C35" s="1053"/>
      <c r="D35" s="1053"/>
      <c r="E35" s="1053"/>
      <c r="F35" s="1053"/>
      <c r="G35" s="1053"/>
      <c r="H35" s="1053"/>
      <c r="I35" s="1053"/>
      <c r="J35" s="1053"/>
      <c r="K35" s="1053"/>
    </row>
    <row r="36" spans="1:11" ht="20.100000000000001" customHeight="1" x14ac:dyDescent="0.25"/>
    <row r="37" spans="1:11" ht="20.100000000000001" customHeight="1" x14ac:dyDescent="0.25"/>
    <row r="38" spans="1:11" ht="15" customHeight="1" x14ac:dyDescent="0.25">
      <c r="A38" s="451"/>
      <c r="B38" s="451"/>
      <c r="C38" s="451"/>
      <c r="D38" s="428"/>
      <c r="E38" s="452"/>
      <c r="F38" s="452"/>
      <c r="G38" s="452"/>
      <c r="H38" s="452"/>
    </row>
    <row r="39" spans="1:11" ht="15" customHeight="1" x14ac:dyDescent="0.25">
      <c r="A39" s="451"/>
      <c r="B39" s="451"/>
      <c r="C39" s="451"/>
      <c r="D39" s="428"/>
      <c r="E39" s="452"/>
      <c r="F39" s="452"/>
      <c r="G39" s="452"/>
      <c r="H39" s="452"/>
    </row>
    <row r="40" spans="1:11" ht="15" customHeight="1" x14ac:dyDescent="0.25">
      <c r="A40" s="451"/>
      <c r="B40" s="451"/>
      <c r="C40" s="451"/>
      <c r="D40" s="428"/>
      <c r="E40" s="452"/>
      <c r="F40" s="452"/>
      <c r="G40" s="452"/>
      <c r="H40" s="452"/>
    </row>
    <row r="41" spans="1:11" ht="15" customHeight="1" x14ac:dyDescent="0.25">
      <c r="A41" s="451"/>
      <c r="B41" s="451"/>
      <c r="C41" s="451"/>
      <c r="D41" s="428"/>
      <c r="E41" s="452"/>
      <c r="F41" s="452"/>
      <c r="G41" s="452"/>
      <c r="H41" s="452"/>
    </row>
    <row r="42" spans="1:11" ht="15" customHeight="1" x14ac:dyDescent="0.25">
      <c r="A42" s="451"/>
      <c r="B42" s="451"/>
      <c r="C42" s="451"/>
      <c r="D42" s="428"/>
      <c r="E42" s="452"/>
      <c r="F42" s="452"/>
      <c r="G42" s="452"/>
      <c r="H42" s="452"/>
    </row>
    <row r="43" spans="1:11" ht="15" customHeight="1" x14ac:dyDescent="0.25">
      <c r="A43" s="451"/>
      <c r="B43" s="451"/>
      <c r="C43" s="451"/>
      <c r="D43" s="428"/>
      <c r="E43" s="452"/>
      <c r="F43" s="452"/>
      <c r="G43" s="452"/>
      <c r="H43" s="452"/>
    </row>
    <row r="44" spans="1:11" ht="15" customHeight="1" x14ac:dyDescent="0.25">
      <c r="A44" s="451"/>
      <c r="B44" s="451"/>
      <c r="C44" s="451"/>
      <c r="D44" s="428"/>
      <c r="E44" s="452"/>
      <c r="F44" s="452"/>
      <c r="G44" s="452"/>
      <c r="H44" s="452"/>
    </row>
    <row r="45" spans="1:11" ht="15" customHeight="1" x14ac:dyDescent="0.25">
      <c r="A45" s="451"/>
      <c r="B45" s="451"/>
      <c r="C45" s="451"/>
      <c r="D45" s="428"/>
      <c r="E45" s="452"/>
      <c r="F45" s="452"/>
      <c r="G45" s="452"/>
      <c r="H45" s="452"/>
    </row>
    <row r="46" spans="1:11" ht="15" customHeight="1" x14ac:dyDescent="0.25">
      <c r="A46" s="451"/>
      <c r="B46" s="451"/>
      <c r="C46" s="451"/>
      <c r="D46" s="428"/>
      <c r="E46" s="452"/>
      <c r="F46" s="452"/>
      <c r="G46" s="452"/>
      <c r="H46" s="452"/>
    </row>
    <row r="47" spans="1:11" ht="15" customHeight="1" x14ac:dyDescent="0.25">
      <c r="E47" s="453"/>
      <c r="F47" s="453"/>
      <c r="G47" s="453"/>
      <c r="H47" s="453"/>
    </row>
    <row r="48" spans="1:11" ht="15" customHeight="1" x14ac:dyDescent="0.25">
      <c r="E48" s="453"/>
      <c r="F48" s="453"/>
      <c r="G48" s="453"/>
      <c r="H48" s="453"/>
    </row>
    <row r="49" spans="4:20" ht="15" customHeight="1" x14ac:dyDescent="0.25">
      <c r="E49" s="453"/>
      <c r="F49" s="453"/>
      <c r="G49" s="453"/>
      <c r="H49" s="453"/>
    </row>
    <row r="50" spans="4:20" ht="15" customHeight="1" x14ac:dyDescent="0.25"/>
    <row r="51" spans="4:20" ht="15" customHeight="1" x14ac:dyDescent="0.25"/>
    <row r="52" spans="4:20" ht="15" customHeight="1" x14ac:dyDescent="0.25"/>
    <row r="53" spans="4:20" s="352" customFormat="1" ht="15" customHeight="1" x14ac:dyDescent="0.25"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  <c r="T53" s="410"/>
    </row>
    <row r="54" spans="4:20" s="352" customFormat="1" ht="15" customHeight="1" x14ac:dyDescent="0.25"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</row>
    <row r="55" spans="4:20" s="352" customFormat="1" ht="15" customHeight="1" x14ac:dyDescent="0.25"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0"/>
      <c r="T55" s="410"/>
    </row>
    <row r="56" spans="4:20" s="352" customFormat="1" ht="15" customHeight="1" x14ac:dyDescent="0.25"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  <c r="T56" s="410"/>
    </row>
    <row r="57" spans="4:20" s="352" customFormat="1" ht="15" customHeight="1" x14ac:dyDescent="0.25"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0"/>
      <c r="P57" s="410"/>
      <c r="Q57" s="410"/>
      <c r="R57" s="410"/>
      <c r="S57" s="410"/>
      <c r="T57" s="410"/>
    </row>
    <row r="58" spans="4:20" s="352" customFormat="1" ht="15" customHeight="1" x14ac:dyDescent="0.25"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</row>
    <row r="59" spans="4:20" s="352" customFormat="1" ht="15" customHeight="1" x14ac:dyDescent="0.25">
      <c r="D59" s="410"/>
      <c r="E59" s="410"/>
      <c r="F59" s="410"/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</row>
    <row r="60" spans="4:20" s="352" customFormat="1" ht="15" customHeight="1" x14ac:dyDescent="0.25">
      <c r="D60" s="410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</row>
    <row r="61" spans="4:20" s="352" customFormat="1" ht="15" customHeight="1" x14ac:dyDescent="0.25">
      <c r="D61" s="410"/>
      <c r="E61" s="410"/>
      <c r="F61" s="410"/>
      <c r="G61" s="410"/>
      <c r="H61" s="410"/>
      <c r="I61" s="410"/>
      <c r="J61" s="410"/>
      <c r="K61" s="410"/>
      <c r="L61" s="410"/>
      <c r="M61" s="410"/>
      <c r="N61" s="410"/>
      <c r="O61" s="410"/>
      <c r="P61" s="410"/>
      <c r="Q61" s="410"/>
      <c r="R61" s="410"/>
      <c r="S61" s="410"/>
      <c r="T61" s="410"/>
    </row>
    <row r="62" spans="4:20" s="352" customFormat="1" ht="15" customHeight="1" x14ac:dyDescent="0.25">
      <c r="D62" s="410"/>
      <c r="E62" s="410"/>
      <c r="F62" s="410"/>
      <c r="G62" s="410"/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</row>
    <row r="63" spans="4:20" s="352" customFormat="1" ht="15" customHeight="1" x14ac:dyDescent="0.25">
      <c r="D63" s="410"/>
      <c r="E63" s="410"/>
      <c r="F63" s="410"/>
      <c r="G63" s="410"/>
      <c r="H63" s="410"/>
      <c r="I63" s="410"/>
      <c r="J63" s="410"/>
      <c r="K63" s="410"/>
      <c r="L63" s="410"/>
      <c r="M63" s="410"/>
      <c r="N63" s="410"/>
      <c r="O63" s="410"/>
      <c r="P63" s="410"/>
      <c r="Q63" s="410"/>
      <c r="R63" s="410"/>
      <c r="S63" s="410"/>
      <c r="T63" s="410"/>
    </row>
  </sheetData>
  <mergeCells count="35">
    <mergeCell ref="I12:J12"/>
    <mergeCell ref="H10:I10"/>
    <mergeCell ref="F24:G25"/>
    <mergeCell ref="F31:G32"/>
    <mergeCell ref="I23:J24"/>
    <mergeCell ref="I26:J27"/>
    <mergeCell ref="I17:J18"/>
    <mergeCell ref="I1:K1"/>
    <mergeCell ref="D4:G4"/>
    <mergeCell ref="B5:C6"/>
    <mergeCell ref="E5:F5"/>
    <mergeCell ref="I5:J6"/>
    <mergeCell ref="D2:H2"/>
    <mergeCell ref="F7:I7"/>
    <mergeCell ref="B8:C8"/>
    <mergeCell ref="F8:G9"/>
    <mergeCell ref="B9:C10"/>
    <mergeCell ref="B22:C23"/>
    <mergeCell ref="E11:F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8:J9"/>
    <mergeCell ref="A35:K35"/>
    <mergeCell ref="B27:D27"/>
    <mergeCell ref="F29:G29"/>
    <mergeCell ref="G30:H30"/>
    <mergeCell ref="A34:K34"/>
    <mergeCell ref="I29:J29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>
      <selection activeCell="L22" sqref="L22"/>
    </sheetView>
  </sheetViews>
  <sheetFormatPr defaultRowHeight="12.75" x14ac:dyDescent="0.2"/>
  <cols>
    <col min="1" max="9" width="14.7109375" style="3" customWidth="1"/>
    <col min="10" max="16384" width="9.140625" style="3"/>
  </cols>
  <sheetData>
    <row r="1" spans="1:9" x14ac:dyDescent="0.2">
      <c r="E1" s="1079"/>
      <c r="F1" s="1079"/>
    </row>
    <row r="2" spans="1:9" ht="15.75" customHeight="1" x14ac:dyDescent="0.2">
      <c r="A2" s="1080" t="s">
        <v>227</v>
      </c>
      <c r="B2" s="1080"/>
      <c r="C2" s="1080"/>
      <c r="D2" s="1080"/>
      <c r="E2" s="1080"/>
      <c r="F2" s="1080"/>
      <c r="G2" s="1080"/>
      <c r="H2" s="1080"/>
      <c r="I2" s="1080"/>
    </row>
    <row r="3" spans="1:9" x14ac:dyDescent="0.2">
      <c r="E3" s="696"/>
      <c r="F3" s="696"/>
    </row>
    <row r="4" spans="1:9" ht="15.75" customHeight="1" x14ac:dyDescent="0.2">
      <c r="I4" s="697"/>
    </row>
    <row r="5" spans="1:9" ht="15.75" customHeight="1" x14ac:dyDescent="0.2">
      <c r="A5" s="458"/>
      <c r="B5" s="458"/>
      <c r="C5" s="458"/>
      <c r="D5" s="458"/>
      <c r="E5" s="458"/>
      <c r="F5" s="458"/>
      <c r="G5" s="458"/>
      <c r="H5" s="458"/>
      <c r="I5" s="458"/>
    </row>
    <row r="6" spans="1:9" ht="30" customHeight="1" x14ac:dyDescent="0.2">
      <c r="A6" s="459"/>
      <c r="B6" s="459"/>
      <c r="C6" s="459"/>
      <c r="D6" s="459"/>
      <c r="E6" s="459"/>
      <c r="F6" s="459"/>
      <c r="G6" s="460"/>
      <c r="H6" s="460"/>
    </row>
    <row r="7" spans="1:9" x14ac:dyDescent="0.2">
      <c r="A7" s="459"/>
      <c r="B7" s="459"/>
      <c r="C7" s="459"/>
      <c r="D7" s="459"/>
      <c r="E7" s="459"/>
      <c r="F7" s="459"/>
    </row>
    <row r="8" spans="1:9" ht="27" customHeight="1" x14ac:dyDescent="0.2">
      <c r="A8" s="459"/>
      <c r="B8" s="459"/>
      <c r="C8" s="459"/>
      <c r="D8" s="459"/>
      <c r="E8" s="459"/>
      <c r="F8" s="459"/>
    </row>
    <row r="9" spans="1:9" ht="12.95" customHeight="1" x14ac:dyDescent="0.2">
      <c r="A9" s="459"/>
      <c r="B9" s="459"/>
      <c r="C9" s="459"/>
      <c r="D9" s="459"/>
      <c r="E9" s="459"/>
      <c r="F9" s="459"/>
    </row>
    <row r="10" spans="1:9" ht="12.95" customHeight="1" x14ac:dyDescent="0.2">
      <c r="A10" s="459"/>
      <c r="B10" s="459"/>
      <c r="C10" s="459"/>
      <c r="D10" s="459"/>
      <c r="E10" s="459"/>
      <c r="F10" s="459"/>
    </row>
    <row r="11" spans="1:9" ht="12.95" customHeight="1" x14ac:dyDescent="0.2">
      <c r="A11" s="459"/>
      <c r="B11" s="459"/>
      <c r="C11" s="459"/>
      <c r="D11" s="459"/>
      <c r="E11" s="459"/>
      <c r="F11" s="459"/>
    </row>
    <row r="12" spans="1:9" ht="12.95" customHeight="1" x14ac:dyDescent="0.2">
      <c r="A12" s="459"/>
      <c r="B12" s="459"/>
      <c r="C12" s="459"/>
      <c r="D12" s="459"/>
      <c r="E12" s="459"/>
      <c r="F12" s="459"/>
    </row>
    <row r="13" spans="1:9" ht="12.95" customHeight="1" x14ac:dyDescent="0.2">
      <c r="A13" s="459"/>
      <c r="B13" s="459"/>
      <c r="C13" s="459"/>
      <c r="D13" s="459"/>
      <c r="E13" s="459"/>
      <c r="F13" s="459"/>
    </row>
    <row r="14" spans="1:9" ht="12.95" customHeight="1" x14ac:dyDescent="0.2">
      <c r="A14" s="459"/>
      <c r="B14" s="459"/>
      <c r="C14" s="459"/>
      <c r="D14" s="459"/>
      <c r="E14" s="459"/>
      <c r="F14" s="459"/>
    </row>
    <row r="15" spans="1:9" ht="12.95" customHeight="1" x14ac:dyDescent="0.2">
      <c r="A15" s="459"/>
      <c r="B15" s="459"/>
      <c r="C15" s="459"/>
      <c r="D15" s="459"/>
      <c r="E15" s="459"/>
      <c r="F15" s="459"/>
    </row>
    <row r="16" spans="1:9" ht="12.95" customHeight="1" x14ac:dyDescent="0.2">
      <c r="A16" s="459"/>
      <c r="B16" s="459"/>
      <c r="C16" s="459"/>
      <c r="D16" s="459"/>
      <c r="E16" s="459"/>
      <c r="F16" s="459"/>
    </row>
    <row r="17" spans="1:9" ht="12.95" customHeight="1" x14ac:dyDescent="0.2">
      <c r="A17" s="459"/>
      <c r="B17" s="459"/>
      <c r="C17" s="459"/>
      <c r="D17" s="459"/>
      <c r="E17" s="459"/>
      <c r="F17" s="459"/>
    </row>
    <row r="18" spans="1:9" ht="12.95" customHeight="1" x14ac:dyDescent="0.2">
      <c r="A18" s="459"/>
      <c r="B18" s="459"/>
      <c r="C18" s="459"/>
      <c r="D18" s="459"/>
      <c r="E18" s="459"/>
      <c r="F18" s="459"/>
    </row>
    <row r="19" spans="1:9" ht="12.95" customHeight="1" x14ac:dyDescent="0.2">
      <c r="A19" s="459"/>
      <c r="B19" s="459"/>
      <c r="C19" s="459"/>
      <c r="D19" s="459"/>
      <c r="E19" s="459"/>
      <c r="F19" s="459"/>
    </row>
    <row r="20" spans="1:9" ht="12.95" customHeight="1" x14ac:dyDescent="0.2">
      <c r="A20" s="459"/>
      <c r="B20" s="459"/>
      <c r="C20" s="459"/>
      <c r="D20" s="459"/>
      <c r="E20" s="459"/>
      <c r="F20" s="459"/>
    </row>
    <row r="21" spans="1:9" ht="27" customHeight="1" x14ac:dyDescent="0.2">
      <c r="A21" s="459"/>
      <c r="B21" s="459"/>
      <c r="C21" s="459"/>
      <c r="D21" s="459"/>
      <c r="E21" s="459"/>
      <c r="F21" s="459"/>
    </row>
    <row r="22" spans="1:9" ht="12.95" customHeight="1" x14ac:dyDescent="0.25">
      <c r="A22" s="459"/>
      <c r="B22" s="1078" t="s">
        <v>328</v>
      </c>
      <c r="C22" s="1078"/>
      <c r="D22" s="459"/>
      <c r="E22" s="459"/>
      <c r="F22" s="459"/>
      <c r="G22" s="4"/>
      <c r="H22" s="4"/>
      <c r="I22" s="4"/>
    </row>
    <row r="23" spans="1:9" ht="12.95" customHeight="1" x14ac:dyDescent="0.25">
      <c r="A23" s="591"/>
      <c r="B23" s="428" t="s">
        <v>315</v>
      </c>
      <c r="C23" s="428"/>
      <c r="D23" s="591" t="s">
        <v>303</v>
      </c>
      <c r="E23" s="428"/>
      <c r="H23" s="718" t="s">
        <v>306</v>
      </c>
      <c r="I23" s="718"/>
    </row>
    <row r="24" spans="1:9" ht="12.95" customHeight="1" x14ac:dyDescent="0.25">
      <c r="A24" s="591"/>
      <c r="B24" s="428" t="s">
        <v>316</v>
      </c>
      <c r="C24" s="428"/>
      <c r="D24" s="591" t="s">
        <v>304</v>
      </c>
      <c r="E24" s="428"/>
      <c r="F24" s="591" t="s">
        <v>305</v>
      </c>
      <c r="G24" s="428"/>
      <c r="H24" s="1078" t="s">
        <v>309</v>
      </c>
      <c r="I24" s="1078"/>
    </row>
    <row r="25" spans="1:9" ht="12.95" customHeight="1" x14ac:dyDescent="0.25">
      <c r="A25" s="591"/>
      <c r="B25" s="1078" t="s">
        <v>318</v>
      </c>
      <c r="C25" s="1078"/>
      <c r="D25" s="591" t="s">
        <v>307</v>
      </c>
      <c r="E25" s="428"/>
      <c r="F25" s="717" t="s">
        <v>308</v>
      </c>
      <c r="G25" s="717"/>
      <c r="H25" s="428" t="s">
        <v>317</v>
      </c>
      <c r="I25" s="428"/>
    </row>
    <row r="26" spans="1:9" ht="12.95" customHeight="1" x14ac:dyDescent="0.2">
      <c r="A26" s="719"/>
      <c r="B26" s="719"/>
      <c r="C26" s="719"/>
      <c r="D26" s="719"/>
      <c r="E26" s="719"/>
      <c r="F26" s="719"/>
      <c r="G26" s="720"/>
      <c r="H26" s="720"/>
      <c r="I26" s="720"/>
    </row>
    <row r="27" spans="1:9" ht="12.95" customHeight="1" x14ac:dyDescent="0.2">
      <c r="A27" s="459"/>
      <c r="B27" s="459"/>
      <c r="C27" s="459"/>
      <c r="D27" s="459"/>
      <c r="E27" s="459"/>
      <c r="F27" s="459"/>
    </row>
    <row r="28" spans="1:9" ht="12" customHeight="1" x14ac:dyDescent="0.25">
      <c r="A28" s="711"/>
      <c r="B28" s="590" t="s">
        <v>355</v>
      </c>
      <c r="C28" s="590"/>
      <c r="D28" s="590"/>
      <c r="E28" s="590" t="s">
        <v>152</v>
      </c>
      <c r="F28" s="590" t="s">
        <v>84</v>
      </c>
      <c r="G28" s="695" t="s">
        <v>85</v>
      </c>
      <c r="H28" s="410"/>
      <c r="I28" s="709"/>
    </row>
    <row r="29" spans="1:9" ht="12" customHeight="1" x14ac:dyDescent="0.25">
      <c r="A29" s="590" t="s">
        <v>25</v>
      </c>
      <c r="B29" s="301">
        <v>978842.9608421697</v>
      </c>
      <c r="C29" s="712"/>
      <c r="D29" s="712"/>
      <c r="E29" s="712">
        <f>'5'!G8</f>
        <v>876.25887799999998</v>
      </c>
      <c r="F29" s="712">
        <f>'5'!E8</f>
        <v>876.94375400000001</v>
      </c>
      <c r="G29" s="713">
        <f>'5'!F8*-1</f>
        <v>-0.68487599999999993</v>
      </c>
      <c r="H29" s="410"/>
      <c r="I29" s="709"/>
    </row>
    <row r="30" spans="1:9" ht="12" customHeight="1" x14ac:dyDescent="0.25">
      <c r="A30" s="590" t="s">
        <v>26</v>
      </c>
      <c r="B30" s="301">
        <v>558046.60684216954</v>
      </c>
      <c r="C30" s="712"/>
      <c r="D30" s="712"/>
      <c r="E30" s="712">
        <f>'5'!G9</f>
        <v>420.79635400000001</v>
      </c>
      <c r="F30" s="712">
        <f>'5'!E9</f>
        <v>450.93774999999999</v>
      </c>
      <c r="G30" s="713">
        <f>'5'!F9*-1</f>
        <v>-30.141396</v>
      </c>
      <c r="H30" s="410"/>
      <c r="I30" s="709"/>
    </row>
    <row r="31" spans="1:9" ht="12" customHeight="1" x14ac:dyDescent="0.25">
      <c r="A31" s="590" t="s">
        <v>27</v>
      </c>
      <c r="B31" s="301">
        <v>456381.0998421695</v>
      </c>
      <c r="C31" s="712"/>
      <c r="D31" s="712"/>
      <c r="E31" s="712">
        <f>'5'!G10</f>
        <v>101.66550700000001</v>
      </c>
      <c r="F31" s="712">
        <f>'5'!E10</f>
        <v>126.30672300000001</v>
      </c>
      <c r="G31" s="713">
        <f>'5'!F10*-1</f>
        <v>-24.641216</v>
      </c>
      <c r="H31" s="410"/>
      <c r="I31" s="709"/>
    </row>
    <row r="32" spans="1:9" ht="12" customHeight="1" x14ac:dyDescent="0.25">
      <c r="A32" s="590" t="s">
        <v>28</v>
      </c>
      <c r="B32" s="301">
        <v>642980.38984216948</v>
      </c>
      <c r="C32" s="712"/>
      <c r="D32" s="712"/>
      <c r="E32" s="712">
        <f>'5'!G11</f>
        <v>-203.533198</v>
      </c>
      <c r="F32" s="712">
        <f>'5'!E11</f>
        <v>19.858931999999999</v>
      </c>
      <c r="G32" s="713">
        <f>'5'!F11*-1</f>
        <v>-223.39213000000001</v>
      </c>
      <c r="H32" s="410"/>
      <c r="I32" s="709"/>
    </row>
    <row r="33" spans="1:9" ht="12" customHeight="1" x14ac:dyDescent="0.25">
      <c r="A33" s="590" t="s">
        <v>29</v>
      </c>
      <c r="B33" s="301">
        <v>996896.70184216928</v>
      </c>
      <c r="C33" s="712"/>
      <c r="D33" s="712"/>
      <c r="E33" s="712">
        <f>'5'!G12</f>
        <v>-355.23621499999996</v>
      </c>
      <c r="F33" s="712">
        <f>'5'!E12</f>
        <v>19.121337</v>
      </c>
      <c r="G33" s="713">
        <f>'5'!F12*-1</f>
        <v>-374.35755199999994</v>
      </c>
      <c r="H33" s="410"/>
      <c r="I33" s="709"/>
    </row>
    <row r="34" spans="1:9" ht="12" customHeight="1" x14ac:dyDescent="0.25">
      <c r="A34" s="590" t="s">
        <v>30</v>
      </c>
      <c r="B34" s="301">
        <v>1809404.7408421694</v>
      </c>
      <c r="C34" s="712"/>
      <c r="D34" s="712"/>
      <c r="E34" s="712">
        <f>'5'!G13</f>
        <v>-812.77543900000001</v>
      </c>
      <c r="F34" s="712">
        <f>'5'!E13</f>
        <v>0</v>
      </c>
      <c r="G34" s="713">
        <f>'5'!F13*-1</f>
        <v>-812.77543900000001</v>
      </c>
      <c r="H34" s="410"/>
      <c r="I34" s="709"/>
    </row>
    <row r="35" spans="1:9" ht="12" customHeight="1" x14ac:dyDescent="0.25">
      <c r="A35" s="590" t="s">
        <v>31</v>
      </c>
      <c r="B35" s="301">
        <v>2326531.0668421695</v>
      </c>
      <c r="C35" s="712"/>
      <c r="D35" s="712"/>
      <c r="E35" s="712">
        <f>'5'!G14</f>
        <v>-517.93793100000005</v>
      </c>
      <c r="F35" s="712">
        <f>'5'!E14</f>
        <v>10.850256</v>
      </c>
      <c r="G35" s="713">
        <f>'5'!F14*-1</f>
        <v>-528.78818699999999</v>
      </c>
      <c r="H35" s="410"/>
      <c r="I35" s="709"/>
    </row>
    <row r="36" spans="1:9" ht="12" customHeight="1" x14ac:dyDescent="0.25">
      <c r="A36" s="590" t="s">
        <v>32</v>
      </c>
      <c r="B36" s="301">
        <v>2712562.0398421697</v>
      </c>
      <c r="C36" s="712"/>
      <c r="D36" s="712"/>
      <c r="E36" s="712">
        <f>'5'!G15</f>
        <v>-387.51847299999997</v>
      </c>
      <c r="F36" s="712">
        <f>'5'!E15</f>
        <v>10.132531999999999</v>
      </c>
      <c r="G36" s="713">
        <f>'5'!F15*-1</f>
        <v>-397.651005</v>
      </c>
      <c r="H36" s="410"/>
      <c r="I36" s="709"/>
    </row>
    <row r="37" spans="1:9" ht="12" customHeight="1" x14ac:dyDescent="0.25">
      <c r="A37" s="590" t="s">
        <v>33</v>
      </c>
      <c r="B37" s="301">
        <v>2940744.2688421691</v>
      </c>
      <c r="C37" s="712"/>
      <c r="D37" s="712"/>
      <c r="E37" s="712">
        <f>'5'!G16</f>
        <v>-229.33911499999996</v>
      </c>
      <c r="F37" s="712">
        <f>'5'!E16</f>
        <v>42.093180999999994</v>
      </c>
      <c r="G37" s="713">
        <f>'5'!F16*-1</f>
        <v>-271.43229599999995</v>
      </c>
      <c r="H37" s="410"/>
      <c r="I37" s="709"/>
    </row>
    <row r="38" spans="1:9" ht="12" customHeight="1" x14ac:dyDescent="0.25">
      <c r="A38" s="590" t="s">
        <v>34</v>
      </c>
      <c r="B38" s="301">
        <v>3055012.7028421685</v>
      </c>
      <c r="C38" s="712"/>
      <c r="D38" s="712"/>
      <c r="E38" s="712">
        <f>'5'!G17</f>
        <v>-123.86343399999998</v>
      </c>
      <c r="F38" s="712">
        <f>'5'!E17</f>
        <v>6.8701340000000002</v>
      </c>
      <c r="G38" s="713">
        <f>'5'!F17*-1</f>
        <v>-130.73356799999999</v>
      </c>
      <c r="H38" s="410"/>
      <c r="I38" s="709"/>
    </row>
    <row r="39" spans="1:9" ht="12" customHeight="1" x14ac:dyDescent="0.25">
      <c r="A39" s="590" t="s">
        <v>35</v>
      </c>
      <c r="B39" s="301">
        <v>2709182.0758421686</v>
      </c>
      <c r="C39" s="712"/>
      <c r="D39" s="712"/>
      <c r="E39" s="712">
        <f>'5'!G18</f>
        <v>344.933627</v>
      </c>
      <c r="F39" s="712">
        <f>'5'!E18</f>
        <v>345.38526899999999</v>
      </c>
      <c r="G39" s="713">
        <f>'5'!F18*-1</f>
        <v>-0.45164199999999999</v>
      </c>
      <c r="H39" s="410"/>
      <c r="I39" s="709"/>
    </row>
    <row r="40" spans="1:9" ht="12" customHeight="1" x14ac:dyDescent="0.25">
      <c r="A40" s="590" t="s">
        <v>36</v>
      </c>
      <c r="B40" s="301">
        <v>2247355.5728421691</v>
      </c>
      <c r="C40" s="712"/>
      <c r="D40" s="712"/>
      <c r="E40" s="712">
        <f>'5'!G19</f>
        <v>461.35760299999993</v>
      </c>
      <c r="F40" s="712">
        <f>'5'!E19</f>
        <v>474.86680199999995</v>
      </c>
      <c r="G40" s="713">
        <f>'5'!F19*-1</f>
        <v>-13.509199000000001</v>
      </c>
      <c r="H40" s="714"/>
      <c r="I40" s="710"/>
    </row>
    <row r="41" spans="1:9" ht="12" customHeight="1" x14ac:dyDescent="0.2">
      <c r="A41" s="715"/>
      <c r="B41" s="715"/>
      <c r="C41" s="715"/>
      <c r="D41" s="715"/>
      <c r="E41" s="715"/>
      <c r="F41" s="715"/>
      <c r="G41" s="711"/>
      <c r="H41" s="714"/>
      <c r="I41" s="11"/>
    </row>
    <row r="42" spans="1:9" ht="12.95" customHeight="1" x14ac:dyDescent="0.2">
      <c r="A42" s="459"/>
      <c r="B42" s="459"/>
      <c r="C42" s="459"/>
      <c r="D42" s="459"/>
      <c r="E42" s="459"/>
      <c r="F42" s="459"/>
    </row>
    <row r="43" spans="1:9" ht="12.95" customHeight="1" x14ac:dyDescent="0.2">
      <c r="A43" s="459"/>
      <c r="B43" s="459"/>
      <c r="C43" s="459"/>
      <c r="D43" s="459"/>
      <c r="E43" s="459"/>
      <c r="F43" s="459"/>
    </row>
    <row r="44" spans="1:9" ht="12.95" customHeight="1" x14ac:dyDescent="0.2">
      <c r="A44" s="459"/>
      <c r="B44" s="459"/>
      <c r="C44" s="459"/>
      <c r="D44" s="459"/>
      <c r="E44" s="459"/>
      <c r="F44" s="459"/>
    </row>
    <row r="45" spans="1:9" ht="12.95" customHeight="1" x14ac:dyDescent="0.2">
      <c r="A45" s="459"/>
      <c r="B45" s="459"/>
      <c r="C45" s="459"/>
      <c r="D45" s="459"/>
      <c r="E45" s="459"/>
      <c r="F45" s="459"/>
    </row>
    <row r="46" spans="1:9" ht="12.95" customHeight="1" x14ac:dyDescent="0.2">
      <c r="A46" s="459"/>
      <c r="B46" s="459"/>
      <c r="C46" s="459"/>
      <c r="D46" s="459"/>
      <c r="E46" s="459"/>
      <c r="F46" s="459"/>
    </row>
    <row r="47" spans="1:9" ht="12.95" customHeight="1" x14ac:dyDescent="0.2">
      <c r="A47" s="459"/>
      <c r="B47" s="459"/>
      <c r="C47" s="459"/>
      <c r="D47" s="459"/>
      <c r="E47" s="459"/>
      <c r="F47" s="459"/>
    </row>
    <row r="48" spans="1:9" ht="27" customHeight="1" x14ac:dyDescent="0.2">
      <c r="A48" s="459"/>
      <c r="B48" s="459"/>
      <c r="C48" s="459"/>
      <c r="D48" s="459"/>
      <c r="E48" s="459"/>
      <c r="F48" s="459"/>
    </row>
    <row r="49" spans="1:9" ht="12.95" customHeight="1" x14ac:dyDescent="0.2">
      <c r="A49" s="459"/>
      <c r="B49" s="459"/>
      <c r="C49" s="459"/>
      <c r="D49" s="459"/>
      <c r="E49" s="459"/>
      <c r="F49" s="459"/>
      <c r="H49" s="11"/>
      <c r="I49" s="11"/>
    </row>
    <row r="50" spans="1:9" ht="12.95" customHeight="1" x14ac:dyDescent="0.2">
      <c r="A50" s="459"/>
      <c r="B50" s="459"/>
      <c r="C50" s="459"/>
      <c r="D50" s="459"/>
      <c r="E50" s="459"/>
      <c r="F50" s="459"/>
      <c r="H50" s="11"/>
      <c r="I50" s="11"/>
    </row>
    <row r="51" spans="1:9" ht="12.95" customHeight="1" x14ac:dyDescent="0.2">
      <c r="A51" s="459"/>
      <c r="B51" s="459"/>
      <c r="C51" s="459"/>
      <c r="D51" s="459"/>
      <c r="E51" s="459"/>
      <c r="F51" s="459"/>
      <c r="H51" s="11"/>
      <c r="I51" s="11"/>
    </row>
    <row r="52" spans="1:9" ht="12.95" customHeight="1" x14ac:dyDescent="0.2">
      <c r="A52" s="459"/>
      <c r="B52" s="459"/>
      <c r="C52" s="459"/>
      <c r="D52" s="459"/>
      <c r="E52" s="459"/>
      <c r="F52" s="459"/>
      <c r="H52" s="11"/>
      <c r="I52" s="11"/>
    </row>
    <row r="53" spans="1:9" ht="12.95" customHeight="1" x14ac:dyDescent="0.2">
      <c r="A53" s="459"/>
      <c r="B53" s="459"/>
      <c r="C53" s="459"/>
      <c r="D53" s="459"/>
      <c r="E53" s="459"/>
      <c r="F53" s="459"/>
      <c r="H53" s="11"/>
      <c r="I53" s="11"/>
    </row>
    <row r="54" spans="1:9" ht="12.95" customHeight="1" x14ac:dyDescent="0.2">
      <c r="A54" s="459"/>
      <c r="B54" s="459"/>
      <c r="C54" s="459"/>
      <c r="D54" s="459"/>
      <c r="E54" s="459"/>
      <c r="F54" s="459"/>
      <c r="H54" s="11"/>
      <c r="I54" s="11"/>
    </row>
    <row r="55" spans="1:9" ht="12.95" customHeight="1" x14ac:dyDescent="0.2">
      <c r="A55" s="459"/>
      <c r="B55" s="459"/>
      <c r="C55" s="459"/>
      <c r="D55" s="459"/>
      <c r="E55" s="459"/>
      <c r="F55" s="459"/>
      <c r="H55" s="11"/>
      <c r="I55" s="11"/>
    </row>
    <row r="56" spans="1:9" ht="12.95" customHeight="1" x14ac:dyDescent="0.2">
      <c r="A56" s="459"/>
      <c r="B56" s="459"/>
      <c r="C56" s="459"/>
      <c r="D56" s="459"/>
      <c r="E56" s="459"/>
      <c r="F56" s="459"/>
      <c r="H56" s="11"/>
      <c r="I56" s="11"/>
    </row>
    <row r="57" spans="1:9" ht="12.95" customHeight="1" x14ac:dyDescent="0.2">
      <c r="A57" s="459"/>
      <c r="B57" s="459"/>
      <c r="C57" s="459"/>
      <c r="D57" s="459"/>
      <c r="E57" s="459"/>
      <c r="F57" s="459"/>
      <c r="H57" s="11"/>
      <c r="I57" s="11"/>
    </row>
    <row r="58" spans="1:9" ht="12.95" customHeight="1" x14ac:dyDescent="0.2">
      <c r="A58" s="459"/>
      <c r="B58" s="459"/>
      <c r="C58" s="459"/>
      <c r="D58" s="459"/>
      <c r="E58" s="459"/>
      <c r="F58" s="459"/>
      <c r="H58" s="11"/>
      <c r="I58" s="11"/>
    </row>
    <row r="59" spans="1:9" ht="12.95" customHeight="1" x14ac:dyDescent="0.2">
      <c r="A59" s="459"/>
      <c r="B59" s="459"/>
      <c r="C59" s="459"/>
      <c r="D59" s="459"/>
      <c r="E59" s="459"/>
      <c r="F59" s="459"/>
    </row>
    <row r="60" spans="1:9" ht="12.95" customHeight="1" x14ac:dyDescent="0.2">
      <c r="A60" s="459"/>
      <c r="B60" s="459"/>
      <c r="C60" s="459"/>
      <c r="D60" s="459"/>
      <c r="E60" s="459"/>
      <c r="F60" s="459"/>
    </row>
    <row r="61" spans="1:9" x14ac:dyDescent="0.2">
      <c r="A61" s="459"/>
      <c r="B61" s="459"/>
      <c r="C61" s="459"/>
      <c r="D61" s="459"/>
      <c r="E61" s="459"/>
      <c r="F61" s="459"/>
    </row>
    <row r="62" spans="1:9" x14ac:dyDescent="0.2">
      <c r="A62" s="4"/>
    </row>
  </sheetData>
  <mergeCells count="5">
    <mergeCell ref="B25:C25"/>
    <mergeCell ref="E1:F1"/>
    <mergeCell ref="A2:I2"/>
    <mergeCell ref="H24:I24"/>
    <mergeCell ref="B22:C22"/>
  </mergeCells>
  <pageMargins left="0.6692913385826772" right="0.19685039370078741" top="0.31496062992125984" bottom="0.19685039370078741" header="0.23622047244094491" footer="0.15748031496062992"/>
  <pageSetup paperSize="9" firstPageNumber="37" orientation="landscape" useFirstPageNumber="1" r:id="rId1"/>
  <headerFooter scaleWithDoc="0" alignWithMargins="0">
    <oddFooter>&amp;C33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tabSelected="1"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5" spans="1:4" ht="30" customHeight="1" x14ac:dyDescent="0.2">
      <c r="A5" s="901" t="s">
        <v>221</v>
      </c>
      <c r="B5" s="901"/>
      <c r="C5" s="901"/>
      <c r="D5" s="901"/>
    </row>
    <row r="6" spans="1:4" ht="30" customHeight="1" x14ac:dyDescent="0.2"/>
    <row r="7" spans="1:4" ht="30" customHeight="1" x14ac:dyDescent="0.2">
      <c r="A7" s="8"/>
      <c r="B7" s="5"/>
      <c r="C7" s="898"/>
      <c r="D7" s="899"/>
    </row>
    <row r="8" spans="1:4" ht="30" customHeight="1" x14ac:dyDescent="0.2">
      <c r="A8" s="8"/>
      <c r="B8" s="5"/>
      <c r="C8" s="898"/>
      <c r="D8" s="899"/>
    </row>
    <row r="9" spans="1:4" ht="30" customHeight="1" x14ac:dyDescent="0.2">
      <c r="A9" s="8"/>
      <c r="B9" s="5"/>
      <c r="C9" s="898"/>
      <c r="D9" s="899"/>
    </row>
    <row r="10" spans="1:4" ht="30" customHeight="1" x14ac:dyDescent="0.2">
      <c r="A10" s="8"/>
      <c r="B10" s="5"/>
      <c r="C10" s="898"/>
      <c r="D10" s="899"/>
    </row>
    <row r="11" spans="1:4" ht="30" customHeight="1" x14ac:dyDescent="0.2">
      <c r="A11" s="8"/>
      <c r="B11" s="5"/>
      <c r="C11" s="898"/>
      <c r="D11" s="899"/>
    </row>
    <row r="12" spans="1:4" ht="30" customHeight="1" x14ac:dyDescent="0.2">
      <c r="A12" s="8"/>
      <c r="B12" s="5"/>
      <c r="C12" s="898"/>
      <c r="D12" s="899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30" customHeight="1" x14ac:dyDescent="0.2">
      <c r="A15" s="8"/>
      <c r="B15" s="5"/>
      <c r="C15" s="10"/>
      <c r="D15" s="9"/>
    </row>
    <row r="16" spans="1:4" ht="30" customHeight="1" x14ac:dyDescent="0.2">
      <c r="A16" s="8"/>
      <c r="B16" s="5"/>
      <c r="C16" s="10"/>
      <c r="D16" s="9"/>
    </row>
    <row r="17" spans="1:4" ht="30" customHeight="1" x14ac:dyDescent="0.2">
      <c r="A17" s="8"/>
      <c r="B17" s="5"/>
      <c r="C17" s="10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7"/>
      <c r="C19" s="9"/>
      <c r="D19" s="9"/>
    </row>
    <row r="20" spans="1:4" ht="23.1" customHeight="1" x14ac:dyDescent="0.2">
      <c r="A20" s="2"/>
      <c r="B20" s="7"/>
      <c r="C20" s="9"/>
      <c r="D20" s="9"/>
    </row>
    <row r="21" spans="1:4" ht="23.1" customHeight="1" x14ac:dyDescent="0.2">
      <c r="A21" s="2"/>
      <c r="B21" s="7"/>
      <c r="C21" s="9"/>
      <c r="D21" s="9"/>
    </row>
    <row r="22" spans="1:4" ht="23.1" customHeight="1" x14ac:dyDescent="0.2">
      <c r="A22" s="2"/>
      <c r="B22" s="14"/>
      <c r="C22" s="13"/>
      <c r="D22" s="13"/>
    </row>
    <row r="23" spans="1:4" ht="23.1" customHeight="1" x14ac:dyDescent="0.2">
      <c r="A23" s="2"/>
      <c r="B23" s="14"/>
      <c r="C23" s="13"/>
      <c r="D23" s="13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2"/>
      <c r="B25" s="14"/>
      <c r="C25" s="15"/>
      <c r="D25" s="15"/>
    </row>
    <row r="26" spans="1:4" ht="23.1" customHeight="1" x14ac:dyDescent="0.2">
      <c r="A26" s="2"/>
      <c r="B26" s="14"/>
      <c r="C26" s="15"/>
      <c r="D26" s="15"/>
    </row>
    <row r="27" spans="1:4" ht="23.1" customHeight="1" x14ac:dyDescent="0.2">
      <c r="A27" s="2"/>
      <c r="B27" s="14"/>
      <c r="C27" s="13"/>
      <c r="D27" s="13"/>
    </row>
    <row r="28" spans="1:4" ht="23.1" customHeight="1" x14ac:dyDescent="0.2">
      <c r="A28" s="12"/>
    </row>
    <row r="29" spans="1:4" ht="23.1" customHeight="1" x14ac:dyDescent="0.2">
      <c r="A29" s="2"/>
    </row>
    <row r="30" spans="1:4" ht="23.1" customHeight="1" x14ac:dyDescent="0.2">
      <c r="A30" s="17"/>
      <c r="B30" s="18"/>
      <c r="C30" s="19"/>
      <c r="D30" s="19"/>
    </row>
    <row r="31" spans="1:4" ht="23.1" customHeight="1" x14ac:dyDescent="0.2">
      <c r="A31" s="17"/>
      <c r="B31" s="20"/>
      <c r="C31" s="16"/>
      <c r="D31" s="16"/>
    </row>
    <row r="32" spans="1:4" ht="23.1" customHeight="1" x14ac:dyDescent="0.2">
      <c r="A32" s="17"/>
      <c r="B32" s="14"/>
      <c r="C32" s="15"/>
      <c r="D32" s="15"/>
    </row>
    <row r="33" spans="1:4" ht="23.1" customHeight="1" x14ac:dyDescent="0.2">
      <c r="A33" s="2"/>
      <c r="B33" s="7"/>
      <c r="C33" s="899"/>
      <c r="D33" s="899"/>
    </row>
    <row r="34" spans="1:4" ht="23.1" customHeight="1" x14ac:dyDescent="0.2">
      <c r="A34" s="2"/>
      <c r="B34" s="7"/>
      <c r="C34" s="899"/>
      <c r="D34" s="899"/>
    </row>
    <row r="35" spans="1:4" ht="23.1" customHeight="1" x14ac:dyDescent="0.2">
      <c r="A35" s="2"/>
      <c r="B35" s="7"/>
      <c r="C35" s="899"/>
      <c r="D35" s="899"/>
    </row>
    <row r="36" spans="1:4" ht="30" customHeight="1" x14ac:dyDescent="0.2">
      <c r="A36" s="900"/>
      <c r="B36" s="900"/>
      <c r="C36" s="900"/>
      <c r="D36" s="900"/>
    </row>
  </sheetData>
  <mergeCells count="11">
    <mergeCell ref="C7:D7"/>
    <mergeCell ref="C8:D8"/>
    <mergeCell ref="C9:D9"/>
    <mergeCell ref="A5:D5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topLeftCell="A7" zoomScaleNormal="100" zoomScaleSheetLayoutView="100" workbookViewId="0">
      <selection activeCell="N45" sqref="N45"/>
    </sheetView>
  </sheetViews>
  <sheetFormatPr defaultRowHeight="12.75" x14ac:dyDescent="0.25"/>
  <cols>
    <col min="1" max="1" width="11.140625" style="79" customWidth="1"/>
    <col min="2" max="2" width="8.85546875" style="79" customWidth="1"/>
    <col min="3" max="3" width="12.7109375" style="79" customWidth="1"/>
    <col min="4" max="11" width="8.28515625" style="79" customWidth="1"/>
    <col min="12" max="12" width="1.7109375" style="79" customWidth="1"/>
    <col min="13" max="16384" width="9.140625" style="79"/>
  </cols>
  <sheetData>
    <row r="1" spans="1:17" x14ac:dyDescent="0.25">
      <c r="K1" s="902" t="s">
        <v>248</v>
      </c>
      <c r="L1" s="902"/>
    </row>
    <row r="2" spans="1:17" ht="15.75" x14ac:dyDescent="0.25">
      <c r="A2" s="903" t="s">
        <v>146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</row>
    <row r="3" spans="1:17" ht="18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7" ht="20.25" customHeight="1" x14ac:dyDescent="0.25">
      <c r="D4" s="904">
        <f>T!G17</f>
        <v>2017</v>
      </c>
      <c r="E4" s="905"/>
      <c r="F4" s="905"/>
      <c r="G4" s="905"/>
      <c r="H4" s="905"/>
      <c r="I4" s="905"/>
      <c r="J4" s="905"/>
      <c r="K4" s="906"/>
      <c r="L4" s="116"/>
    </row>
    <row r="5" spans="1:17" s="218" customFormat="1" ht="40.5" customHeight="1" x14ac:dyDescent="0.25">
      <c r="B5" s="219"/>
      <c r="C5" s="219"/>
      <c r="D5" s="907" t="s">
        <v>147</v>
      </c>
      <c r="E5" s="908"/>
      <c r="F5" s="908"/>
      <c r="G5" s="909"/>
      <c r="H5" s="908" t="s">
        <v>1</v>
      </c>
      <c r="I5" s="908"/>
      <c r="J5" s="908"/>
      <c r="K5" s="908"/>
      <c r="L5" s="220"/>
    </row>
    <row r="6" spans="1:17" ht="20.100000000000001" customHeight="1" thickBot="1" x14ac:dyDescent="0.3">
      <c r="A6" s="90"/>
      <c r="B6" s="115"/>
      <c r="C6" s="90"/>
      <c r="D6" s="107" t="str">
        <f>T!J20</f>
        <v>říjen</v>
      </c>
      <c r="E6" s="99" t="str">
        <f>T!J21</f>
        <v>listopad</v>
      </c>
      <c r="F6" s="99" t="str">
        <f>T!J22</f>
        <v>prosinec</v>
      </c>
      <c r="G6" s="487" t="str">
        <f>T!E17</f>
        <v>IV. čtvrtletí</v>
      </c>
      <c r="H6" s="99" t="str">
        <f>D6</f>
        <v>říjen</v>
      </c>
      <c r="I6" s="99" t="str">
        <f>E6</f>
        <v>listopad</v>
      </c>
      <c r="J6" s="99" t="str">
        <f>F6</f>
        <v>prosinec</v>
      </c>
      <c r="K6" s="488" t="str">
        <f>G6</f>
        <v>IV. čtvrtletí</v>
      </c>
      <c r="L6" s="116"/>
    </row>
    <row r="7" spans="1:17" ht="14.1" customHeight="1" x14ac:dyDescent="0.25">
      <c r="A7" s="916" t="s">
        <v>145</v>
      </c>
      <c r="B7" s="910" t="s">
        <v>79</v>
      </c>
      <c r="C7" s="100" t="s">
        <v>81</v>
      </c>
      <c r="D7" s="108">
        <v>3554798.7414284213</v>
      </c>
      <c r="E7" s="101">
        <v>3380316.0132925417</v>
      </c>
      <c r="F7" s="101">
        <v>3275139.9261525483</v>
      </c>
      <c r="G7" s="102">
        <f>SUM(D7:F7)</f>
        <v>10210254.680873511</v>
      </c>
      <c r="H7" s="101">
        <v>37882218.299000002</v>
      </c>
      <c r="I7" s="101">
        <v>36018758.119999997</v>
      </c>
      <c r="J7" s="101">
        <v>35004012.774000004</v>
      </c>
      <c r="K7" s="209">
        <f>SUM(H7:J7)</f>
        <v>108904989.193</v>
      </c>
      <c r="L7" s="117"/>
      <c r="N7" s="722"/>
      <c r="O7" s="722"/>
      <c r="P7" s="722"/>
      <c r="Q7" s="722"/>
    </row>
    <row r="8" spans="1:17" ht="14.1" customHeight="1" x14ac:dyDescent="0.25">
      <c r="A8" s="917"/>
      <c r="B8" s="911"/>
      <c r="C8" s="86" t="s">
        <v>82</v>
      </c>
      <c r="D8" s="109">
        <v>125.05942314783333</v>
      </c>
      <c r="E8" s="81">
        <v>185.71556698400721</v>
      </c>
      <c r="F8" s="81">
        <v>231.17837455860391</v>
      </c>
      <c r="G8" s="88">
        <f>SUM(D8:F8)</f>
        <v>541.95336469044446</v>
      </c>
      <c r="H8" s="81">
        <v>1313.129083</v>
      </c>
      <c r="I8" s="81">
        <v>1949.9917619999999</v>
      </c>
      <c r="J8" s="81">
        <v>2427.317841</v>
      </c>
      <c r="K8" s="210">
        <f t="shared" ref="K8:K48" si="0">SUM(H8:J8)</f>
        <v>5690.4386859999995</v>
      </c>
      <c r="L8" s="116"/>
      <c r="N8" s="722"/>
      <c r="O8" s="722"/>
      <c r="P8" s="722"/>
      <c r="Q8" s="722"/>
    </row>
    <row r="9" spans="1:17" ht="14.1" customHeight="1" x14ac:dyDescent="0.25">
      <c r="A9" s="917"/>
      <c r="B9" s="912"/>
      <c r="C9" s="87" t="s">
        <v>83</v>
      </c>
      <c r="D9" s="110">
        <v>3554923.800851569</v>
      </c>
      <c r="E9" s="84">
        <v>3380501.7288595256</v>
      </c>
      <c r="F9" s="84">
        <v>3275371.104527107</v>
      </c>
      <c r="G9" s="89">
        <f t="shared" ref="G9" si="1">SUM(D9:F9)</f>
        <v>10210796.634238202</v>
      </c>
      <c r="H9" s="84">
        <v>37883531.428083003</v>
      </c>
      <c r="I9" s="84">
        <v>36020708.111761995</v>
      </c>
      <c r="J9" s="84">
        <v>35006440.091841005</v>
      </c>
      <c r="K9" s="211">
        <f t="shared" si="0"/>
        <v>108910679.631686</v>
      </c>
      <c r="L9" s="116"/>
      <c r="N9" s="722"/>
      <c r="O9" s="722"/>
      <c r="P9" s="722"/>
      <c r="Q9" s="722"/>
    </row>
    <row r="10" spans="1:17" ht="14.1" customHeight="1" x14ac:dyDescent="0.25">
      <c r="A10" s="917"/>
      <c r="B10" s="913" t="s">
        <v>80</v>
      </c>
      <c r="C10" s="85" t="s">
        <v>81</v>
      </c>
      <c r="D10" s="111">
        <v>2791878.0029538982</v>
      </c>
      <c r="E10" s="80">
        <v>2786858.7720223656</v>
      </c>
      <c r="F10" s="80">
        <v>2673123.2925414075</v>
      </c>
      <c r="G10" s="88">
        <f>SUM(D10:F10)</f>
        <v>8251860.0675176717</v>
      </c>
      <c r="H10" s="80">
        <v>29769132.094000001</v>
      </c>
      <c r="I10" s="80">
        <v>29708307.044</v>
      </c>
      <c r="J10" s="80">
        <v>28497728.048</v>
      </c>
      <c r="K10" s="212">
        <f t="shared" si="0"/>
        <v>87975167.18599999</v>
      </c>
      <c r="L10" s="116"/>
      <c r="N10" s="722"/>
      <c r="O10" s="722"/>
      <c r="P10" s="722"/>
      <c r="Q10" s="722"/>
    </row>
    <row r="11" spans="1:17" ht="14.1" customHeight="1" x14ac:dyDescent="0.25">
      <c r="A11" s="917"/>
      <c r="B11" s="911"/>
      <c r="C11" s="86" t="s">
        <v>82</v>
      </c>
      <c r="D11" s="109">
        <v>21.634948138454082</v>
      </c>
      <c r="E11" s="81">
        <v>27.558222664146459</v>
      </c>
      <c r="F11" s="81">
        <v>32.081965136536063</v>
      </c>
      <c r="G11" s="88">
        <f>SUM(D11:F11)</f>
        <v>81.275135939136604</v>
      </c>
      <c r="H11" s="81">
        <v>230.55779799999999</v>
      </c>
      <c r="I11" s="81">
        <v>293.81589209999999</v>
      </c>
      <c r="J11" s="81">
        <v>342.05543519999998</v>
      </c>
      <c r="K11" s="212">
        <f t="shared" si="0"/>
        <v>866.4291252999999</v>
      </c>
      <c r="L11" s="116"/>
      <c r="N11" s="722"/>
      <c r="O11" s="722"/>
      <c r="P11" s="722"/>
      <c r="Q11" s="722"/>
    </row>
    <row r="12" spans="1:17" ht="14.1" customHeight="1" x14ac:dyDescent="0.25">
      <c r="A12" s="917"/>
      <c r="B12" s="912"/>
      <c r="C12" s="87" t="s">
        <v>83</v>
      </c>
      <c r="D12" s="110">
        <v>2791899.6379020368</v>
      </c>
      <c r="E12" s="84">
        <v>2786886.3302450296</v>
      </c>
      <c r="F12" s="84">
        <v>2673155.3745065439</v>
      </c>
      <c r="G12" s="89">
        <f t="shared" ref="G12" si="2">SUM(D12:F12)</f>
        <v>8251941.3426536098</v>
      </c>
      <c r="H12" s="84">
        <v>29769362.651797999</v>
      </c>
      <c r="I12" s="84">
        <v>29708600.8598921</v>
      </c>
      <c r="J12" s="84">
        <v>28498070.1034352</v>
      </c>
      <c r="K12" s="211">
        <f t="shared" si="0"/>
        <v>87976033.615125299</v>
      </c>
      <c r="L12" s="116"/>
      <c r="N12" s="722"/>
      <c r="O12" s="722"/>
      <c r="P12" s="722"/>
      <c r="Q12" s="722"/>
    </row>
    <row r="13" spans="1:17" ht="14.1" customHeight="1" x14ac:dyDescent="0.25">
      <c r="A13" s="917"/>
      <c r="B13" s="914" t="s">
        <v>151</v>
      </c>
      <c r="C13" s="85" t="s">
        <v>81</v>
      </c>
      <c r="D13" s="111">
        <v>762920.73847452318</v>
      </c>
      <c r="E13" s="80">
        <v>593457.24127017614</v>
      </c>
      <c r="F13" s="80">
        <v>602016.63361114077</v>
      </c>
      <c r="G13" s="88">
        <f>SUM(D13:F13)</f>
        <v>1958394.6133558401</v>
      </c>
      <c r="H13" s="80">
        <v>8113086.2050000019</v>
      </c>
      <c r="I13" s="80">
        <v>6310451.0759999976</v>
      </c>
      <c r="J13" s="80">
        <v>6506284.7260000035</v>
      </c>
      <c r="K13" s="212">
        <f t="shared" si="0"/>
        <v>20929822.007000003</v>
      </c>
      <c r="L13" s="116"/>
      <c r="N13" s="722"/>
      <c r="O13" s="722"/>
      <c r="P13" s="722"/>
      <c r="Q13" s="722"/>
    </row>
    <row r="14" spans="1:17" ht="14.1" customHeight="1" x14ac:dyDescent="0.25">
      <c r="A14" s="917"/>
      <c r="B14" s="911"/>
      <c r="C14" s="86" t="s">
        <v>82</v>
      </c>
      <c r="D14" s="109">
        <v>103.42447500937925</v>
      </c>
      <c r="E14" s="81">
        <v>158.15734431986075</v>
      </c>
      <c r="F14" s="81">
        <v>199.09640942206784</v>
      </c>
      <c r="G14" s="88">
        <f>SUM(D14:F14)</f>
        <v>460.67822875130787</v>
      </c>
      <c r="H14" s="81">
        <v>1082.571285</v>
      </c>
      <c r="I14" s="81">
        <v>1656.1758699</v>
      </c>
      <c r="J14" s="81">
        <v>2085.2624058000001</v>
      </c>
      <c r="K14" s="212">
        <f t="shared" si="0"/>
        <v>4824.0095607000003</v>
      </c>
      <c r="L14" s="116"/>
      <c r="N14" s="722"/>
      <c r="O14" s="722"/>
      <c r="P14" s="722"/>
      <c r="Q14" s="722"/>
    </row>
    <row r="15" spans="1:17" ht="14.1" customHeight="1" thickBot="1" x14ac:dyDescent="0.3">
      <c r="A15" s="918"/>
      <c r="B15" s="915"/>
      <c r="C15" s="103" t="s">
        <v>83</v>
      </c>
      <c r="D15" s="112">
        <v>763024.16294953262</v>
      </c>
      <c r="E15" s="104">
        <v>593615.39861449599</v>
      </c>
      <c r="F15" s="104">
        <v>602215.73002056289</v>
      </c>
      <c r="G15" s="105">
        <f t="shared" ref="G15:G52" si="3">SUM(D15:F15)</f>
        <v>1958855.2915845916</v>
      </c>
      <c r="H15" s="104">
        <v>8114168.776285002</v>
      </c>
      <c r="I15" s="104">
        <v>6312107.2518698974</v>
      </c>
      <c r="J15" s="104">
        <v>6508369.9884058032</v>
      </c>
      <c r="K15" s="213">
        <f t="shared" si="0"/>
        <v>20934646.016560704</v>
      </c>
      <c r="L15" s="118"/>
      <c r="N15" s="722"/>
      <c r="O15" s="722"/>
      <c r="P15" s="722"/>
      <c r="Q15" s="722"/>
    </row>
    <row r="16" spans="1:17" ht="14.1" customHeight="1" x14ac:dyDescent="0.25">
      <c r="A16" s="916" t="s">
        <v>149</v>
      </c>
      <c r="B16" s="911" t="s">
        <v>84</v>
      </c>
      <c r="C16" s="86" t="s">
        <v>323</v>
      </c>
      <c r="D16" s="109">
        <v>2131.8029999999999</v>
      </c>
      <c r="E16" s="81">
        <v>333382.21799999999</v>
      </c>
      <c r="F16" s="81">
        <v>459152.34399999998</v>
      </c>
      <c r="G16" s="88">
        <f t="shared" si="3"/>
        <v>794666.36499999999</v>
      </c>
      <c r="H16" s="81">
        <v>22744.357361999999</v>
      </c>
      <c r="I16" s="81">
        <v>3559418.3765430003</v>
      </c>
      <c r="J16" s="81">
        <v>4900675.5621849997</v>
      </c>
      <c r="K16" s="212">
        <f t="shared" si="0"/>
        <v>8482838.2960899994</v>
      </c>
      <c r="L16" s="116"/>
      <c r="N16" s="722"/>
      <c r="O16" s="722"/>
      <c r="P16" s="722"/>
      <c r="Q16" s="722"/>
    </row>
    <row r="17" spans="1:17" ht="14.1" customHeight="1" x14ac:dyDescent="0.25">
      <c r="A17" s="917"/>
      <c r="B17" s="911"/>
      <c r="C17" s="86" t="s">
        <v>148</v>
      </c>
      <c r="D17" s="109">
        <v>4599.5330000000004</v>
      </c>
      <c r="E17" s="81">
        <v>12003.050999999999</v>
      </c>
      <c r="F17" s="81">
        <v>15714.458000000001</v>
      </c>
      <c r="G17" s="88">
        <f>SUM(D17:F17)</f>
        <v>32317.042000000001</v>
      </c>
      <c r="H17" s="81">
        <v>49180.824000000001</v>
      </c>
      <c r="I17" s="81">
        <v>128263.255</v>
      </c>
      <c r="J17" s="81">
        <v>167861.421</v>
      </c>
      <c r="K17" s="212">
        <f t="shared" si="0"/>
        <v>345305.5</v>
      </c>
      <c r="L17" s="116"/>
      <c r="N17" s="722"/>
      <c r="O17" s="722"/>
      <c r="P17" s="722"/>
      <c r="Q17" s="722"/>
    </row>
    <row r="18" spans="1:17" ht="14.1" customHeight="1" x14ac:dyDescent="0.25">
      <c r="A18" s="917"/>
      <c r="B18" s="911"/>
      <c r="C18" s="86" t="s">
        <v>229</v>
      </c>
      <c r="D18" s="109">
        <v>138.79799999999977</v>
      </c>
      <c r="E18" s="81">
        <v>0</v>
      </c>
      <c r="F18" s="81">
        <v>0</v>
      </c>
      <c r="G18" s="88">
        <f>SUM(D18:F18)</f>
        <v>138.79799999999977</v>
      </c>
      <c r="H18" s="81">
        <v>1480.8459999999977</v>
      </c>
      <c r="I18" s="81">
        <v>0</v>
      </c>
      <c r="J18" s="81">
        <v>0</v>
      </c>
      <c r="K18" s="212">
        <f t="shared" si="0"/>
        <v>1480.8459999999977</v>
      </c>
      <c r="L18" s="116"/>
      <c r="N18" s="722"/>
      <c r="O18" s="722"/>
      <c r="P18" s="722"/>
      <c r="Q18" s="722"/>
    </row>
    <row r="19" spans="1:17" ht="14.1" customHeight="1" x14ac:dyDescent="0.25">
      <c r="A19" s="917"/>
      <c r="B19" s="912"/>
      <c r="C19" s="87" t="s">
        <v>83</v>
      </c>
      <c r="D19" s="110">
        <v>6870.134</v>
      </c>
      <c r="E19" s="84">
        <v>345385.26899999997</v>
      </c>
      <c r="F19" s="84">
        <v>474866.80199999997</v>
      </c>
      <c r="G19" s="89">
        <f>SUM(D19:F19)</f>
        <v>827122.20499999996</v>
      </c>
      <c r="H19" s="84">
        <v>73406.027361999993</v>
      </c>
      <c r="I19" s="84">
        <v>3687681.6315430002</v>
      </c>
      <c r="J19" s="84">
        <v>5068536.9831849998</v>
      </c>
      <c r="K19" s="211">
        <f>SUM(H19:J19)</f>
        <v>8829624.6420900002</v>
      </c>
      <c r="L19" s="116"/>
      <c r="N19" s="722"/>
      <c r="O19" s="722"/>
      <c r="P19" s="722"/>
      <c r="Q19" s="722"/>
    </row>
    <row r="20" spans="1:17" ht="14.1" customHeight="1" x14ac:dyDescent="0.25">
      <c r="A20" s="917"/>
      <c r="B20" s="913" t="s">
        <v>85</v>
      </c>
      <c r="C20" s="86" t="s">
        <v>323</v>
      </c>
      <c r="D20" s="111">
        <v>100484.265</v>
      </c>
      <c r="E20" s="80">
        <v>2.246</v>
      </c>
      <c r="F20" s="80">
        <v>0</v>
      </c>
      <c r="G20" s="88">
        <f t="shared" si="3"/>
        <v>100486.511</v>
      </c>
      <c r="H20" s="80">
        <v>1071404.9766870001</v>
      </c>
      <c r="I20" s="80">
        <v>24.011326</v>
      </c>
      <c r="J20" s="80">
        <v>0</v>
      </c>
      <c r="K20" s="212">
        <f t="shared" si="0"/>
        <v>1071428.9880130002</v>
      </c>
      <c r="L20" s="116"/>
      <c r="N20" s="722"/>
      <c r="O20" s="722"/>
      <c r="P20" s="722"/>
      <c r="Q20" s="722"/>
    </row>
    <row r="21" spans="1:17" ht="14.1" customHeight="1" x14ac:dyDescent="0.25">
      <c r="A21" s="917"/>
      <c r="B21" s="911"/>
      <c r="C21" s="86" t="s">
        <v>148</v>
      </c>
      <c r="D21" s="109">
        <v>27092.487000000005</v>
      </c>
      <c r="E21" s="81">
        <v>449.39600000000002</v>
      </c>
      <c r="F21" s="81">
        <v>13509.199000000001</v>
      </c>
      <c r="G21" s="88">
        <f t="shared" si="3"/>
        <v>41051.082000000009</v>
      </c>
      <c r="H21" s="81">
        <v>289131.46799999999</v>
      </c>
      <c r="I21" s="81">
        <v>4799.9979999999996</v>
      </c>
      <c r="J21" s="81">
        <v>144253.342</v>
      </c>
      <c r="K21" s="212">
        <f t="shared" si="0"/>
        <v>438184.80800000002</v>
      </c>
      <c r="L21" s="116"/>
      <c r="N21" s="722"/>
      <c r="O21" s="722"/>
      <c r="P21" s="722"/>
      <c r="Q21" s="722"/>
    </row>
    <row r="22" spans="1:17" ht="14.1" customHeight="1" x14ac:dyDescent="0.25">
      <c r="A22" s="917"/>
      <c r="B22" s="911"/>
      <c r="C22" s="86" t="s">
        <v>229</v>
      </c>
      <c r="D22" s="109">
        <v>3156.8159999999953</v>
      </c>
      <c r="E22" s="81">
        <v>0</v>
      </c>
      <c r="F22" s="81">
        <v>0</v>
      </c>
      <c r="G22" s="88">
        <f t="shared" si="3"/>
        <v>3156.8159999999953</v>
      </c>
      <c r="H22" s="81">
        <v>33831.841000000015</v>
      </c>
      <c r="I22" s="81">
        <v>0</v>
      </c>
      <c r="J22" s="81">
        <v>0</v>
      </c>
      <c r="K22" s="212">
        <f t="shared" si="0"/>
        <v>33831.841000000015</v>
      </c>
      <c r="L22" s="116"/>
      <c r="N22" s="722"/>
      <c r="O22" s="722"/>
      <c r="P22" s="722"/>
      <c r="Q22" s="722"/>
    </row>
    <row r="23" spans="1:17" ht="14.1" customHeight="1" x14ac:dyDescent="0.25">
      <c r="A23" s="917"/>
      <c r="B23" s="912"/>
      <c r="C23" s="87" t="s">
        <v>83</v>
      </c>
      <c r="D23" s="110">
        <v>130733.568</v>
      </c>
      <c r="E23" s="84">
        <v>451.642</v>
      </c>
      <c r="F23" s="84">
        <v>13509.199000000001</v>
      </c>
      <c r="G23" s="89">
        <f t="shared" si="3"/>
        <v>144694.40899999999</v>
      </c>
      <c r="H23" s="84">
        <v>1394368.285687</v>
      </c>
      <c r="I23" s="84">
        <v>4824.0093259999994</v>
      </c>
      <c r="J23" s="84">
        <v>144253.342</v>
      </c>
      <c r="K23" s="211">
        <f t="shared" si="0"/>
        <v>1543445.637013</v>
      </c>
      <c r="L23" s="116"/>
      <c r="N23" s="780"/>
      <c r="O23" s="722"/>
      <c r="P23" s="722"/>
      <c r="Q23" s="722"/>
    </row>
    <row r="24" spans="1:17" ht="14.1" customHeight="1" x14ac:dyDescent="0.25">
      <c r="A24" s="917"/>
      <c r="B24" s="914" t="s">
        <v>152</v>
      </c>
      <c r="C24" s="86" t="s">
        <v>323</v>
      </c>
      <c r="D24" s="111">
        <v>-98352.462</v>
      </c>
      <c r="E24" s="80">
        <v>333379.97200000001</v>
      </c>
      <c r="F24" s="80">
        <v>459152.34399999998</v>
      </c>
      <c r="G24" s="120">
        <f t="shared" si="3"/>
        <v>694179.85400000005</v>
      </c>
      <c r="H24" s="80">
        <v>-1048660.6193250001</v>
      </c>
      <c r="I24" s="80">
        <v>3559394.3652170002</v>
      </c>
      <c r="J24" s="80">
        <v>4900675.5621849997</v>
      </c>
      <c r="K24" s="214">
        <f t="shared" si="0"/>
        <v>7411409.3080770001</v>
      </c>
      <c r="L24" s="116"/>
      <c r="N24" s="780"/>
      <c r="O24" s="722"/>
      <c r="P24" s="722"/>
      <c r="Q24" s="722"/>
    </row>
    <row r="25" spans="1:17" ht="14.1" customHeight="1" x14ac:dyDescent="0.25">
      <c r="A25" s="917"/>
      <c r="B25" s="911"/>
      <c r="C25" s="86" t="s">
        <v>148</v>
      </c>
      <c r="D25" s="109">
        <v>-22492.954000000005</v>
      </c>
      <c r="E25" s="81">
        <v>11553.654999999999</v>
      </c>
      <c r="F25" s="81">
        <v>2205.259</v>
      </c>
      <c r="G25" s="88">
        <f t="shared" si="3"/>
        <v>-8734.0400000000063</v>
      </c>
      <c r="H25" s="81">
        <v>-239950.644</v>
      </c>
      <c r="I25" s="81">
        <v>123463.25700000001</v>
      </c>
      <c r="J25" s="81">
        <v>23608.078999999998</v>
      </c>
      <c r="K25" s="210">
        <f t="shared" si="0"/>
        <v>-92879.30799999999</v>
      </c>
      <c r="L25" s="116"/>
      <c r="N25" s="722"/>
      <c r="O25" s="722"/>
      <c r="P25" s="722"/>
      <c r="Q25" s="722"/>
    </row>
    <row r="26" spans="1:17" ht="14.1" customHeight="1" x14ac:dyDescent="0.25">
      <c r="A26" s="917"/>
      <c r="B26" s="911"/>
      <c r="C26" s="86" t="s">
        <v>229</v>
      </c>
      <c r="D26" s="109">
        <v>-3018.0179999999955</v>
      </c>
      <c r="E26" s="81">
        <v>0</v>
      </c>
      <c r="F26" s="81">
        <v>0</v>
      </c>
      <c r="G26" s="88">
        <f t="shared" si="3"/>
        <v>-3018.0179999999955</v>
      </c>
      <c r="H26" s="81">
        <v>-32350.995000000017</v>
      </c>
      <c r="I26" s="81">
        <v>0</v>
      </c>
      <c r="J26" s="81">
        <v>0</v>
      </c>
      <c r="K26" s="210">
        <f t="shared" si="0"/>
        <v>-32350.995000000017</v>
      </c>
      <c r="L26" s="116"/>
      <c r="N26" s="722"/>
      <c r="O26" s="722"/>
      <c r="P26" s="722"/>
      <c r="Q26" s="722"/>
    </row>
    <row r="27" spans="1:17" ht="14.1" customHeight="1" x14ac:dyDescent="0.25">
      <c r="A27" s="917"/>
      <c r="B27" s="912"/>
      <c r="C27" s="87" t="s">
        <v>83</v>
      </c>
      <c r="D27" s="110">
        <v>-120845.416</v>
      </c>
      <c r="E27" s="84">
        <v>344933.62699999998</v>
      </c>
      <c r="F27" s="84">
        <v>461357.603</v>
      </c>
      <c r="G27" s="89">
        <f t="shared" si="3"/>
        <v>685445.81400000001</v>
      </c>
      <c r="H27" s="84">
        <v>-1288611.2633250002</v>
      </c>
      <c r="I27" s="84">
        <v>3682857.6222170005</v>
      </c>
      <c r="J27" s="84">
        <v>4924283.6411849996</v>
      </c>
      <c r="K27" s="215">
        <f t="shared" si="0"/>
        <v>7318530.0000769999</v>
      </c>
      <c r="L27" s="116"/>
      <c r="N27" s="722"/>
      <c r="O27" s="722"/>
      <c r="P27" s="722"/>
      <c r="Q27" s="722"/>
    </row>
    <row r="28" spans="1:17" ht="14.1" customHeight="1" thickBot="1" x14ac:dyDescent="0.3">
      <c r="A28" s="918"/>
      <c r="B28" s="919" t="s">
        <v>155</v>
      </c>
      <c r="C28" s="920"/>
      <c r="D28" s="112">
        <v>3055012.7028421685</v>
      </c>
      <c r="E28" s="104">
        <v>2709182.0758421686</v>
      </c>
      <c r="F28" s="104">
        <v>2247355.5728421691</v>
      </c>
      <c r="G28" s="105">
        <f>F28</f>
        <v>2247355.5728421691</v>
      </c>
      <c r="H28" s="104">
        <v>32798638.37373079</v>
      </c>
      <c r="I28" s="104">
        <v>29105877.871513791</v>
      </c>
      <c r="J28" s="104">
        <v>24176464.464328788</v>
      </c>
      <c r="K28" s="213">
        <f>J28</f>
        <v>24176464.464328788</v>
      </c>
      <c r="L28" s="116"/>
      <c r="N28" s="722"/>
      <c r="O28" s="722"/>
      <c r="P28" s="722"/>
      <c r="Q28" s="722"/>
    </row>
    <row r="29" spans="1:17" ht="14.1" customHeight="1" x14ac:dyDescent="0.25">
      <c r="A29" s="917" t="s">
        <v>150</v>
      </c>
      <c r="B29" s="924" t="s">
        <v>87</v>
      </c>
      <c r="C29" s="86" t="s">
        <v>86</v>
      </c>
      <c r="D29" s="109">
        <v>10381.599999999999</v>
      </c>
      <c r="E29" s="81">
        <v>9955.1889999999985</v>
      </c>
      <c r="F29" s="81">
        <v>10179.106000000002</v>
      </c>
      <c r="G29" s="88">
        <f t="shared" si="3"/>
        <v>30515.894999999997</v>
      </c>
      <c r="H29" s="81">
        <v>112529.17128800001</v>
      </c>
      <c r="I29" s="81">
        <v>108346.68247649999</v>
      </c>
      <c r="J29" s="81">
        <v>109929.5869977</v>
      </c>
      <c r="K29" s="212">
        <f t="shared" si="0"/>
        <v>330805.44076219999</v>
      </c>
      <c r="L29" s="117"/>
      <c r="N29" s="722"/>
      <c r="O29" s="722"/>
      <c r="P29" s="722"/>
      <c r="Q29" s="722"/>
    </row>
    <row r="30" spans="1:17" ht="14.1" customHeight="1" x14ac:dyDescent="0.25">
      <c r="A30" s="917"/>
      <c r="B30" s="924"/>
      <c r="C30" s="86" t="s">
        <v>93</v>
      </c>
      <c r="D30" s="109">
        <v>546.44000000000005</v>
      </c>
      <c r="E30" s="81">
        <v>601.22200000000021</v>
      </c>
      <c r="F30" s="81">
        <v>1043.6070000000013</v>
      </c>
      <c r="G30" s="88">
        <f t="shared" si="3"/>
        <v>2191.2690000000016</v>
      </c>
      <c r="H30" s="81">
        <v>5868.7621668000029</v>
      </c>
      <c r="I30" s="81">
        <v>6602.1387999999897</v>
      </c>
      <c r="J30" s="81">
        <v>11367.784999999996</v>
      </c>
      <c r="K30" s="212">
        <f t="shared" si="0"/>
        <v>23838.685966799989</v>
      </c>
      <c r="L30" s="116"/>
      <c r="N30" s="722"/>
      <c r="O30" s="722"/>
      <c r="P30" s="722"/>
      <c r="Q30" s="722"/>
    </row>
    <row r="31" spans="1:17" ht="14.1" customHeight="1" x14ac:dyDescent="0.25">
      <c r="A31" s="917"/>
      <c r="B31" s="925"/>
      <c r="C31" s="87" t="s">
        <v>83</v>
      </c>
      <c r="D31" s="110">
        <v>10928.039999999999</v>
      </c>
      <c r="E31" s="84">
        <v>10556.410999999998</v>
      </c>
      <c r="F31" s="84">
        <v>11222.713000000003</v>
      </c>
      <c r="G31" s="89">
        <f t="shared" si="3"/>
        <v>32707.164000000001</v>
      </c>
      <c r="H31" s="84">
        <v>118397.93345480002</v>
      </c>
      <c r="I31" s="84">
        <v>114948.82127649998</v>
      </c>
      <c r="J31" s="84">
        <v>121297.37199769999</v>
      </c>
      <c r="K31" s="211">
        <f t="shared" si="0"/>
        <v>354644.12672900001</v>
      </c>
      <c r="L31" s="116"/>
      <c r="N31" s="722"/>
      <c r="O31" s="722"/>
      <c r="P31" s="722"/>
      <c r="Q31" s="722"/>
    </row>
    <row r="32" spans="1:17" ht="14.1" customHeight="1" x14ac:dyDescent="0.25">
      <c r="A32" s="917"/>
      <c r="B32" s="914" t="s">
        <v>88</v>
      </c>
      <c r="C32" s="85" t="s">
        <v>86</v>
      </c>
      <c r="D32" s="111">
        <v>1067.191</v>
      </c>
      <c r="E32" s="80">
        <v>1260.326</v>
      </c>
      <c r="F32" s="80">
        <v>1468.92</v>
      </c>
      <c r="G32" s="88">
        <f t="shared" si="3"/>
        <v>3796.4369999999999</v>
      </c>
      <c r="H32" s="80">
        <v>11153.138999999999</v>
      </c>
      <c r="I32" s="80">
        <v>13173.04</v>
      </c>
      <c r="J32" s="80">
        <v>15387.13</v>
      </c>
      <c r="K32" s="212">
        <f t="shared" si="0"/>
        <v>39713.309000000001</v>
      </c>
      <c r="L32" s="116"/>
      <c r="N32" s="722"/>
      <c r="O32" s="722"/>
      <c r="P32" s="722"/>
      <c r="Q32" s="722"/>
    </row>
    <row r="33" spans="1:17" ht="14.1" customHeight="1" x14ac:dyDescent="0.25">
      <c r="A33" s="917"/>
      <c r="B33" s="924"/>
      <c r="C33" s="86" t="s">
        <v>93</v>
      </c>
      <c r="D33" s="109">
        <v>0</v>
      </c>
      <c r="E33" s="81">
        <v>0</v>
      </c>
      <c r="F33" s="81">
        <v>0</v>
      </c>
      <c r="G33" s="88">
        <f t="shared" si="3"/>
        <v>0</v>
      </c>
      <c r="H33" s="81">
        <v>0</v>
      </c>
      <c r="I33" s="81">
        <v>0</v>
      </c>
      <c r="J33" s="81">
        <v>0</v>
      </c>
      <c r="K33" s="212">
        <f t="shared" si="0"/>
        <v>0</v>
      </c>
      <c r="L33" s="116"/>
      <c r="N33" s="722"/>
      <c r="O33" s="722"/>
      <c r="P33" s="722"/>
      <c r="Q33" s="722"/>
    </row>
    <row r="34" spans="1:17" ht="14.1" customHeight="1" x14ac:dyDescent="0.25">
      <c r="A34" s="917"/>
      <c r="B34" s="925"/>
      <c r="C34" s="87" t="s">
        <v>83</v>
      </c>
      <c r="D34" s="110">
        <v>1067.191</v>
      </c>
      <c r="E34" s="84">
        <v>1260.326</v>
      </c>
      <c r="F34" s="84">
        <v>1468.92</v>
      </c>
      <c r="G34" s="89">
        <f t="shared" si="3"/>
        <v>3796.4369999999999</v>
      </c>
      <c r="H34" s="84">
        <v>11153.138999999999</v>
      </c>
      <c r="I34" s="84">
        <v>13173.04</v>
      </c>
      <c r="J34" s="84">
        <v>15387.13</v>
      </c>
      <c r="K34" s="211">
        <f t="shared" si="0"/>
        <v>39713.309000000001</v>
      </c>
      <c r="L34" s="116"/>
      <c r="N34" s="722"/>
      <c r="O34" s="722"/>
      <c r="P34" s="722"/>
      <c r="Q34" s="722"/>
    </row>
    <row r="35" spans="1:17" ht="14.1" customHeight="1" x14ac:dyDescent="0.25">
      <c r="A35" s="917"/>
      <c r="B35" s="914" t="s">
        <v>83</v>
      </c>
      <c r="C35" s="85" t="s">
        <v>86</v>
      </c>
      <c r="D35" s="111">
        <v>11448.790999999999</v>
      </c>
      <c r="E35" s="80">
        <v>11215.514999999999</v>
      </c>
      <c r="F35" s="80">
        <v>11648.026000000002</v>
      </c>
      <c r="G35" s="88">
        <f t="shared" si="3"/>
        <v>34312.331999999995</v>
      </c>
      <c r="H35" s="80">
        <v>123682.31028800001</v>
      </c>
      <c r="I35" s="80">
        <v>121519.7224765</v>
      </c>
      <c r="J35" s="80">
        <v>125316.7169977</v>
      </c>
      <c r="K35" s="212">
        <f t="shared" si="0"/>
        <v>370518.74976219999</v>
      </c>
      <c r="L35" s="116"/>
      <c r="N35" s="722"/>
      <c r="O35" s="722"/>
      <c r="P35" s="722"/>
      <c r="Q35" s="722"/>
    </row>
    <row r="36" spans="1:17" ht="14.1" customHeight="1" x14ac:dyDescent="0.25">
      <c r="A36" s="917"/>
      <c r="B36" s="924"/>
      <c r="C36" s="86" t="s">
        <v>93</v>
      </c>
      <c r="D36" s="109">
        <v>546.44000000000005</v>
      </c>
      <c r="E36" s="81">
        <v>601.22200000000021</v>
      </c>
      <c r="F36" s="81">
        <v>1043.6070000000013</v>
      </c>
      <c r="G36" s="88">
        <f t="shared" si="3"/>
        <v>2191.2690000000016</v>
      </c>
      <c r="H36" s="81">
        <v>5868.7621668000029</v>
      </c>
      <c r="I36" s="81">
        <v>6602.1387999999897</v>
      </c>
      <c r="J36" s="81">
        <v>11367.784999999996</v>
      </c>
      <c r="K36" s="212">
        <f t="shared" si="0"/>
        <v>23838.685966799989</v>
      </c>
      <c r="L36" s="116"/>
      <c r="N36" s="722"/>
      <c r="O36" s="722"/>
      <c r="P36" s="722"/>
      <c r="Q36" s="722"/>
    </row>
    <row r="37" spans="1:17" ht="14.1" customHeight="1" thickBot="1" x14ac:dyDescent="0.3">
      <c r="A37" s="918"/>
      <c r="B37" s="926"/>
      <c r="C37" s="103" t="s">
        <v>83</v>
      </c>
      <c r="D37" s="112">
        <v>11995.231</v>
      </c>
      <c r="E37" s="104">
        <v>11816.736999999999</v>
      </c>
      <c r="F37" s="104">
        <v>12691.633000000003</v>
      </c>
      <c r="G37" s="105">
        <f t="shared" si="3"/>
        <v>36503.601000000002</v>
      </c>
      <c r="H37" s="104">
        <v>129551.07245480001</v>
      </c>
      <c r="I37" s="104">
        <v>128121.86127649999</v>
      </c>
      <c r="J37" s="104">
        <v>136684.50199769999</v>
      </c>
      <c r="K37" s="213">
        <f t="shared" si="0"/>
        <v>394357.43572900002</v>
      </c>
      <c r="L37" s="118"/>
      <c r="N37" s="722"/>
      <c r="O37" s="722"/>
      <c r="P37" s="722"/>
      <c r="Q37" s="722"/>
    </row>
    <row r="38" spans="1:17" ht="14.1" customHeight="1" x14ac:dyDescent="0.25">
      <c r="A38" s="917" t="s">
        <v>228</v>
      </c>
      <c r="B38" s="914" t="s">
        <v>153</v>
      </c>
      <c r="C38" s="85" t="s">
        <v>247</v>
      </c>
      <c r="D38" s="111">
        <v>621579.22939544066</v>
      </c>
      <c r="E38" s="80">
        <v>890713.54683847772</v>
      </c>
      <c r="F38" s="80">
        <v>1084166.2839209144</v>
      </c>
      <c r="G38" s="88">
        <f t="shared" si="3"/>
        <v>2596459.0601548329</v>
      </c>
      <c r="H38" s="80">
        <v>6623718.8711795202</v>
      </c>
      <c r="I38" s="80">
        <v>9494906.2215702217</v>
      </c>
      <c r="J38" s="80">
        <v>11557309.945843132</v>
      </c>
      <c r="K38" s="212">
        <f t="shared" si="0"/>
        <v>27675935.038592875</v>
      </c>
      <c r="L38" s="116"/>
      <c r="N38" s="722"/>
      <c r="O38" s="722"/>
      <c r="P38" s="722"/>
      <c r="Q38" s="722"/>
    </row>
    <row r="39" spans="1:17" ht="14.1" customHeight="1" x14ac:dyDescent="0.25">
      <c r="A39" s="917"/>
      <c r="B39" s="924"/>
      <c r="C39" s="86" t="s">
        <v>89</v>
      </c>
      <c r="D39" s="109">
        <v>10439.17209392003</v>
      </c>
      <c r="E39" s="81">
        <v>14065.398279131256</v>
      </c>
      <c r="F39" s="81">
        <v>-27825.750772469619</v>
      </c>
      <c r="G39" s="88">
        <f t="shared" si="3"/>
        <v>-3321.1803994183356</v>
      </c>
      <c r="H39" s="81">
        <v>111241.05178999998</v>
      </c>
      <c r="I39" s="81">
        <v>149927.71396999998</v>
      </c>
      <c r="J39" s="81">
        <v>-296713.10503999999</v>
      </c>
      <c r="K39" s="212">
        <f t="shared" si="0"/>
        <v>-35544.339280000015</v>
      </c>
      <c r="L39" s="116"/>
      <c r="N39" s="722"/>
      <c r="O39" s="722"/>
      <c r="P39" s="722"/>
      <c r="Q39" s="722"/>
    </row>
    <row r="40" spans="1:17" ht="14.1" customHeight="1" x14ac:dyDescent="0.25">
      <c r="A40" s="917"/>
      <c r="B40" s="925"/>
      <c r="C40" s="87" t="s">
        <v>83</v>
      </c>
      <c r="D40" s="110">
        <v>632018.40148936072</v>
      </c>
      <c r="E40" s="84">
        <v>904778.94511760899</v>
      </c>
      <c r="F40" s="84">
        <v>1056340.5331484447</v>
      </c>
      <c r="G40" s="89">
        <f t="shared" si="3"/>
        <v>2593137.8797554146</v>
      </c>
      <c r="H40" s="84">
        <v>6734959.9229695201</v>
      </c>
      <c r="I40" s="84">
        <v>9644833.9355402216</v>
      </c>
      <c r="J40" s="84">
        <v>11260596.840803131</v>
      </c>
      <c r="K40" s="211">
        <f t="shared" si="0"/>
        <v>27640390.699312873</v>
      </c>
      <c r="L40" s="116"/>
      <c r="N40" s="722"/>
      <c r="O40" s="722"/>
      <c r="P40" s="722"/>
      <c r="Q40" s="722"/>
    </row>
    <row r="41" spans="1:17" ht="14.1" customHeight="1" x14ac:dyDescent="0.25">
      <c r="A41" s="917"/>
      <c r="B41" s="914" t="s">
        <v>154</v>
      </c>
      <c r="C41" s="85" t="s">
        <v>247</v>
      </c>
      <c r="D41" s="111">
        <v>1067.191</v>
      </c>
      <c r="E41" s="80">
        <v>1260.326</v>
      </c>
      <c r="F41" s="80">
        <v>1468.9199999999998</v>
      </c>
      <c r="G41" s="88">
        <f t="shared" si="3"/>
        <v>3796.4369999999999</v>
      </c>
      <c r="H41" s="80">
        <v>11153.138999999997</v>
      </c>
      <c r="I41" s="80">
        <v>13173.039999999999</v>
      </c>
      <c r="J41" s="80">
        <v>15387.129999999997</v>
      </c>
      <c r="K41" s="212">
        <f t="shared" si="0"/>
        <v>39713.308999999994</v>
      </c>
      <c r="L41" s="116"/>
      <c r="N41" s="722"/>
      <c r="O41" s="722"/>
      <c r="P41" s="722"/>
      <c r="Q41" s="722"/>
    </row>
    <row r="42" spans="1:17" ht="14.1" customHeight="1" x14ac:dyDescent="0.25">
      <c r="A42" s="917"/>
      <c r="B42" s="924"/>
      <c r="C42" s="86" t="s">
        <v>89</v>
      </c>
      <c r="D42" s="109">
        <v>0</v>
      </c>
      <c r="E42" s="81">
        <v>0</v>
      </c>
      <c r="F42" s="81">
        <v>0</v>
      </c>
      <c r="G42" s="88">
        <f t="shared" si="3"/>
        <v>0</v>
      </c>
      <c r="H42" s="81">
        <v>0</v>
      </c>
      <c r="I42" s="81">
        <v>0</v>
      </c>
      <c r="J42" s="81">
        <v>0</v>
      </c>
      <c r="K42" s="212">
        <f t="shared" si="0"/>
        <v>0</v>
      </c>
      <c r="L42" s="116"/>
      <c r="N42" s="722"/>
      <c r="O42" s="722"/>
      <c r="P42" s="722"/>
      <c r="Q42" s="722"/>
    </row>
    <row r="43" spans="1:17" ht="14.1" customHeight="1" x14ac:dyDescent="0.25">
      <c r="A43" s="917"/>
      <c r="B43" s="925"/>
      <c r="C43" s="87" t="s">
        <v>83</v>
      </c>
      <c r="D43" s="110">
        <v>1067.191</v>
      </c>
      <c r="E43" s="84">
        <v>1260.326</v>
      </c>
      <c r="F43" s="84">
        <v>1468.9199999999998</v>
      </c>
      <c r="G43" s="89">
        <f t="shared" si="3"/>
        <v>3796.4369999999999</v>
      </c>
      <c r="H43" s="84">
        <v>11153.138999999997</v>
      </c>
      <c r="I43" s="84">
        <v>13173.039999999999</v>
      </c>
      <c r="J43" s="84">
        <v>15387.129999999997</v>
      </c>
      <c r="K43" s="211">
        <f t="shared" si="0"/>
        <v>39713.308999999994</v>
      </c>
      <c r="L43" s="116"/>
      <c r="N43" s="722"/>
      <c r="O43" s="722"/>
      <c r="P43" s="722"/>
      <c r="Q43" s="722"/>
    </row>
    <row r="44" spans="1:17" ht="14.1" customHeight="1" x14ac:dyDescent="0.25">
      <c r="A44" s="917"/>
      <c r="B44" s="927" t="s">
        <v>320</v>
      </c>
      <c r="C44" s="928"/>
      <c r="D44" s="618">
        <v>546.44000000000005</v>
      </c>
      <c r="E44" s="617">
        <v>601.22200000000021</v>
      </c>
      <c r="F44" s="617">
        <v>1043.6070000000013</v>
      </c>
      <c r="G44" s="119">
        <f t="shared" si="3"/>
        <v>2191.2690000000016</v>
      </c>
      <c r="H44" s="617">
        <v>5868.7621668000029</v>
      </c>
      <c r="I44" s="617">
        <v>6602.1387999999897</v>
      </c>
      <c r="J44" s="617">
        <v>11367.784999999996</v>
      </c>
      <c r="K44" s="217">
        <f t="shared" si="0"/>
        <v>23838.685966799989</v>
      </c>
      <c r="L44" s="116"/>
      <c r="N44" s="722"/>
      <c r="O44" s="722"/>
      <c r="P44" s="722"/>
      <c r="Q44" s="722"/>
    </row>
    <row r="45" spans="1:17" ht="14.1" customHeight="1" x14ac:dyDescent="0.25">
      <c r="A45" s="917"/>
      <c r="B45" s="927" t="s">
        <v>314</v>
      </c>
      <c r="C45" s="928"/>
      <c r="D45" s="618">
        <v>21004.538999999997</v>
      </c>
      <c r="E45" s="617">
        <v>38584.712000000007</v>
      </c>
      <c r="F45" s="617">
        <v>20351.741000000002</v>
      </c>
      <c r="G45" s="119">
        <f t="shared" si="3"/>
        <v>79940.991999999998</v>
      </c>
      <c r="H45" s="617">
        <v>223562.76000000004</v>
      </c>
      <c r="I45" s="617">
        <v>411086.72700000013</v>
      </c>
      <c r="J45" s="617">
        <v>216757.95800000004</v>
      </c>
      <c r="K45" s="217">
        <f t="shared" si="0"/>
        <v>851407.4450000003</v>
      </c>
      <c r="L45" s="116"/>
      <c r="N45" s="722"/>
      <c r="O45" s="722"/>
      <c r="P45" s="722"/>
      <c r="Q45" s="722"/>
    </row>
    <row r="46" spans="1:17" ht="14.1" customHeight="1" x14ac:dyDescent="0.25">
      <c r="A46" s="917"/>
      <c r="B46" s="921" t="s">
        <v>90</v>
      </c>
      <c r="C46" s="86" t="s">
        <v>247</v>
      </c>
      <c r="D46" s="109">
        <v>643650.95939544064</v>
      </c>
      <c r="E46" s="81">
        <v>930558.58483847778</v>
      </c>
      <c r="F46" s="81">
        <v>1105986.9449209142</v>
      </c>
      <c r="G46" s="88">
        <f t="shared" si="3"/>
        <v>2680196.4891548324</v>
      </c>
      <c r="H46" s="81">
        <v>6858434.7701795204</v>
      </c>
      <c r="I46" s="81">
        <v>9919165.9885702208</v>
      </c>
      <c r="J46" s="81">
        <v>11789455.033843134</v>
      </c>
      <c r="K46" s="212">
        <f t="shared" si="0"/>
        <v>28567055.792592876</v>
      </c>
      <c r="L46" s="116"/>
      <c r="N46" s="722"/>
      <c r="O46" s="722"/>
      <c r="P46" s="722"/>
      <c r="Q46" s="722"/>
    </row>
    <row r="47" spans="1:17" ht="14.1" customHeight="1" x14ac:dyDescent="0.25">
      <c r="A47" s="917"/>
      <c r="B47" s="921"/>
      <c r="C47" s="86" t="s">
        <v>343</v>
      </c>
      <c r="D47" s="109">
        <v>13693.23709392003</v>
      </c>
      <c r="E47" s="81">
        <v>16492.122279131258</v>
      </c>
      <c r="F47" s="81">
        <v>-26063.066772469618</v>
      </c>
      <c r="G47" s="88">
        <f t="shared" si="3"/>
        <v>4122.2926005816698</v>
      </c>
      <c r="H47" s="81">
        <v>145959.78654279999</v>
      </c>
      <c r="I47" s="81">
        <v>175985.84778999997</v>
      </c>
      <c r="J47" s="81">
        <v>-277676.95862700004</v>
      </c>
      <c r="K47" s="212">
        <f t="shared" si="0"/>
        <v>44268.675705799891</v>
      </c>
      <c r="L47" s="116"/>
      <c r="N47" s="722"/>
      <c r="O47" s="722"/>
      <c r="P47" s="722"/>
      <c r="Q47" s="722"/>
    </row>
    <row r="48" spans="1:17" ht="14.1" customHeight="1" thickBot="1" x14ac:dyDescent="0.3">
      <c r="A48" s="918"/>
      <c r="B48" s="922"/>
      <c r="C48" s="103" t="s">
        <v>83</v>
      </c>
      <c r="D48" s="112">
        <v>657344.19648936065</v>
      </c>
      <c r="E48" s="104">
        <v>947050.70711760898</v>
      </c>
      <c r="F48" s="104">
        <v>1079923.8781484447</v>
      </c>
      <c r="G48" s="105">
        <f>SUM(D48:F48)</f>
        <v>2684318.7817554143</v>
      </c>
      <c r="H48" s="104">
        <v>7004394.5567223206</v>
      </c>
      <c r="I48" s="104">
        <v>10095151.83636022</v>
      </c>
      <c r="J48" s="104">
        <v>11511778.075216133</v>
      </c>
      <c r="K48" s="216">
        <f t="shared" si="0"/>
        <v>28611324.468298674</v>
      </c>
      <c r="L48" s="118"/>
      <c r="N48" s="722"/>
      <c r="O48" s="722"/>
      <c r="P48" s="722"/>
      <c r="Q48" s="722"/>
    </row>
    <row r="49" spans="1:17" ht="5.0999999999999996" customHeight="1" x14ac:dyDescent="0.25">
      <c r="A49" s="96"/>
      <c r="B49" s="97"/>
      <c r="C49" s="98"/>
      <c r="D49" s="109"/>
      <c r="E49" s="81"/>
      <c r="F49" s="81"/>
      <c r="G49" s="82"/>
      <c r="H49" s="81"/>
      <c r="I49" s="81"/>
      <c r="J49" s="81"/>
      <c r="K49" s="81"/>
      <c r="L49" s="116"/>
      <c r="N49" s="722"/>
      <c r="O49" s="722"/>
      <c r="P49" s="722"/>
      <c r="Q49" s="722"/>
    </row>
    <row r="50" spans="1:17" ht="5.0999999999999996" customHeight="1" x14ac:dyDescent="0.25">
      <c r="A50" s="96"/>
      <c r="B50" s="97"/>
      <c r="C50" s="98"/>
      <c r="D50" s="81"/>
      <c r="E50" s="81"/>
      <c r="F50" s="81"/>
      <c r="G50" s="81"/>
      <c r="H50" s="81"/>
      <c r="I50" s="81"/>
      <c r="J50" s="81"/>
      <c r="K50" s="81"/>
      <c r="L50" s="90"/>
      <c r="N50" s="722"/>
      <c r="O50" s="722"/>
      <c r="P50" s="722"/>
      <c r="Q50" s="722"/>
    </row>
    <row r="51" spans="1:17" ht="5.0999999999999996" customHeight="1" x14ac:dyDescent="0.25">
      <c r="A51" s="93"/>
      <c r="B51" s="94"/>
      <c r="C51" s="95"/>
      <c r="D51" s="110"/>
      <c r="E51" s="84"/>
      <c r="F51" s="84"/>
      <c r="G51" s="82"/>
      <c r="H51" s="83"/>
      <c r="I51" s="84"/>
      <c r="J51" s="84"/>
      <c r="K51" s="81"/>
      <c r="L51" s="106"/>
      <c r="N51" s="722"/>
      <c r="O51" s="722"/>
      <c r="P51" s="722"/>
      <c r="Q51" s="722"/>
    </row>
    <row r="52" spans="1:17" ht="14.1" customHeight="1" x14ac:dyDescent="0.25">
      <c r="A52" s="923" t="s">
        <v>337</v>
      </c>
      <c r="B52" s="923"/>
      <c r="C52" s="923"/>
      <c r="D52" s="618">
        <v>6188.2365398283582</v>
      </c>
      <c r="E52" s="617">
        <v>-3315.0554968869546</v>
      </c>
      <c r="F52" s="617">
        <v>3658.9121278817765</v>
      </c>
      <c r="G52" s="119">
        <f t="shared" si="3"/>
        <v>6532.0931708231801</v>
      </c>
      <c r="H52" s="630">
        <v>81636.96630751621</v>
      </c>
      <c r="I52" s="617">
        <v>-27934.899003174156</v>
      </c>
      <c r="J52" s="617">
        <v>-57560.056372372434</v>
      </c>
      <c r="K52" s="217">
        <f>SUM(H52:J52)</f>
        <v>-3857.9890680303797</v>
      </c>
      <c r="L52" s="113"/>
      <c r="N52" s="722"/>
      <c r="O52" s="722"/>
      <c r="P52" s="722"/>
      <c r="Q52" s="722"/>
    </row>
    <row r="53" spans="1:17" ht="5.0999999999999996" customHeight="1" x14ac:dyDescent="0.25">
      <c r="D53" s="114"/>
      <c r="H53" s="91"/>
      <c r="L53" s="114"/>
    </row>
    <row r="55" spans="1:17" x14ac:dyDescent="0.25">
      <c r="I55" s="805"/>
    </row>
    <row r="56" spans="1:17" x14ac:dyDescent="0.25">
      <c r="I56" s="805"/>
    </row>
    <row r="57" spans="1:17" x14ac:dyDescent="0.25">
      <c r="I57" s="805"/>
    </row>
  </sheetData>
  <mergeCells count="25"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  <mergeCell ref="B20:B23"/>
    <mergeCell ref="B24:B27"/>
    <mergeCell ref="A16:A28"/>
    <mergeCell ref="B28:C28"/>
    <mergeCell ref="B46:B48"/>
    <mergeCell ref="A38:A48"/>
    <mergeCell ref="B7:B9"/>
    <mergeCell ref="B10:B12"/>
    <mergeCell ref="B13:B15"/>
    <mergeCell ref="A7:A15"/>
    <mergeCell ref="B16:B19"/>
    <mergeCell ref="K1:L1"/>
    <mergeCell ref="A2:L2"/>
    <mergeCell ref="D4:K4"/>
    <mergeCell ref="D5:G5"/>
    <mergeCell ref="H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topLeftCell="A7" zoomScaleNormal="100" zoomScaleSheetLayoutView="100" workbookViewId="0"/>
  </sheetViews>
  <sheetFormatPr defaultRowHeight="12.75" x14ac:dyDescent="0.25"/>
  <cols>
    <col min="1" max="1" width="7.7109375" style="293" customWidth="1"/>
    <col min="2" max="19" width="7.42578125" style="293" customWidth="1"/>
    <col min="20" max="20" width="1.7109375" style="293" customWidth="1"/>
    <col min="21" max="21" width="9.28515625" style="293" bestFit="1" customWidth="1"/>
    <col min="22" max="22" width="11.42578125" style="293" bestFit="1" customWidth="1"/>
    <col min="23" max="261" width="9.140625" style="293"/>
    <col min="262" max="274" width="10.7109375" style="293" customWidth="1"/>
    <col min="275" max="517" width="9.140625" style="293"/>
    <col min="518" max="530" width="10.7109375" style="293" customWidth="1"/>
    <col min="531" max="773" width="9.140625" style="293"/>
    <col min="774" max="786" width="10.7109375" style="293" customWidth="1"/>
    <col min="787" max="1029" width="9.140625" style="293"/>
    <col min="1030" max="1042" width="10.7109375" style="293" customWidth="1"/>
    <col min="1043" max="1285" width="9.140625" style="293"/>
    <col min="1286" max="1298" width="10.7109375" style="293" customWidth="1"/>
    <col min="1299" max="1541" width="9.140625" style="293"/>
    <col min="1542" max="1554" width="10.7109375" style="293" customWidth="1"/>
    <col min="1555" max="1797" width="9.140625" style="293"/>
    <col min="1798" max="1810" width="10.7109375" style="293" customWidth="1"/>
    <col min="1811" max="2053" width="9.140625" style="293"/>
    <col min="2054" max="2066" width="10.7109375" style="293" customWidth="1"/>
    <col min="2067" max="2309" width="9.140625" style="293"/>
    <col min="2310" max="2322" width="10.7109375" style="293" customWidth="1"/>
    <col min="2323" max="2565" width="9.140625" style="293"/>
    <col min="2566" max="2578" width="10.7109375" style="293" customWidth="1"/>
    <col min="2579" max="2821" width="9.140625" style="293"/>
    <col min="2822" max="2834" width="10.7109375" style="293" customWidth="1"/>
    <col min="2835" max="3077" width="9.140625" style="293"/>
    <col min="3078" max="3090" width="10.7109375" style="293" customWidth="1"/>
    <col min="3091" max="3333" width="9.140625" style="293"/>
    <col min="3334" max="3346" width="10.7109375" style="293" customWidth="1"/>
    <col min="3347" max="3589" width="9.140625" style="293"/>
    <col min="3590" max="3602" width="10.7109375" style="293" customWidth="1"/>
    <col min="3603" max="3845" width="9.140625" style="293"/>
    <col min="3846" max="3858" width="10.7109375" style="293" customWidth="1"/>
    <col min="3859" max="4101" width="9.140625" style="293"/>
    <col min="4102" max="4114" width="10.7109375" style="293" customWidth="1"/>
    <col min="4115" max="4357" width="9.140625" style="293"/>
    <col min="4358" max="4370" width="10.7109375" style="293" customWidth="1"/>
    <col min="4371" max="4613" width="9.140625" style="293"/>
    <col min="4614" max="4626" width="10.7109375" style="293" customWidth="1"/>
    <col min="4627" max="4869" width="9.140625" style="293"/>
    <col min="4870" max="4882" width="10.7109375" style="293" customWidth="1"/>
    <col min="4883" max="5125" width="9.140625" style="293"/>
    <col min="5126" max="5138" width="10.7109375" style="293" customWidth="1"/>
    <col min="5139" max="5381" width="9.140625" style="293"/>
    <col min="5382" max="5394" width="10.7109375" style="293" customWidth="1"/>
    <col min="5395" max="5637" width="9.140625" style="293"/>
    <col min="5638" max="5650" width="10.7109375" style="293" customWidth="1"/>
    <col min="5651" max="5893" width="9.140625" style="293"/>
    <col min="5894" max="5906" width="10.7109375" style="293" customWidth="1"/>
    <col min="5907" max="6149" width="9.140625" style="293"/>
    <col min="6150" max="6162" width="10.7109375" style="293" customWidth="1"/>
    <col min="6163" max="6405" width="9.140625" style="293"/>
    <col min="6406" max="6418" width="10.7109375" style="293" customWidth="1"/>
    <col min="6419" max="6661" width="9.140625" style="293"/>
    <col min="6662" max="6674" width="10.7109375" style="293" customWidth="1"/>
    <col min="6675" max="6917" width="9.140625" style="293"/>
    <col min="6918" max="6930" width="10.7109375" style="293" customWidth="1"/>
    <col min="6931" max="7173" width="9.140625" style="293"/>
    <col min="7174" max="7186" width="10.7109375" style="293" customWidth="1"/>
    <col min="7187" max="7429" width="9.140625" style="293"/>
    <col min="7430" max="7442" width="10.7109375" style="293" customWidth="1"/>
    <col min="7443" max="7685" width="9.140625" style="293"/>
    <col min="7686" max="7698" width="10.7109375" style="293" customWidth="1"/>
    <col min="7699" max="7941" width="9.140625" style="293"/>
    <col min="7942" max="7954" width="10.7109375" style="293" customWidth="1"/>
    <col min="7955" max="8197" width="9.140625" style="293"/>
    <col min="8198" max="8210" width="10.7109375" style="293" customWidth="1"/>
    <col min="8211" max="8453" width="9.140625" style="293"/>
    <col min="8454" max="8466" width="10.7109375" style="293" customWidth="1"/>
    <col min="8467" max="8709" width="9.140625" style="293"/>
    <col min="8710" max="8722" width="10.7109375" style="293" customWidth="1"/>
    <col min="8723" max="8965" width="9.140625" style="293"/>
    <col min="8966" max="8978" width="10.7109375" style="293" customWidth="1"/>
    <col min="8979" max="9221" width="9.140625" style="293"/>
    <col min="9222" max="9234" width="10.7109375" style="293" customWidth="1"/>
    <col min="9235" max="9477" width="9.140625" style="293"/>
    <col min="9478" max="9490" width="10.7109375" style="293" customWidth="1"/>
    <col min="9491" max="9733" width="9.140625" style="293"/>
    <col min="9734" max="9746" width="10.7109375" style="293" customWidth="1"/>
    <col min="9747" max="9989" width="9.140625" style="293"/>
    <col min="9990" max="10002" width="10.7109375" style="293" customWidth="1"/>
    <col min="10003" max="10245" width="9.140625" style="293"/>
    <col min="10246" max="10258" width="10.7109375" style="293" customWidth="1"/>
    <col min="10259" max="10501" width="9.140625" style="293"/>
    <col min="10502" max="10514" width="10.7109375" style="293" customWidth="1"/>
    <col min="10515" max="10757" width="9.140625" style="293"/>
    <col min="10758" max="10770" width="10.7109375" style="293" customWidth="1"/>
    <col min="10771" max="11013" width="9.140625" style="293"/>
    <col min="11014" max="11026" width="10.7109375" style="293" customWidth="1"/>
    <col min="11027" max="11269" width="9.140625" style="293"/>
    <col min="11270" max="11282" width="10.7109375" style="293" customWidth="1"/>
    <col min="11283" max="11525" width="9.140625" style="293"/>
    <col min="11526" max="11538" width="10.7109375" style="293" customWidth="1"/>
    <col min="11539" max="11781" width="9.140625" style="293"/>
    <col min="11782" max="11794" width="10.7109375" style="293" customWidth="1"/>
    <col min="11795" max="12037" width="9.140625" style="293"/>
    <col min="12038" max="12050" width="10.7109375" style="293" customWidth="1"/>
    <col min="12051" max="12293" width="9.140625" style="293"/>
    <col min="12294" max="12306" width="10.7109375" style="293" customWidth="1"/>
    <col min="12307" max="12549" width="9.140625" style="293"/>
    <col min="12550" max="12562" width="10.7109375" style="293" customWidth="1"/>
    <col min="12563" max="12805" width="9.140625" style="293"/>
    <col min="12806" max="12818" width="10.7109375" style="293" customWidth="1"/>
    <col min="12819" max="13061" width="9.140625" style="293"/>
    <col min="13062" max="13074" width="10.7109375" style="293" customWidth="1"/>
    <col min="13075" max="13317" width="9.140625" style="293"/>
    <col min="13318" max="13330" width="10.7109375" style="293" customWidth="1"/>
    <col min="13331" max="13573" width="9.140625" style="293"/>
    <col min="13574" max="13586" width="10.7109375" style="293" customWidth="1"/>
    <col min="13587" max="13829" width="9.140625" style="293"/>
    <col min="13830" max="13842" width="10.7109375" style="293" customWidth="1"/>
    <col min="13843" max="14085" width="9.140625" style="293"/>
    <col min="14086" max="14098" width="10.7109375" style="293" customWidth="1"/>
    <col min="14099" max="14341" width="9.140625" style="293"/>
    <col min="14342" max="14354" width="10.7109375" style="293" customWidth="1"/>
    <col min="14355" max="14597" width="9.140625" style="293"/>
    <col min="14598" max="14610" width="10.7109375" style="293" customWidth="1"/>
    <col min="14611" max="14853" width="9.140625" style="293"/>
    <col min="14854" max="14866" width="10.7109375" style="293" customWidth="1"/>
    <col min="14867" max="15109" width="9.140625" style="293"/>
    <col min="15110" max="15122" width="10.7109375" style="293" customWidth="1"/>
    <col min="15123" max="15365" width="9.140625" style="293"/>
    <col min="15366" max="15378" width="10.7109375" style="293" customWidth="1"/>
    <col min="15379" max="15621" width="9.140625" style="293"/>
    <col min="15622" max="15634" width="10.7109375" style="293" customWidth="1"/>
    <col min="15635" max="15877" width="9.140625" style="293"/>
    <col min="15878" max="15890" width="10.7109375" style="293" customWidth="1"/>
    <col min="15891" max="16133" width="9.140625" style="293"/>
    <col min="16134" max="16146" width="10.7109375" style="293" customWidth="1"/>
    <col min="16147" max="16384" width="9.140625" style="293"/>
  </cols>
  <sheetData>
    <row r="1" spans="1:24" x14ac:dyDescent="0.25">
      <c r="R1" s="933" t="s">
        <v>249</v>
      </c>
      <c r="S1" s="933"/>
      <c r="T1" s="933"/>
    </row>
    <row r="2" spans="1:24" ht="20.100000000000001" customHeight="1" x14ac:dyDescent="0.25">
      <c r="A2" s="932" t="s">
        <v>97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</row>
    <row r="3" spans="1:24" ht="20.100000000000001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7"/>
      <c r="K3" s="318"/>
      <c r="L3" s="318"/>
      <c r="M3" s="318"/>
      <c r="N3" s="318"/>
      <c r="O3" s="318"/>
      <c r="P3" s="318"/>
      <c r="Q3" s="318"/>
      <c r="R3" s="318"/>
    </row>
    <row r="4" spans="1:24" ht="17.25" customHeight="1" x14ac:dyDescent="0.25">
      <c r="A4" s="319"/>
      <c r="B4" s="929">
        <f>T!G17</f>
        <v>2017</v>
      </c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930"/>
      <c r="R4" s="930"/>
      <c r="S4" s="931"/>
    </row>
    <row r="5" spans="1:24" ht="50.1" customHeight="1" x14ac:dyDescent="0.25">
      <c r="A5" s="319"/>
      <c r="B5" s="938" t="s">
        <v>190</v>
      </c>
      <c r="C5" s="939"/>
      <c r="D5" s="939"/>
      <c r="E5" s="939"/>
      <c r="F5" s="939"/>
      <c r="G5" s="939"/>
      <c r="H5" s="939"/>
      <c r="I5" s="939"/>
      <c r="J5" s="940"/>
      <c r="K5" s="938" t="s">
        <v>12</v>
      </c>
      <c r="L5" s="939"/>
      <c r="M5" s="939"/>
      <c r="N5" s="939"/>
      <c r="O5" s="939"/>
      <c r="P5" s="939"/>
      <c r="Q5" s="939"/>
      <c r="R5" s="939"/>
      <c r="S5" s="940"/>
    </row>
    <row r="6" spans="1:24" ht="52.5" customHeight="1" x14ac:dyDescent="0.25">
      <c r="A6" s="294"/>
      <c r="B6" s="941" t="s">
        <v>91</v>
      </c>
      <c r="C6" s="934"/>
      <c r="D6" s="934"/>
      <c r="E6" s="934" t="s">
        <v>95</v>
      </c>
      <c r="F6" s="934"/>
      <c r="G6" s="934"/>
      <c r="H6" s="935" t="s">
        <v>174</v>
      </c>
      <c r="I6" s="936" t="s">
        <v>338</v>
      </c>
      <c r="J6" s="937" t="s">
        <v>42</v>
      </c>
      <c r="K6" s="941" t="s">
        <v>91</v>
      </c>
      <c r="L6" s="934"/>
      <c r="M6" s="934"/>
      <c r="N6" s="934" t="s">
        <v>95</v>
      </c>
      <c r="O6" s="934"/>
      <c r="P6" s="934"/>
      <c r="Q6" s="935" t="s">
        <v>174</v>
      </c>
      <c r="R6" s="936" t="s">
        <v>338</v>
      </c>
      <c r="S6" s="937" t="s">
        <v>42</v>
      </c>
    </row>
    <row r="7" spans="1:24" ht="28.5" customHeight="1" x14ac:dyDescent="0.25">
      <c r="A7" s="295" t="s">
        <v>156</v>
      </c>
      <c r="B7" s="331" t="s">
        <v>79</v>
      </c>
      <c r="C7" s="332" t="s">
        <v>80</v>
      </c>
      <c r="D7" s="333" t="s">
        <v>151</v>
      </c>
      <c r="E7" s="334" t="s">
        <v>84</v>
      </c>
      <c r="F7" s="332" t="s">
        <v>85</v>
      </c>
      <c r="G7" s="333" t="s">
        <v>152</v>
      </c>
      <c r="H7" s="935"/>
      <c r="I7" s="935"/>
      <c r="J7" s="937"/>
      <c r="K7" s="331" t="s">
        <v>79</v>
      </c>
      <c r="L7" s="332" t="s">
        <v>80</v>
      </c>
      <c r="M7" s="333" t="s">
        <v>151</v>
      </c>
      <c r="N7" s="334" t="s">
        <v>84</v>
      </c>
      <c r="O7" s="332" t="s">
        <v>85</v>
      </c>
      <c r="P7" s="333" t="s">
        <v>152</v>
      </c>
      <c r="Q7" s="935"/>
      <c r="R7" s="935"/>
      <c r="S7" s="937"/>
      <c r="T7" s="329"/>
    </row>
    <row r="8" spans="1:24" ht="14.1" customHeight="1" x14ac:dyDescent="0.25">
      <c r="A8" s="296" t="s">
        <v>25</v>
      </c>
      <c r="B8" s="310">
        <v>3554.2519312509125</v>
      </c>
      <c r="C8" s="323">
        <v>2969.013029126515</v>
      </c>
      <c r="D8" s="312">
        <v>585.23890212439755</v>
      </c>
      <c r="E8" s="313">
        <v>876.94375400000001</v>
      </c>
      <c r="F8" s="311">
        <v>0.68487599999999993</v>
      </c>
      <c r="G8" s="312">
        <v>876.25887799999998</v>
      </c>
      <c r="H8" s="320">
        <v>11.867870000000003</v>
      </c>
      <c r="I8" s="320">
        <v>-17.682237056128447</v>
      </c>
      <c r="J8" s="324">
        <v>1455.6834130682691</v>
      </c>
      <c r="K8" s="310">
        <v>37873.188211437999</v>
      </c>
      <c r="L8" s="323">
        <v>31670.830494065802</v>
      </c>
      <c r="M8" s="312">
        <v>6202.3577173721969</v>
      </c>
      <c r="N8" s="313">
        <v>9389.7657760000002</v>
      </c>
      <c r="O8" s="311">
        <v>7.3273029999999997</v>
      </c>
      <c r="P8" s="312">
        <v>9382.4384730000002</v>
      </c>
      <c r="Q8" s="320">
        <v>128.5124240817</v>
      </c>
      <c r="R8" s="320">
        <v>-172.02722328498029</v>
      </c>
      <c r="S8" s="324">
        <v>15541.281391168919</v>
      </c>
      <c r="T8" s="301"/>
      <c r="U8" s="301"/>
      <c r="V8" s="302"/>
      <c r="W8" s="302"/>
      <c r="X8" s="302"/>
    </row>
    <row r="9" spans="1:24" ht="14.1" customHeight="1" x14ac:dyDescent="0.25">
      <c r="A9" s="296" t="s">
        <v>26</v>
      </c>
      <c r="B9" s="297">
        <v>2824.4136437688408</v>
      </c>
      <c r="C9" s="298">
        <v>2222.5835438778481</v>
      </c>
      <c r="D9" s="299">
        <v>601.83009989099264</v>
      </c>
      <c r="E9" s="300">
        <v>450.93774999999999</v>
      </c>
      <c r="F9" s="298">
        <v>30.141396</v>
      </c>
      <c r="G9" s="299">
        <v>420.79635400000001</v>
      </c>
      <c r="H9" s="322">
        <v>10.710225999999999</v>
      </c>
      <c r="I9" s="322">
        <v>-12.226335068441461</v>
      </c>
      <c r="J9" s="325">
        <v>1021.1103448225516</v>
      </c>
      <c r="K9" s="297">
        <v>30097.006569276</v>
      </c>
      <c r="L9" s="298">
        <v>23692.666357943101</v>
      </c>
      <c r="M9" s="299">
        <v>6404.3402113328993</v>
      </c>
      <c r="N9" s="300">
        <v>4819.5220272639999</v>
      </c>
      <c r="O9" s="298">
        <v>322.47820100000001</v>
      </c>
      <c r="P9" s="299">
        <v>4497.043826264</v>
      </c>
      <c r="Q9" s="322">
        <v>115.70589516279998</v>
      </c>
      <c r="R9" s="322">
        <v>-121.00392881377786</v>
      </c>
      <c r="S9" s="325">
        <v>10896.086003945924</v>
      </c>
      <c r="T9" s="303"/>
      <c r="U9" s="303"/>
      <c r="V9" s="302"/>
      <c r="W9" s="302"/>
      <c r="X9" s="302"/>
    </row>
    <row r="10" spans="1:24" ht="14.1" customHeight="1" x14ac:dyDescent="0.25">
      <c r="A10" s="350" t="s">
        <v>27</v>
      </c>
      <c r="B10" s="305">
        <v>2952.9186078118391</v>
      </c>
      <c r="C10" s="306">
        <v>2246.6992840801031</v>
      </c>
      <c r="D10" s="307">
        <v>706.21932373173604</v>
      </c>
      <c r="E10" s="308">
        <v>126.30672300000001</v>
      </c>
      <c r="F10" s="306">
        <v>24.641216</v>
      </c>
      <c r="G10" s="307">
        <v>101.66550700000001</v>
      </c>
      <c r="H10" s="321">
        <v>12.003358999999998</v>
      </c>
      <c r="I10" s="321">
        <v>-16.408510608445155</v>
      </c>
      <c r="J10" s="326">
        <v>803.47967912329113</v>
      </c>
      <c r="K10" s="305">
        <v>31496.179915195004</v>
      </c>
      <c r="L10" s="306">
        <v>23968.078670961197</v>
      </c>
      <c r="M10" s="307">
        <v>7528.1012442338069</v>
      </c>
      <c r="N10" s="308">
        <v>1350.2984203850003</v>
      </c>
      <c r="O10" s="306">
        <v>263.07724885199997</v>
      </c>
      <c r="P10" s="307">
        <v>1087.2211715330004</v>
      </c>
      <c r="Q10" s="321">
        <v>129.1719624408</v>
      </c>
      <c r="R10" s="321">
        <v>-168.24685897210426</v>
      </c>
      <c r="S10" s="326">
        <v>8576.2475192355014</v>
      </c>
      <c r="T10" s="309"/>
      <c r="U10" s="309"/>
      <c r="V10" s="302"/>
      <c r="W10" s="302"/>
      <c r="X10" s="302"/>
    </row>
    <row r="11" spans="1:24" ht="14.1" customHeight="1" x14ac:dyDescent="0.25">
      <c r="A11" s="349" t="s">
        <v>28</v>
      </c>
      <c r="B11" s="310">
        <v>2758.549514310525</v>
      </c>
      <c r="C11" s="311">
        <v>1891.7832998910842</v>
      </c>
      <c r="D11" s="312">
        <v>866.76621441944076</v>
      </c>
      <c r="E11" s="313">
        <v>19.858931999999999</v>
      </c>
      <c r="F11" s="311">
        <v>223.39213000000001</v>
      </c>
      <c r="G11" s="312">
        <v>-203.533198</v>
      </c>
      <c r="H11" s="320">
        <v>12.285959999999999</v>
      </c>
      <c r="I11" s="320">
        <v>-13.568466185169644</v>
      </c>
      <c r="J11" s="324">
        <v>661.95051023427095</v>
      </c>
      <c r="K11" s="310">
        <v>29443.243005986002</v>
      </c>
      <c r="L11" s="311">
        <v>20187.4302457015</v>
      </c>
      <c r="M11" s="312">
        <v>9255.8127602845016</v>
      </c>
      <c r="N11" s="313">
        <v>212.54948099999999</v>
      </c>
      <c r="O11" s="311">
        <v>2389.3761560340004</v>
      </c>
      <c r="P11" s="312">
        <v>-2176.8266750340003</v>
      </c>
      <c r="Q11" s="320">
        <v>132.26214705520002</v>
      </c>
      <c r="R11" s="320">
        <v>-136.26436196670309</v>
      </c>
      <c r="S11" s="324">
        <v>7074.9838703389996</v>
      </c>
      <c r="T11" s="303"/>
      <c r="U11" s="303"/>
      <c r="V11" s="302"/>
      <c r="W11" s="302"/>
      <c r="X11" s="302"/>
    </row>
    <row r="12" spans="1:24" ht="14.1" customHeight="1" x14ac:dyDescent="0.25">
      <c r="A12" s="349" t="s">
        <v>29</v>
      </c>
      <c r="B12" s="297">
        <v>2621.5140654752736</v>
      </c>
      <c r="C12" s="298">
        <v>1842.8932254528418</v>
      </c>
      <c r="D12" s="299">
        <v>778.62084002243182</v>
      </c>
      <c r="E12" s="300">
        <v>19.121337</v>
      </c>
      <c r="F12" s="298">
        <v>374.35755199999994</v>
      </c>
      <c r="G12" s="299">
        <v>-355.23621499999996</v>
      </c>
      <c r="H12" s="322">
        <v>12.025919999999999</v>
      </c>
      <c r="I12" s="322">
        <v>-9.6646633252819303</v>
      </c>
      <c r="J12" s="325">
        <v>425.74588169714985</v>
      </c>
      <c r="K12" s="297">
        <v>27979.027718328001</v>
      </c>
      <c r="L12" s="298">
        <v>19670.754401989601</v>
      </c>
      <c r="M12" s="299">
        <v>8308.2733163384</v>
      </c>
      <c r="N12" s="300">
        <v>204.522324</v>
      </c>
      <c r="O12" s="298">
        <v>3999.3953279999996</v>
      </c>
      <c r="P12" s="299">
        <v>-3794.8730039999996</v>
      </c>
      <c r="Q12" s="322">
        <v>129.58805166569999</v>
      </c>
      <c r="R12" s="322">
        <v>-93.325282502100805</v>
      </c>
      <c r="S12" s="325">
        <v>4549.6630815019998</v>
      </c>
      <c r="T12" s="303"/>
      <c r="U12" s="303"/>
      <c r="V12" s="302"/>
      <c r="W12" s="302"/>
      <c r="X12" s="302"/>
    </row>
    <row r="13" spans="1:24" ht="14.1" customHeight="1" x14ac:dyDescent="0.25">
      <c r="A13" s="350" t="s">
        <v>30</v>
      </c>
      <c r="B13" s="305">
        <v>2059.0585837919912</v>
      </c>
      <c r="C13" s="306">
        <v>905.67110559839591</v>
      </c>
      <c r="D13" s="307">
        <v>1153.3874781935951</v>
      </c>
      <c r="E13" s="308">
        <v>0</v>
      </c>
      <c r="F13" s="306">
        <v>812.77543900000001</v>
      </c>
      <c r="G13" s="307">
        <v>-812.77543900000001</v>
      </c>
      <c r="H13" s="321">
        <v>12.470312</v>
      </c>
      <c r="I13" s="321">
        <v>-11.909230870620348</v>
      </c>
      <c r="J13" s="326">
        <v>341.17312032297468</v>
      </c>
      <c r="K13" s="305">
        <v>21974.000415352002</v>
      </c>
      <c r="L13" s="306">
        <v>9666.6353332327017</v>
      </c>
      <c r="M13" s="307">
        <v>12307.3650821193</v>
      </c>
      <c r="N13" s="308">
        <v>0</v>
      </c>
      <c r="O13" s="306">
        <v>8682.655585474</v>
      </c>
      <c r="P13" s="307">
        <v>-8682.655585474</v>
      </c>
      <c r="Q13" s="321">
        <v>134.9049018675</v>
      </c>
      <c r="R13" s="321">
        <v>-113.3151327708019</v>
      </c>
      <c r="S13" s="326">
        <v>3646.2992657419995</v>
      </c>
      <c r="T13" s="303"/>
      <c r="U13" s="303"/>
      <c r="V13" s="302"/>
      <c r="W13" s="302"/>
      <c r="X13" s="302"/>
    </row>
    <row r="14" spans="1:24" ht="14.1" customHeight="1" x14ac:dyDescent="0.25">
      <c r="A14" s="349" t="s">
        <v>31</v>
      </c>
      <c r="B14" s="310">
        <v>2465.3085919154778</v>
      </c>
      <c r="C14" s="311">
        <v>1610.9456359754004</v>
      </c>
      <c r="D14" s="312">
        <v>854.36295594007743</v>
      </c>
      <c r="E14" s="313">
        <v>10.850256</v>
      </c>
      <c r="F14" s="311">
        <v>528.78818699999999</v>
      </c>
      <c r="G14" s="312">
        <v>-517.93793100000005</v>
      </c>
      <c r="H14" s="320">
        <v>12.695032999999999</v>
      </c>
      <c r="I14" s="320">
        <v>-1.8204632543507031</v>
      </c>
      <c r="J14" s="324">
        <v>347.29959468572685</v>
      </c>
      <c r="K14" s="310">
        <v>26290.234619775001</v>
      </c>
      <c r="L14" s="311">
        <v>17187.216308675099</v>
      </c>
      <c r="M14" s="312">
        <v>9103.0183110999023</v>
      </c>
      <c r="N14" s="313">
        <v>116.06675062300002</v>
      </c>
      <c r="O14" s="311">
        <v>5642.7512599620013</v>
      </c>
      <c r="P14" s="312">
        <v>-5526.6845093390011</v>
      </c>
      <c r="Q14" s="320">
        <v>137.50599098719999</v>
      </c>
      <c r="R14" s="320">
        <v>-7.3303985141026784</v>
      </c>
      <c r="S14" s="324">
        <v>3706.509394233999</v>
      </c>
      <c r="T14" s="303"/>
      <c r="U14" s="303"/>
      <c r="V14" s="302"/>
      <c r="W14" s="302"/>
      <c r="X14" s="302"/>
    </row>
    <row r="15" spans="1:24" ht="14.1" customHeight="1" x14ac:dyDescent="0.25">
      <c r="A15" s="349" t="s">
        <v>32</v>
      </c>
      <c r="B15" s="297">
        <v>2778.6743929953877</v>
      </c>
      <c r="C15" s="298">
        <v>2077.7880773251809</v>
      </c>
      <c r="D15" s="299">
        <v>700.88631567020684</v>
      </c>
      <c r="E15" s="300">
        <v>10.132531999999999</v>
      </c>
      <c r="F15" s="298">
        <v>397.651005</v>
      </c>
      <c r="G15" s="299">
        <v>-387.51847299999997</v>
      </c>
      <c r="H15" s="322">
        <v>13.03938</v>
      </c>
      <c r="I15" s="322">
        <v>-0.5507253871951252</v>
      </c>
      <c r="J15" s="325">
        <v>325.85649728301178</v>
      </c>
      <c r="K15" s="297">
        <v>29611.176438933999</v>
      </c>
      <c r="L15" s="298">
        <v>22159.665536031898</v>
      </c>
      <c r="M15" s="299">
        <v>7451.5109029021005</v>
      </c>
      <c r="N15" s="300">
        <v>108.36945150700001</v>
      </c>
      <c r="O15" s="298">
        <v>4235.9613471749999</v>
      </c>
      <c r="P15" s="299">
        <v>-4127.5918956679998</v>
      </c>
      <c r="Q15" s="322">
        <v>140.80492499970001</v>
      </c>
      <c r="R15" s="322">
        <v>7.4562308551999736</v>
      </c>
      <c r="S15" s="325">
        <v>3472.180163089</v>
      </c>
      <c r="T15" s="303"/>
      <c r="U15" s="303"/>
      <c r="V15" s="302"/>
      <c r="W15" s="302"/>
      <c r="X15" s="302"/>
    </row>
    <row r="16" spans="1:24" ht="14.1" customHeight="1" x14ac:dyDescent="0.25">
      <c r="A16" s="350" t="s">
        <v>33</v>
      </c>
      <c r="B16" s="305">
        <v>2783.7059373932498</v>
      </c>
      <c r="C16" s="306">
        <v>2100.7987647032523</v>
      </c>
      <c r="D16" s="307">
        <v>682.90717268999742</v>
      </c>
      <c r="E16" s="308">
        <v>42.093180999999994</v>
      </c>
      <c r="F16" s="306">
        <v>271.43229599999995</v>
      </c>
      <c r="G16" s="307">
        <v>-229.33911499999996</v>
      </c>
      <c r="H16" s="321">
        <v>12.642577000000001</v>
      </c>
      <c r="I16" s="321">
        <v>-5.5578846223613949</v>
      </c>
      <c r="J16" s="326">
        <v>460.65275006763619</v>
      </c>
      <c r="K16" s="305">
        <v>29698.721652788001</v>
      </c>
      <c r="L16" s="306">
        <v>22412.235412567003</v>
      </c>
      <c r="M16" s="307">
        <v>7286.4862402209983</v>
      </c>
      <c r="N16" s="308">
        <v>450.843549</v>
      </c>
      <c r="O16" s="306">
        <v>2901.7887598769994</v>
      </c>
      <c r="P16" s="307">
        <v>-2450.9452108769992</v>
      </c>
      <c r="Q16" s="321">
        <v>136.73280901760003</v>
      </c>
      <c r="R16" s="321">
        <v>-52.879897236570713</v>
      </c>
      <c r="S16" s="326">
        <v>4919.3939411250312</v>
      </c>
      <c r="T16" s="303"/>
      <c r="U16" s="303"/>
      <c r="V16" s="302"/>
      <c r="W16" s="302"/>
      <c r="X16" s="302"/>
    </row>
    <row r="17" spans="1:24" ht="14.1" customHeight="1" x14ac:dyDescent="0.25">
      <c r="A17" s="296" t="s">
        <v>34</v>
      </c>
      <c r="B17" s="310">
        <v>3554.923800851569</v>
      </c>
      <c r="C17" s="311">
        <v>2791.8996379020368</v>
      </c>
      <c r="D17" s="312">
        <v>763.02416294953218</v>
      </c>
      <c r="E17" s="313">
        <v>6.8701340000000002</v>
      </c>
      <c r="F17" s="311">
        <v>130.73356799999999</v>
      </c>
      <c r="G17" s="312">
        <v>-123.86343399999998</v>
      </c>
      <c r="H17" s="320">
        <v>11.995231</v>
      </c>
      <c r="I17" s="320">
        <v>6.1882365398283579</v>
      </c>
      <c r="J17" s="324">
        <v>657.34419648936068</v>
      </c>
      <c r="K17" s="310">
        <v>37883.531428083006</v>
      </c>
      <c r="L17" s="311">
        <v>29769.362651797997</v>
      </c>
      <c r="M17" s="312">
        <v>8114.1687762850088</v>
      </c>
      <c r="N17" s="313">
        <v>73.406027361999989</v>
      </c>
      <c r="O17" s="311">
        <v>1394.368285687</v>
      </c>
      <c r="P17" s="312">
        <v>-1320.962258325</v>
      </c>
      <c r="Q17" s="320">
        <v>129.55107245480002</v>
      </c>
      <c r="R17" s="320">
        <v>81.636966307516204</v>
      </c>
      <c r="S17" s="324">
        <v>7004.3945567223209</v>
      </c>
      <c r="T17" s="303"/>
      <c r="U17" s="303"/>
      <c r="V17" s="302"/>
      <c r="W17" s="302"/>
      <c r="X17" s="302"/>
    </row>
    <row r="18" spans="1:24" ht="14.1" customHeight="1" x14ac:dyDescent="0.25">
      <c r="A18" s="296" t="s">
        <v>35</v>
      </c>
      <c r="B18" s="297">
        <v>3380.5017288595254</v>
      </c>
      <c r="C18" s="298">
        <v>2786.8863302450295</v>
      </c>
      <c r="D18" s="299">
        <v>593.61539861449592</v>
      </c>
      <c r="E18" s="300">
        <v>345.38526899999999</v>
      </c>
      <c r="F18" s="298">
        <v>0.45164199999999999</v>
      </c>
      <c r="G18" s="299">
        <v>344.933627</v>
      </c>
      <c r="H18" s="322">
        <v>11.816737</v>
      </c>
      <c r="I18" s="322">
        <v>-3.3150554968869548</v>
      </c>
      <c r="J18" s="325">
        <v>947.05070711760902</v>
      </c>
      <c r="K18" s="297">
        <v>36020.708111761996</v>
      </c>
      <c r="L18" s="298">
        <v>29708.6008598921</v>
      </c>
      <c r="M18" s="299">
        <v>6312.1072518698966</v>
      </c>
      <c r="N18" s="300">
        <v>3687.6816315430001</v>
      </c>
      <c r="O18" s="298">
        <v>4.8240093259999997</v>
      </c>
      <c r="P18" s="299">
        <v>3682.857622217</v>
      </c>
      <c r="Q18" s="322">
        <v>128.1218612765</v>
      </c>
      <c r="R18" s="322">
        <v>-27.934899003174156</v>
      </c>
      <c r="S18" s="325">
        <v>10095.151836360219</v>
      </c>
      <c r="T18" s="303"/>
      <c r="U18" s="303"/>
      <c r="V18" s="302"/>
      <c r="W18" s="302"/>
      <c r="X18" s="302"/>
    </row>
    <row r="19" spans="1:24" ht="14.1" customHeight="1" x14ac:dyDescent="0.25">
      <c r="A19" s="304" t="s">
        <v>36</v>
      </c>
      <c r="B19" s="305">
        <v>3275.371104527107</v>
      </c>
      <c r="C19" s="306">
        <v>2673.1553745065439</v>
      </c>
      <c r="D19" s="307">
        <v>602.21573002056311</v>
      </c>
      <c r="E19" s="308">
        <v>474.86680199999995</v>
      </c>
      <c r="F19" s="306">
        <v>13.509199000000001</v>
      </c>
      <c r="G19" s="307">
        <v>461.35760299999993</v>
      </c>
      <c r="H19" s="321">
        <v>12.691633000000003</v>
      </c>
      <c r="I19" s="321">
        <v>3.6589121278817767</v>
      </c>
      <c r="J19" s="326">
        <v>1079.9238781484446</v>
      </c>
      <c r="K19" s="305">
        <v>35006.440091841003</v>
      </c>
      <c r="L19" s="306">
        <v>28498.070103435199</v>
      </c>
      <c r="M19" s="307">
        <v>6508.3699884058042</v>
      </c>
      <c r="N19" s="308">
        <v>5068.5369831849994</v>
      </c>
      <c r="O19" s="306">
        <v>144.253342</v>
      </c>
      <c r="P19" s="307">
        <v>4924.2836411849994</v>
      </c>
      <c r="Q19" s="321">
        <v>136.68450199769998</v>
      </c>
      <c r="R19" s="321">
        <v>-57.560056372372436</v>
      </c>
      <c r="S19" s="326">
        <v>11511.778075216132</v>
      </c>
      <c r="T19" s="348"/>
      <c r="U19" s="303"/>
      <c r="V19" s="302"/>
      <c r="W19" s="302"/>
      <c r="X19" s="302"/>
    </row>
    <row r="20" spans="1:24" ht="14.1" customHeight="1" x14ac:dyDescent="0.25">
      <c r="A20" s="296" t="s">
        <v>144</v>
      </c>
      <c r="B20" s="338">
        <f>SUM(B8:B10)</f>
        <v>9331.5841828315934</v>
      </c>
      <c r="C20" s="339">
        <f>SUM(C8:C10)</f>
        <v>7438.2958570844658</v>
      </c>
      <c r="D20" s="340">
        <f t="shared" ref="D20:J20" si="0">SUM(D8:D10)</f>
        <v>1893.2883257471262</v>
      </c>
      <c r="E20" s="341">
        <f t="shared" si="0"/>
        <v>1454.1882269999999</v>
      </c>
      <c r="F20" s="339">
        <f t="shared" si="0"/>
        <v>55.467488000000003</v>
      </c>
      <c r="G20" s="340">
        <f t="shared" si="0"/>
        <v>1398.7207389999999</v>
      </c>
      <c r="H20" s="342">
        <f t="shared" si="0"/>
        <v>34.581454999999998</v>
      </c>
      <c r="I20" s="342">
        <f t="shared" si="0"/>
        <v>-46.317082733015063</v>
      </c>
      <c r="J20" s="336">
        <f t="shared" si="0"/>
        <v>3280.273437014112</v>
      </c>
      <c r="K20" s="343">
        <f>SUM(K8:K10)</f>
        <v>99466.374695909006</v>
      </c>
      <c r="L20" s="344">
        <f t="shared" ref="L20:S20" si="1">SUM(L8:L10)</f>
        <v>79331.575522970103</v>
      </c>
      <c r="M20" s="345">
        <f t="shared" si="1"/>
        <v>20134.799172938903</v>
      </c>
      <c r="N20" s="346">
        <f t="shared" si="1"/>
        <v>15559.586223649001</v>
      </c>
      <c r="O20" s="344">
        <f t="shared" si="1"/>
        <v>592.88275285199995</v>
      </c>
      <c r="P20" s="345">
        <f t="shared" si="1"/>
        <v>14966.703470797002</v>
      </c>
      <c r="Q20" s="347">
        <f t="shared" si="1"/>
        <v>373.39028168530001</v>
      </c>
      <c r="R20" s="347">
        <f t="shared" si="1"/>
        <v>-461.27801107086248</v>
      </c>
      <c r="S20" s="337">
        <f t="shared" si="1"/>
        <v>35013.614914350343</v>
      </c>
    </row>
    <row r="21" spans="1:24" ht="14.1" customHeight="1" x14ac:dyDescent="0.25">
      <c r="A21" s="296" t="s">
        <v>170</v>
      </c>
      <c r="B21" s="338">
        <f>SUM(B11:B13)</f>
        <v>7439.1221635777893</v>
      </c>
      <c r="C21" s="339">
        <f>SUM(C11:C13)</f>
        <v>4640.3476309423222</v>
      </c>
      <c r="D21" s="340">
        <f t="shared" ref="D21:J21" si="2">SUM(D11:D13)</f>
        <v>2798.7745326354679</v>
      </c>
      <c r="E21" s="341">
        <f t="shared" si="2"/>
        <v>38.980269</v>
      </c>
      <c r="F21" s="339">
        <f t="shared" si="2"/>
        <v>1410.5251209999999</v>
      </c>
      <c r="G21" s="340">
        <f t="shared" si="2"/>
        <v>-1371.544852</v>
      </c>
      <c r="H21" s="342">
        <f t="shared" si="2"/>
        <v>36.782191999999995</v>
      </c>
      <c r="I21" s="342">
        <f t="shared" si="2"/>
        <v>-35.142360381071924</v>
      </c>
      <c r="J21" s="336">
        <f t="shared" si="2"/>
        <v>1428.8695122543954</v>
      </c>
      <c r="K21" s="343">
        <f>SUM(K11:K13)</f>
        <v>79396.271139666002</v>
      </c>
      <c r="L21" s="344">
        <f t="shared" ref="L21:S21" si="3">SUM(L11:L13)</f>
        <v>49524.819980923799</v>
      </c>
      <c r="M21" s="345">
        <f t="shared" si="3"/>
        <v>29871.451158742202</v>
      </c>
      <c r="N21" s="346">
        <f t="shared" si="3"/>
        <v>417.07180499999998</v>
      </c>
      <c r="O21" s="344">
        <f t="shared" si="3"/>
        <v>15071.427069507999</v>
      </c>
      <c r="P21" s="345">
        <f t="shared" si="3"/>
        <v>-14654.355264508</v>
      </c>
      <c r="Q21" s="347">
        <f t="shared" si="3"/>
        <v>396.75510058840007</v>
      </c>
      <c r="R21" s="347">
        <f t="shared" si="3"/>
        <v>-342.90477723960578</v>
      </c>
      <c r="S21" s="337">
        <f t="shared" si="3"/>
        <v>15270.946217582999</v>
      </c>
    </row>
    <row r="22" spans="1:24" ht="14.1" customHeight="1" x14ac:dyDescent="0.25">
      <c r="A22" s="296" t="s">
        <v>211</v>
      </c>
      <c r="B22" s="338">
        <f>SUM(B14:B16)</f>
        <v>8027.6889223041153</v>
      </c>
      <c r="C22" s="339">
        <f>SUM(C14:C16)</f>
        <v>5789.5324780038336</v>
      </c>
      <c r="D22" s="340">
        <f t="shared" ref="D22:J22" si="4">SUM(D14:D16)</f>
        <v>2238.1564443002817</v>
      </c>
      <c r="E22" s="341">
        <f t="shared" si="4"/>
        <v>63.075968999999994</v>
      </c>
      <c r="F22" s="339">
        <f t="shared" si="4"/>
        <v>1197.871488</v>
      </c>
      <c r="G22" s="340">
        <f t="shared" si="4"/>
        <v>-1134.795519</v>
      </c>
      <c r="H22" s="342">
        <f t="shared" si="4"/>
        <v>38.376989999999999</v>
      </c>
      <c r="I22" s="342">
        <f>SUM(I14:I16)</f>
        <v>-7.929073263907223</v>
      </c>
      <c r="J22" s="336">
        <f t="shared" si="4"/>
        <v>1133.8088420363747</v>
      </c>
      <c r="K22" s="343">
        <f>SUM(K14:K16)</f>
        <v>85600.13271149699</v>
      </c>
      <c r="L22" s="344">
        <f t="shared" ref="L22:S22" si="5">SUM(L14:L16)</f>
        <v>61759.117257273996</v>
      </c>
      <c r="M22" s="345">
        <f t="shared" si="5"/>
        <v>23841.015454223001</v>
      </c>
      <c r="N22" s="346">
        <f t="shared" si="5"/>
        <v>675.27975113000002</v>
      </c>
      <c r="O22" s="344">
        <f t="shared" si="5"/>
        <v>12780.501367014</v>
      </c>
      <c r="P22" s="345">
        <f t="shared" si="5"/>
        <v>-12105.221615883998</v>
      </c>
      <c r="Q22" s="347">
        <f t="shared" si="5"/>
        <v>415.04372500450006</v>
      </c>
      <c r="R22" s="347">
        <f t="shared" si="5"/>
        <v>-52.754064895473419</v>
      </c>
      <c r="S22" s="337">
        <f t="shared" si="5"/>
        <v>12098.083498448032</v>
      </c>
    </row>
    <row r="23" spans="1:24" ht="14.1" customHeight="1" x14ac:dyDescent="0.25">
      <c r="A23" s="350" t="s">
        <v>171</v>
      </c>
      <c r="B23" s="806">
        <f>SUM(B17:B19)</f>
        <v>10210.796634238201</v>
      </c>
      <c r="C23" s="807">
        <f>SUM(C17:C19)</f>
        <v>8251.9413426536103</v>
      </c>
      <c r="D23" s="808">
        <f t="shared" ref="D23:J23" si="6">SUM(D17:D19)</f>
        <v>1958.8552915845912</v>
      </c>
      <c r="E23" s="809">
        <f t="shared" si="6"/>
        <v>827.12220499999989</v>
      </c>
      <c r="F23" s="807">
        <f t="shared" si="6"/>
        <v>144.69440899999998</v>
      </c>
      <c r="G23" s="808">
        <f t="shared" si="6"/>
        <v>682.42779599999994</v>
      </c>
      <c r="H23" s="810">
        <f t="shared" si="6"/>
        <v>36.503601000000003</v>
      </c>
      <c r="I23" s="810">
        <f t="shared" si="6"/>
        <v>6.5320931708231793</v>
      </c>
      <c r="J23" s="811">
        <f t="shared" si="6"/>
        <v>2684.3187817554144</v>
      </c>
      <c r="K23" s="812">
        <f>SUM(K17:K19)</f>
        <v>108910.67963168601</v>
      </c>
      <c r="L23" s="813">
        <f t="shared" ref="L23:R23" si="7">SUM(L17:L19)</f>
        <v>87976.0336151253</v>
      </c>
      <c r="M23" s="814">
        <f t="shared" si="7"/>
        <v>20934.64601656071</v>
      </c>
      <c r="N23" s="815">
        <f t="shared" si="7"/>
        <v>8829.6246420899988</v>
      </c>
      <c r="O23" s="813">
        <f t="shared" si="7"/>
        <v>1543.4456370129999</v>
      </c>
      <c r="P23" s="814">
        <f t="shared" si="7"/>
        <v>7286.1790050769996</v>
      </c>
      <c r="Q23" s="816">
        <f t="shared" si="7"/>
        <v>394.35743572900003</v>
      </c>
      <c r="R23" s="816">
        <f t="shared" si="7"/>
        <v>-3.8579890680303848</v>
      </c>
      <c r="S23" s="817">
        <f>SUM(S17:S19)</f>
        <v>28611.32446829867</v>
      </c>
      <c r="T23" s="329"/>
    </row>
    <row r="24" spans="1:24" ht="14.1" customHeight="1" x14ac:dyDescent="0.25">
      <c r="A24" s="296" t="s">
        <v>172</v>
      </c>
      <c r="B24" s="310">
        <f>SUM(B8:B13)</f>
        <v>16770.706346409384</v>
      </c>
      <c r="C24" s="323">
        <f>SUM(C8:C13)</f>
        <v>12078.643488026786</v>
      </c>
      <c r="D24" s="788">
        <f t="shared" ref="D24:J24" si="8">SUM(D8:D13)</f>
        <v>4692.0628583825937</v>
      </c>
      <c r="E24" s="789">
        <f t="shared" si="8"/>
        <v>1493.168496</v>
      </c>
      <c r="F24" s="323">
        <f t="shared" si="8"/>
        <v>1465.9926089999999</v>
      </c>
      <c r="G24" s="788">
        <f t="shared" si="8"/>
        <v>27.175886999999875</v>
      </c>
      <c r="H24" s="790">
        <f t="shared" si="8"/>
        <v>71.363646999999986</v>
      </c>
      <c r="I24" s="790">
        <f t="shared" si="8"/>
        <v>-81.459443114086994</v>
      </c>
      <c r="J24" s="791">
        <f t="shared" si="8"/>
        <v>4709.1429492685074</v>
      </c>
      <c r="K24" s="310">
        <f>SUM(K8:K13)</f>
        <v>178862.64583557501</v>
      </c>
      <c r="L24" s="323">
        <f t="shared" ref="L24:S24" si="9">SUM(L8:L13)</f>
        <v>128856.3955038939</v>
      </c>
      <c r="M24" s="788">
        <f t="shared" si="9"/>
        <v>50006.250331681105</v>
      </c>
      <c r="N24" s="789">
        <f t="shared" si="9"/>
        <v>15976.658028649001</v>
      </c>
      <c r="O24" s="323">
        <f t="shared" si="9"/>
        <v>15664.309822359999</v>
      </c>
      <c r="P24" s="788">
        <f t="shared" si="9"/>
        <v>312.34820628900161</v>
      </c>
      <c r="Q24" s="790">
        <f t="shared" si="9"/>
        <v>770.14538227370008</v>
      </c>
      <c r="R24" s="790">
        <f t="shared" si="9"/>
        <v>-804.18278831046825</v>
      </c>
      <c r="S24" s="791">
        <f t="shared" si="9"/>
        <v>50284.56113193334</v>
      </c>
    </row>
    <row r="25" spans="1:24" ht="14.1" customHeight="1" x14ac:dyDescent="0.25">
      <c r="A25" s="296" t="s">
        <v>173</v>
      </c>
      <c r="B25" s="297">
        <f>SUM(B14:B19)</f>
        <v>18238.485556542317</v>
      </c>
      <c r="C25" s="818">
        <f>SUM(C14:C19)</f>
        <v>14041.473820657444</v>
      </c>
      <c r="D25" s="819">
        <f t="shared" ref="D25:J25" si="10">SUM(D14:D19)</f>
        <v>4197.0117358848729</v>
      </c>
      <c r="E25" s="820">
        <f t="shared" si="10"/>
        <v>890.19817399999988</v>
      </c>
      <c r="F25" s="818">
        <f t="shared" si="10"/>
        <v>1342.5658969999999</v>
      </c>
      <c r="G25" s="819">
        <f t="shared" si="10"/>
        <v>-452.36772300000018</v>
      </c>
      <c r="H25" s="821">
        <f t="shared" si="10"/>
        <v>74.88059100000001</v>
      </c>
      <c r="I25" s="821">
        <f t="shared" si="10"/>
        <v>-1.3969800930840433</v>
      </c>
      <c r="J25" s="822">
        <f t="shared" si="10"/>
        <v>3818.1276237917891</v>
      </c>
      <c r="K25" s="297">
        <f>SUM(K14:K19)</f>
        <v>194510.812343183</v>
      </c>
      <c r="L25" s="818">
        <f t="shared" ref="L25:S25" si="11">SUM(L14:L19)</f>
        <v>149735.1508723993</v>
      </c>
      <c r="M25" s="819">
        <f t="shared" si="11"/>
        <v>44775.661470783714</v>
      </c>
      <c r="N25" s="820">
        <f t="shared" si="11"/>
        <v>9504.9043932200002</v>
      </c>
      <c r="O25" s="818">
        <f t="shared" si="11"/>
        <v>14323.947004026999</v>
      </c>
      <c r="P25" s="819">
        <f t="shared" si="11"/>
        <v>-4819.0426108069996</v>
      </c>
      <c r="Q25" s="821">
        <f t="shared" si="11"/>
        <v>809.40116073349998</v>
      </c>
      <c r="R25" s="821">
        <f t="shared" si="11"/>
        <v>-56.612053963503811</v>
      </c>
      <c r="S25" s="822">
        <f t="shared" si="11"/>
        <v>40709.407966746701</v>
      </c>
    </row>
    <row r="26" spans="1:24" ht="14.1" customHeight="1" x14ac:dyDescent="0.25">
      <c r="A26" s="335" t="s">
        <v>158</v>
      </c>
      <c r="B26" s="823">
        <f>SUM(B8:B19)</f>
        <v>35009.191902951701</v>
      </c>
      <c r="C26" s="824">
        <f>SUM(C8:C19)</f>
        <v>26120.117308684228</v>
      </c>
      <c r="D26" s="825">
        <f t="shared" ref="D26:J26" si="12">SUM(D8:D19)</f>
        <v>8889.0745942674657</v>
      </c>
      <c r="E26" s="826">
        <f t="shared" si="12"/>
        <v>2383.3666699999999</v>
      </c>
      <c r="F26" s="824">
        <f t="shared" si="12"/>
        <v>2808.5585060000003</v>
      </c>
      <c r="G26" s="825">
        <f t="shared" si="12"/>
        <v>-425.19183600000031</v>
      </c>
      <c r="H26" s="827">
        <f t="shared" si="12"/>
        <v>146.24423799999997</v>
      </c>
      <c r="I26" s="827">
        <f t="shared" si="12"/>
        <v>-82.856423207171048</v>
      </c>
      <c r="J26" s="828">
        <f t="shared" si="12"/>
        <v>8527.2705730602975</v>
      </c>
      <c r="K26" s="829">
        <f>SUM(K8:K19)</f>
        <v>373373.45817875804</v>
      </c>
      <c r="L26" s="830">
        <f t="shared" ref="L26:S26" si="13">SUM(L8:L19)</f>
        <v>278591.54637629323</v>
      </c>
      <c r="M26" s="831">
        <f t="shared" si="13"/>
        <v>94781.911802464805</v>
      </c>
      <c r="N26" s="832">
        <f t="shared" si="13"/>
        <v>25481.562421869003</v>
      </c>
      <c r="O26" s="830">
        <f t="shared" si="13"/>
        <v>29988.256826387002</v>
      </c>
      <c r="P26" s="831">
        <f t="shared" si="13"/>
        <v>-4506.6944045179998</v>
      </c>
      <c r="Q26" s="833">
        <f t="shared" si="13"/>
        <v>1579.5465430071999</v>
      </c>
      <c r="R26" s="833">
        <f t="shared" si="13"/>
        <v>-860.79484227397199</v>
      </c>
      <c r="S26" s="834">
        <f t="shared" si="13"/>
        <v>90993.969098680056</v>
      </c>
      <c r="T26" s="330"/>
    </row>
    <row r="27" spans="1:24" ht="9.75" customHeight="1" x14ac:dyDescent="0.25">
      <c r="B27" s="314"/>
      <c r="H27" s="328"/>
      <c r="I27" s="328"/>
      <c r="J27" s="327"/>
      <c r="K27" s="314"/>
      <c r="Q27" s="328"/>
      <c r="R27" s="328"/>
      <c r="S27" s="327"/>
    </row>
    <row r="29" spans="1:24" ht="12" customHeight="1" x14ac:dyDescent="0.25">
      <c r="A29" s="315"/>
      <c r="B29" s="315"/>
      <c r="C29" s="315"/>
      <c r="H29" s="315"/>
      <c r="I29" s="315"/>
      <c r="J29" s="315"/>
      <c r="K29" s="315"/>
      <c r="O29" s="315"/>
      <c r="P29" s="315"/>
      <c r="Q29" s="315"/>
      <c r="R29" s="315"/>
    </row>
    <row r="30" spans="1:24" ht="12" customHeight="1" x14ac:dyDescent="0.25">
      <c r="E30" s="316"/>
      <c r="F30" s="316"/>
      <c r="G30" s="316"/>
      <c r="H30" s="316"/>
      <c r="L30" s="316"/>
      <c r="M30" s="316"/>
      <c r="N30" s="316"/>
    </row>
    <row r="31" spans="1:24" ht="12" customHeight="1" x14ac:dyDescent="0.25">
      <c r="E31" s="316"/>
      <c r="F31" s="316"/>
      <c r="G31" s="316"/>
      <c r="L31" s="316"/>
      <c r="M31" s="316"/>
      <c r="N31" s="316"/>
    </row>
    <row r="32" spans="1:24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>
      <c r="E41" s="316"/>
      <c r="F41" s="316"/>
      <c r="G41" s="316"/>
      <c r="L41" s="316"/>
      <c r="M41" s="316"/>
      <c r="N41" s="316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topLeftCell="A7" zoomScaleNormal="100" zoomScaleSheetLayoutView="100" workbookViewId="0">
      <selection activeCell="B19" sqref="B19"/>
    </sheetView>
  </sheetViews>
  <sheetFormatPr defaultRowHeight="12.75" x14ac:dyDescent="0.25"/>
  <cols>
    <col min="1" max="1" width="7.140625" style="293" customWidth="1"/>
    <col min="2" max="3" width="7.7109375" style="293" customWidth="1"/>
    <col min="4" max="4" width="6.7109375" style="293" customWidth="1"/>
    <col min="5" max="6" width="7.7109375" style="293" customWidth="1"/>
    <col min="7" max="7" width="6.7109375" style="293" customWidth="1"/>
    <col min="8" max="13" width="7.7109375" style="293" customWidth="1"/>
    <col min="14" max="18" width="6.28515625" style="293" customWidth="1"/>
    <col min="19" max="20" width="6.7109375" style="293" customWidth="1"/>
    <col min="21" max="21" width="1.7109375" style="293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x14ac:dyDescent="0.25">
      <c r="R1" s="491"/>
      <c r="S1" s="933" t="s">
        <v>250</v>
      </c>
      <c r="T1" s="933"/>
      <c r="U1" s="933"/>
    </row>
    <row r="2" spans="1:23" ht="20.100000000000001" customHeight="1" x14ac:dyDescent="0.25">
      <c r="A2" s="932" t="s">
        <v>208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</row>
    <row r="3" spans="1:23" ht="20.100000000000001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7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462"/>
      <c r="B4" s="929">
        <f>T!G17</f>
        <v>2017</v>
      </c>
      <c r="C4" s="946"/>
      <c r="D4" s="946"/>
      <c r="E4" s="946"/>
      <c r="F4" s="946"/>
      <c r="G4" s="946"/>
      <c r="H4" s="946"/>
      <c r="I4" s="946"/>
      <c r="J4" s="946"/>
      <c r="K4" s="946"/>
      <c r="L4" s="946"/>
      <c r="M4" s="946"/>
      <c r="N4" s="946"/>
      <c r="O4" s="946"/>
      <c r="P4" s="946"/>
      <c r="Q4" s="946"/>
      <c r="R4" s="946"/>
      <c r="S4" s="946"/>
      <c r="T4" s="947"/>
      <c r="U4" s="314"/>
    </row>
    <row r="5" spans="1:23" ht="50.1" customHeight="1" x14ac:dyDescent="0.25">
      <c r="A5" s="462"/>
      <c r="B5" s="938" t="s">
        <v>190</v>
      </c>
      <c r="C5" s="939"/>
      <c r="D5" s="939"/>
      <c r="E5" s="939"/>
      <c r="F5" s="939"/>
      <c r="G5" s="939"/>
      <c r="H5" s="940"/>
      <c r="I5" s="938" t="s">
        <v>12</v>
      </c>
      <c r="J5" s="939"/>
      <c r="K5" s="939"/>
      <c r="L5" s="939"/>
      <c r="M5" s="939"/>
      <c r="N5" s="938" t="s">
        <v>11</v>
      </c>
      <c r="O5" s="939"/>
      <c r="P5" s="939"/>
      <c r="Q5" s="939"/>
      <c r="R5" s="940"/>
      <c r="S5" s="587" t="s">
        <v>190</v>
      </c>
      <c r="T5" s="588" t="s">
        <v>12</v>
      </c>
    </row>
    <row r="6" spans="1:23" ht="52.5" customHeight="1" x14ac:dyDescent="0.25">
      <c r="A6" s="294"/>
      <c r="B6" s="941" t="s">
        <v>203</v>
      </c>
      <c r="C6" s="934"/>
      <c r="D6" s="934"/>
      <c r="E6" s="943" t="s">
        <v>204</v>
      </c>
      <c r="F6" s="944"/>
      <c r="G6" s="945"/>
      <c r="H6" s="558" t="s">
        <v>205</v>
      </c>
      <c r="I6" s="952" t="s">
        <v>206</v>
      </c>
      <c r="J6" s="945"/>
      <c r="K6" s="943" t="s">
        <v>204</v>
      </c>
      <c r="L6" s="944"/>
      <c r="M6" s="579" t="s">
        <v>205</v>
      </c>
      <c r="N6" s="952" t="s">
        <v>207</v>
      </c>
      <c r="O6" s="944"/>
      <c r="P6" s="944"/>
      <c r="Q6" s="944"/>
      <c r="R6" s="953"/>
      <c r="S6" s="948" t="s">
        <v>216</v>
      </c>
      <c r="T6" s="949"/>
    </row>
    <row r="7" spans="1:23" ht="28.5" customHeight="1" x14ac:dyDescent="0.25">
      <c r="A7" s="295" t="s">
        <v>156</v>
      </c>
      <c r="B7" s="536">
        <f>T!G17</f>
        <v>2017</v>
      </c>
      <c r="C7" s="546">
        <f>B7-1</f>
        <v>2016</v>
      </c>
      <c r="D7" s="518" t="s">
        <v>200</v>
      </c>
      <c r="E7" s="538">
        <f>B7</f>
        <v>2017</v>
      </c>
      <c r="F7" s="546">
        <f>C7</f>
        <v>2016</v>
      </c>
      <c r="G7" s="518" t="s">
        <v>200</v>
      </c>
      <c r="H7" s="562">
        <f>B7</f>
        <v>2017</v>
      </c>
      <c r="I7" s="536">
        <f>B7</f>
        <v>2017</v>
      </c>
      <c r="J7" s="551">
        <f>C7</f>
        <v>2016</v>
      </c>
      <c r="K7" s="538">
        <f>B7</f>
        <v>2017</v>
      </c>
      <c r="L7" s="551">
        <f>C7</f>
        <v>2016</v>
      </c>
      <c r="M7" s="580">
        <f>B7</f>
        <v>2017</v>
      </c>
      <c r="N7" s="589" t="s">
        <v>38</v>
      </c>
      <c r="O7" s="577" t="s">
        <v>214</v>
      </c>
      <c r="P7" s="577" t="s">
        <v>215</v>
      </c>
      <c r="Q7" s="577" t="s">
        <v>201</v>
      </c>
      <c r="R7" s="578" t="s">
        <v>202</v>
      </c>
      <c r="S7" s="950"/>
      <c r="T7" s="951"/>
      <c r="U7" s="404"/>
    </row>
    <row r="8" spans="1:23" ht="14.1" customHeight="1" x14ac:dyDescent="0.25">
      <c r="A8" s="296" t="s">
        <v>25</v>
      </c>
      <c r="B8" s="310">
        <v>1455.6830724201873</v>
      </c>
      <c r="C8" s="547">
        <v>1187.264788615279</v>
      </c>
      <c r="D8" s="649">
        <v>0.22608123004975803</v>
      </c>
      <c r="E8" s="313">
        <v>1333.9548583556982</v>
      </c>
      <c r="F8" s="550">
        <v>1214.7632214782154</v>
      </c>
      <c r="G8" s="649">
        <v>9.8119234077931175E-2</v>
      </c>
      <c r="H8" s="559">
        <v>1290</v>
      </c>
      <c r="I8" s="543">
        <v>15541.281418539998</v>
      </c>
      <c r="J8" s="552">
        <v>12664.390614999998</v>
      </c>
      <c r="K8" s="313">
        <v>14241.676808721177</v>
      </c>
      <c r="L8" s="555">
        <v>12957.712625739279</v>
      </c>
      <c r="M8" s="581">
        <v>13750</v>
      </c>
      <c r="N8" s="310">
        <v>-5.5709677419354851</v>
      </c>
      <c r="O8" s="323">
        <v>0.8</v>
      </c>
      <c r="P8" s="323">
        <v>-11.8</v>
      </c>
      <c r="Q8" s="323">
        <v>-1.9612903225806451</v>
      </c>
      <c r="R8" s="541">
        <v>-3.6096774193548402</v>
      </c>
      <c r="S8" s="303">
        <v>75.078346910959681</v>
      </c>
      <c r="T8" s="585">
        <v>801.5573339999994</v>
      </c>
      <c r="U8" s="302"/>
      <c r="V8" s="302"/>
      <c r="W8" s="677"/>
    </row>
    <row r="9" spans="1:23" ht="14.1" customHeight="1" x14ac:dyDescent="0.25">
      <c r="A9" s="296" t="s">
        <v>26</v>
      </c>
      <c r="B9" s="297">
        <v>1021.1104080142384</v>
      </c>
      <c r="C9" s="548">
        <v>894.9775109236499</v>
      </c>
      <c r="D9" s="648">
        <v>0.14093415259162731</v>
      </c>
      <c r="E9" s="300">
        <v>1083.6106937678014</v>
      </c>
      <c r="F9" s="548">
        <v>963.61081742210649</v>
      </c>
      <c r="G9" s="648">
        <v>0.12453147492337603</v>
      </c>
      <c r="H9" s="560">
        <v>990</v>
      </c>
      <c r="I9" s="544">
        <v>10896.085830173</v>
      </c>
      <c r="J9" s="553">
        <v>9546.7534078000026</v>
      </c>
      <c r="K9" s="300">
        <v>11563.015157928581</v>
      </c>
      <c r="L9" s="556">
        <v>10278.867058372636</v>
      </c>
      <c r="M9" s="582">
        <v>10540</v>
      </c>
      <c r="N9" s="544">
        <v>1.1749999999999996</v>
      </c>
      <c r="O9" s="298">
        <v>9.5</v>
      </c>
      <c r="P9" s="298">
        <v>-4.4000000000000004</v>
      </c>
      <c r="Q9" s="298">
        <v>-0.66206896551724137</v>
      </c>
      <c r="R9" s="542">
        <v>1.837068965517241</v>
      </c>
      <c r="S9" s="303">
        <v>51.692307757988551</v>
      </c>
      <c r="T9" s="585">
        <v>551.59937799999943</v>
      </c>
      <c r="U9" s="302"/>
      <c r="V9" s="302"/>
      <c r="W9" s="677"/>
    </row>
    <row r="10" spans="1:23" ht="14.1" customHeight="1" x14ac:dyDescent="0.25">
      <c r="A10" s="350" t="s">
        <v>27</v>
      </c>
      <c r="B10" s="305">
        <v>803.47995264261647</v>
      </c>
      <c r="C10" s="549">
        <v>894.92809451256755</v>
      </c>
      <c r="D10" s="650">
        <v>-0.10218490449756114</v>
      </c>
      <c r="E10" s="308">
        <v>907.68868832019791</v>
      </c>
      <c r="F10" s="549">
        <v>915.98125865159625</v>
      </c>
      <c r="G10" s="650">
        <v>-9.0532096078097916E-3</v>
      </c>
      <c r="H10" s="561">
        <v>920</v>
      </c>
      <c r="I10" s="545">
        <v>8576.2482760000003</v>
      </c>
      <c r="J10" s="554">
        <v>9564.2893909999984</v>
      </c>
      <c r="K10" s="308">
        <v>9688.5597739528548</v>
      </c>
      <c r="L10" s="557">
        <v>9789.2890928269553</v>
      </c>
      <c r="M10" s="583">
        <v>9800</v>
      </c>
      <c r="N10" s="545">
        <v>6.1225806451612916</v>
      </c>
      <c r="O10" s="306">
        <v>12.8</v>
      </c>
      <c r="P10" s="306">
        <v>1.8</v>
      </c>
      <c r="Q10" s="306">
        <v>3.3032258064516129</v>
      </c>
      <c r="R10" s="542">
        <v>2.8193548387096787</v>
      </c>
      <c r="S10" s="348">
        <v>34.228778713699413</v>
      </c>
      <c r="T10" s="586">
        <v>365.3539550000001</v>
      </c>
      <c r="U10" s="302"/>
      <c r="V10" s="302"/>
      <c r="W10" s="677"/>
    </row>
    <row r="11" spans="1:23" ht="14.1" customHeight="1" x14ac:dyDescent="0.25">
      <c r="A11" s="349" t="s">
        <v>28</v>
      </c>
      <c r="B11" s="310">
        <v>661.95066542920858</v>
      </c>
      <c r="C11" s="550">
        <v>602.68370065666431</v>
      </c>
      <c r="D11" s="649">
        <v>9.8338423136329942E-2</v>
      </c>
      <c r="E11" s="313">
        <v>643.86554972323097</v>
      </c>
      <c r="F11" s="550">
        <v>613.9792690790066</v>
      </c>
      <c r="G11" s="649">
        <v>4.867636767126516E-2</v>
      </c>
      <c r="H11" s="559">
        <v>630</v>
      </c>
      <c r="I11" s="543">
        <v>7074.9837668390019</v>
      </c>
      <c r="J11" s="552">
        <v>6448.9158375999996</v>
      </c>
      <c r="K11" s="313">
        <v>6881.6885460263866</v>
      </c>
      <c r="L11" s="555">
        <v>6569.7821726513193</v>
      </c>
      <c r="M11" s="581">
        <v>6710</v>
      </c>
      <c r="N11" s="310">
        <v>7.1266666666666669</v>
      </c>
      <c r="O11" s="323">
        <v>13.8</v>
      </c>
      <c r="P11" s="323">
        <v>1</v>
      </c>
      <c r="Q11" s="323">
        <v>7.5500000000000007</v>
      </c>
      <c r="R11" s="541">
        <v>-0.42333333333333378</v>
      </c>
      <c r="S11" s="303">
        <v>22.043104508074823</v>
      </c>
      <c r="T11" s="585">
        <v>235.59859299999988</v>
      </c>
      <c r="U11" s="302"/>
      <c r="V11" s="302"/>
      <c r="W11" s="677"/>
    </row>
    <row r="12" spans="1:23" ht="14.1" customHeight="1" x14ac:dyDescent="0.25">
      <c r="A12" s="349" t="s">
        <v>29</v>
      </c>
      <c r="B12" s="297">
        <v>425.74572152380375</v>
      </c>
      <c r="C12" s="548">
        <v>415.73715074428043</v>
      </c>
      <c r="D12" s="648">
        <v>2.4074275685021924E-2</v>
      </c>
      <c r="E12" s="300">
        <v>445.83363254599692</v>
      </c>
      <c r="F12" s="548">
        <v>426.58111434401832</v>
      </c>
      <c r="G12" s="648">
        <v>4.5132139128063506E-2</v>
      </c>
      <c r="H12" s="560">
        <v>420</v>
      </c>
      <c r="I12" s="544">
        <v>4549.6626191019996</v>
      </c>
      <c r="J12" s="553">
        <v>4457.6312785</v>
      </c>
      <c r="K12" s="300">
        <v>4764.3288230192347</v>
      </c>
      <c r="L12" s="556">
        <v>4573.9028006350036</v>
      </c>
      <c r="M12" s="582">
        <v>4470</v>
      </c>
      <c r="N12" s="544">
        <v>14.054838709677419</v>
      </c>
      <c r="O12" s="298">
        <v>21.6</v>
      </c>
      <c r="P12" s="298">
        <v>3.6</v>
      </c>
      <c r="Q12" s="298">
        <v>12.95483870967742</v>
      </c>
      <c r="R12" s="542">
        <v>1.0999999999999996</v>
      </c>
      <c r="S12" s="303">
        <v>15.010307391679982</v>
      </c>
      <c r="T12" s="585">
        <v>160.40517200000011</v>
      </c>
      <c r="U12" s="302"/>
      <c r="V12" s="302"/>
      <c r="W12" s="677"/>
    </row>
    <row r="13" spans="1:23" ht="14.1" customHeight="1" x14ac:dyDescent="0.25">
      <c r="A13" s="350" t="s">
        <v>30</v>
      </c>
      <c r="B13" s="305">
        <v>341.17337688711939</v>
      </c>
      <c r="C13" s="549">
        <v>311.81407125916962</v>
      </c>
      <c r="D13" s="650">
        <v>9.4156448775357782E-2</v>
      </c>
      <c r="E13" s="308">
        <v>352.90445988342526</v>
      </c>
      <c r="F13" s="549">
        <v>313.7516508599644</v>
      </c>
      <c r="G13" s="650">
        <v>0.12478917295302389</v>
      </c>
      <c r="H13" s="561">
        <v>320</v>
      </c>
      <c r="I13" s="545">
        <v>3646.2987910419997</v>
      </c>
      <c r="J13" s="554">
        <v>3350.6074520000002</v>
      </c>
      <c r="K13" s="308">
        <v>3771.675026835439</v>
      </c>
      <c r="L13" s="557">
        <v>3371.4277716958045</v>
      </c>
      <c r="M13" s="583">
        <v>3410</v>
      </c>
      <c r="N13" s="545">
        <v>18.436666666666667</v>
      </c>
      <c r="O13" s="306">
        <v>23.7</v>
      </c>
      <c r="P13" s="306">
        <v>12.3</v>
      </c>
      <c r="Q13" s="306">
        <v>15.81</v>
      </c>
      <c r="R13" s="542">
        <v>2.6266666666666669</v>
      </c>
      <c r="S13" s="348">
        <v>45.313936091316378</v>
      </c>
      <c r="T13" s="586">
        <v>484.29422500000015</v>
      </c>
      <c r="U13" s="302"/>
      <c r="V13" s="302"/>
      <c r="W13" s="677"/>
    </row>
    <row r="14" spans="1:23" ht="14.1" customHeight="1" x14ac:dyDescent="0.25">
      <c r="A14" s="349" t="s">
        <v>31</v>
      </c>
      <c r="B14" s="310">
        <v>347.29969339977407</v>
      </c>
      <c r="C14" s="550">
        <v>296.64972694376223</v>
      </c>
      <c r="D14" s="649">
        <v>0.17073997329387017</v>
      </c>
      <c r="E14" s="313">
        <v>351.50240644171743</v>
      </c>
      <c r="F14" s="550">
        <v>301.3877052187126</v>
      </c>
      <c r="G14" s="649">
        <v>0.16627984604294768</v>
      </c>
      <c r="H14" s="559">
        <v>300</v>
      </c>
      <c r="I14" s="543">
        <v>3706.5093717880013</v>
      </c>
      <c r="J14" s="552">
        <v>3178.1132775999995</v>
      </c>
      <c r="K14" s="313">
        <v>3751.3622627433861</v>
      </c>
      <c r="L14" s="555">
        <v>3228.8729119328327</v>
      </c>
      <c r="M14" s="581">
        <v>3190</v>
      </c>
      <c r="N14" s="310">
        <v>18.767741935483873</v>
      </c>
      <c r="O14" s="323">
        <v>24.2</v>
      </c>
      <c r="P14" s="323">
        <v>13.5</v>
      </c>
      <c r="Q14" s="323">
        <v>17.525806451612908</v>
      </c>
      <c r="R14" s="541">
        <v>1.2419354838709644</v>
      </c>
      <c r="S14" s="303">
        <v>72.064037892051871</v>
      </c>
      <c r="T14" s="585">
        <v>769.09399699999881</v>
      </c>
      <c r="U14" s="302"/>
      <c r="V14" s="302"/>
      <c r="W14" s="677"/>
    </row>
    <row r="15" spans="1:23" ht="14.1" customHeight="1" x14ac:dyDescent="0.25">
      <c r="A15" s="349" t="s">
        <v>32</v>
      </c>
      <c r="B15" s="297">
        <v>325.85624171649511</v>
      </c>
      <c r="C15" s="548">
        <v>327.92968151401999</v>
      </c>
      <c r="D15" s="648">
        <v>-6.3228183187078726E-3</v>
      </c>
      <c r="E15" s="300">
        <v>337.33465420520446</v>
      </c>
      <c r="F15" s="548">
        <v>326.16821781521577</v>
      </c>
      <c r="G15" s="648">
        <v>3.4235206804590676E-2</v>
      </c>
      <c r="H15" s="560">
        <v>300</v>
      </c>
      <c r="I15" s="544">
        <v>3472.1802479889998</v>
      </c>
      <c r="J15" s="553">
        <v>3513.1444235999993</v>
      </c>
      <c r="K15" s="300">
        <v>3594.4891438125819</v>
      </c>
      <c r="L15" s="556">
        <v>3494.2736817316295</v>
      </c>
      <c r="M15" s="582">
        <v>3190</v>
      </c>
      <c r="N15" s="544">
        <v>19.025806451612901</v>
      </c>
      <c r="O15" s="298">
        <v>27.2</v>
      </c>
      <c r="P15" s="298">
        <v>13.2</v>
      </c>
      <c r="Q15" s="298">
        <v>17.219354838709684</v>
      </c>
      <c r="R15" s="542">
        <v>1.8064516129032171</v>
      </c>
      <c r="S15" s="303">
        <v>49.620271929972624</v>
      </c>
      <c r="T15" s="585">
        <v>528.73128300000019</v>
      </c>
      <c r="U15" s="302"/>
      <c r="V15" s="302"/>
      <c r="W15" s="677"/>
    </row>
    <row r="16" spans="1:23" ht="14.1" customHeight="1" x14ac:dyDescent="0.25">
      <c r="A16" s="350" t="s">
        <v>33</v>
      </c>
      <c r="B16" s="305">
        <v>460.65302379685284</v>
      </c>
      <c r="C16" s="549">
        <v>401.9938936252293</v>
      </c>
      <c r="D16" s="650">
        <v>0.14592045078751928</v>
      </c>
      <c r="E16" s="308">
        <v>441.5856576237191</v>
      </c>
      <c r="F16" s="549">
        <v>435.55155856016381</v>
      </c>
      <c r="G16" s="650">
        <v>1.3853926004771221E-2</v>
      </c>
      <c r="H16" s="561">
        <v>410</v>
      </c>
      <c r="I16" s="545">
        <v>4919.3935511580003</v>
      </c>
      <c r="J16" s="554">
        <v>4307.9605575000005</v>
      </c>
      <c r="K16" s="308">
        <v>4715.7698401562729</v>
      </c>
      <c r="L16" s="557">
        <v>4667.5806891338252</v>
      </c>
      <c r="M16" s="583">
        <v>4370</v>
      </c>
      <c r="N16" s="545">
        <v>12.04</v>
      </c>
      <c r="O16" s="306">
        <v>15.9</v>
      </c>
      <c r="P16" s="306">
        <v>8.9</v>
      </c>
      <c r="Q16" s="306">
        <v>13.010000000000002</v>
      </c>
      <c r="R16" s="542">
        <v>-0.97000000000000242</v>
      </c>
      <c r="S16" s="348">
        <v>39.325540903538879</v>
      </c>
      <c r="T16" s="586">
        <v>419.96455599999996</v>
      </c>
      <c r="U16" s="302"/>
      <c r="V16" s="302"/>
      <c r="W16" s="677"/>
    </row>
    <row r="17" spans="1:23" ht="14.1" customHeight="1" x14ac:dyDescent="0.25">
      <c r="A17" s="296" t="s">
        <v>34</v>
      </c>
      <c r="B17" s="310">
        <v>657.3443589413605</v>
      </c>
      <c r="C17" s="550">
        <v>769.56834511857073</v>
      </c>
      <c r="D17" s="649">
        <v>-0.14582718596607477</v>
      </c>
      <c r="E17" s="313">
        <v>712.54980347067692</v>
      </c>
      <c r="F17" s="550">
        <v>761.90263471553499</v>
      </c>
      <c r="G17" s="649">
        <v>-6.4775771858676542E-2</v>
      </c>
      <c r="H17" s="559">
        <v>690</v>
      </c>
      <c r="I17" s="543">
        <v>7004.3945057527999</v>
      </c>
      <c r="J17" s="552">
        <v>8214.4376680000005</v>
      </c>
      <c r="K17" s="313">
        <v>7592.6413007378906</v>
      </c>
      <c r="L17" s="555">
        <v>8132.613226173492</v>
      </c>
      <c r="M17" s="581">
        <v>7350</v>
      </c>
      <c r="N17" s="310">
        <v>9.7129032258064498</v>
      </c>
      <c r="O17" s="323">
        <v>12.8</v>
      </c>
      <c r="P17" s="323">
        <v>3.4</v>
      </c>
      <c r="Q17" s="323">
        <v>7.9935483870967738</v>
      </c>
      <c r="R17" s="541">
        <v>1.719354838709676</v>
      </c>
      <c r="S17" s="303">
        <v>38.338094336031737</v>
      </c>
      <c r="T17" s="585">
        <v>408.51526599999994</v>
      </c>
      <c r="U17" s="302"/>
      <c r="V17" s="302"/>
      <c r="W17" s="677"/>
    </row>
    <row r="18" spans="1:23" ht="14.1" customHeight="1" x14ac:dyDescent="0.25">
      <c r="A18" s="296" t="s">
        <v>35</v>
      </c>
      <c r="B18" s="297">
        <v>947.05080906068872</v>
      </c>
      <c r="C18" s="548">
        <v>974.72660043127769</v>
      </c>
      <c r="D18" s="648">
        <v>-2.8393388831641133E-2</v>
      </c>
      <c r="E18" s="300">
        <v>987.87571229645346</v>
      </c>
      <c r="F18" s="548">
        <v>980.77227424685395</v>
      </c>
      <c r="G18" s="648">
        <v>7.2426986734043979E-3</v>
      </c>
      <c r="H18" s="560">
        <v>980</v>
      </c>
      <c r="I18" s="544">
        <v>10095.15155782</v>
      </c>
      <c r="J18" s="553">
        <v>10409.769130199998</v>
      </c>
      <c r="K18" s="300">
        <v>10530.327349398854</v>
      </c>
      <c r="L18" s="556">
        <v>10474.334997827698</v>
      </c>
      <c r="M18" s="582">
        <v>10440</v>
      </c>
      <c r="N18" s="544">
        <v>3.8933333333333322</v>
      </c>
      <c r="O18" s="298">
        <v>8.9</v>
      </c>
      <c r="P18" s="298">
        <v>0</v>
      </c>
      <c r="Q18" s="298">
        <v>2.6366666666666658</v>
      </c>
      <c r="R18" s="542">
        <v>1.2566666666666664</v>
      </c>
      <c r="S18" s="303">
        <v>62.776691782306074</v>
      </c>
      <c r="T18" s="585">
        <v>669.17244299999879</v>
      </c>
      <c r="U18" s="302"/>
      <c r="V18" s="302"/>
      <c r="W18" s="677"/>
    </row>
    <row r="19" spans="1:23" ht="14.1" customHeight="1" x14ac:dyDescent="0.25">
      <c r="A19" s="304" t="s">
        <v>36</v>
      </c>
      <c r="B19" s="305">
        <v>1079.9242807428589</v>
      </c>
      <c r="C19" s="549">
        <v>1176.860669189386</v>
      </c>
      <c r="D19" s="650">
        <v>-8.2368619314380137E-2</v>
      </c>
      <c r="E19" s="308">
        <v>1127.6146864145603</v>
      </c>
      <c r="F19" s="549">
        <v>1178.2230642954175</v>
      </c>
      <c r="G19" s="650">
        <v>-4.2953138004577479E-2</v>
      </c>
      <c r="H19" s="561">
        <v>1130</v>
      </c>
      <c r="I19" s="545">
        <v>11511.778404412998</v>
      </c>
      <c r="J19" s="554">
        <v>12587.1541784</v>
      </c>
      <c r="K19" s="308">
        <v>12020.148659530831</v>
      </c>
      <c r="L19" s="557">
        <v>12601.725722594205</v>
      </c>
      <c r="M19" s="583">
        <v>12040</v>
      </c>
      <c r="N19" s="545">
        <v>1.0096774193548386</v>
      </c>
      <c r="O19" s="306">
        <v>6.3</v>
      </c>
      <c r="P19" s="306">
        <v>-4</v>
      </c>
      <c r="Q19" s="306">
        <v>-0.43548387096774194</v>
      </c>
      <c r="R19" s="542">
        <v>1.4451612903225806</v>
      </c>
      <c r="S19" s="348">
        <v>41.194406506389569</v>
      </c>
      <c r="T19" s="586">
        <v>439.12434500000069</v>
      </c>
      <c r="U19" s="584"/>
      <c r="V19" s="302"/>
      <c r="W19" s="677"/>
    </row>
    <row r="20" spans="1:23" ht="14.1" customHeight="1" x14ac:dyDescent="0.25">
      <c r="A20" s="296" t="s">
        <v>144</v>
      </c>
      <c r="B20" s="635">
        <f>SUM(B8:B10)</f>
        <v>3280.2734330770422</v>
      </c>
      <c r="C20" s="636">
        <f>SUM(C8:C10)</f>
        <v>2977.1703940514963</v>
      </c>
      <c r="D20" s="637">
        <f t="shared" ref="D20:D26" si="0">(B20-C20)/C20</f>
        <v>0.10180910022186093</v>
      </c>
      <c r="E20" s="638">
        <f t="shared" ref="E20:K20" si="1">SUM(E8:E10)</f>
        <v>3325.2542404436972</v>
      </c>
      <c r="F20" s="636">
        <f t="shared" si="1"/>
        <v>3094.3552975519183</v>
      </c>
      <c r="G20" s="637">
        <f t="shared" ref="G20:G26" si="2">(E20-F20)/F20</f>
        <v>7.4619402327345319E-2</v>
      </c>
      <c r="H20" s="639">
        <f>SUM(H8:H10)</f>
        <v>3200</v>
      </c>
      <c r="I20" s="640">
        <f t="shared" si="1"/>
        <v>35013.615524713001</v>
      </c>
      <c r="J20" s="641">
        <f t="shared" si="1"/>
        <v>31775.433413799998</v>
      </c>
      <c r="K20" s="642">
        <f t="shared" si="1"/>
        <v>35493.251740602609</v>
      </c>
      <c r="L20" s="641">
        <f>SUM(L8:L10)</f>
        <v>33025.868776938871</v>
      </c>
      <c r="M20" s="643">
        <f>SUM(M8:M10)</f>
        <v>34090</v>
      </c>
      <c r="N20" s="644">
        <f>AVERAGE(N8:N10)</f>
        <v>0.57553763440860217</v>
      </c>
      <c r="O20" s="645">
        <f>MAX(O8:O10)</f>
        <v>12.8</v>
      </c>
      <c r="P20" s="645">
        <f>MIN(P8:P10)</f>
        <v>-11.8</v>
      </c>
      <c r="Q20" s="645">
        <f>AVERAGE(Q8:Q10)</f>
        <v>0.22662217278457542</v>
      </c>
      <c r="R20" s="646">
        <f>N20-Q20</f>
        <v>0.34891546162402676</v>
      </c>
      <c r="S20" s="647">
        <f t="shared" ref="S20:T20" si="3">SUM(S8:S10)</f>
        <v>160.99943338264762</v>
      </c>
      <c r="T20" s="646">
        <f t="shared" si="3"/>
        <v>1718.5106669999989</v>
      </c>
      <c r="W20" s="677"/>
    </row>
    <row r="21" spans="1:23" ht="14.1" customHeight="1" x14ac:dyDescent="0.25">
      <c r="A21" s="296" t="s">
        <v>170</v>
      </c>
      <c r="B21" s="635">
        <f>SUM(B11:B13)</f>
        <v>1428.8697638401318</v>
      </c>
      <c r="C21" s="636">
        <f>SUM(C11:C13)</f>
        <v>1330.2349226601143</v>
      </c>
      <c r="D21" s="637">
        <f t="shared" si="0"/>
        <v>7.4148437617901478E-2</v>
      </c>
      <c r="E21" s="638">
        <f t="shared" ref="E21:K21" si="4">SUM(E11:E13)</f>
        <v>1442.6036421526533</v>
      </c>
      <c r="F21" s="636">
        <f t="shared" si="4"/>
        <v>1354.3120342829893</v>
      </c>
      <c r="G21" s="637">
        <f t="shared" si="2"/>
        <v>6.5192958221336333E-2</v>
      </c>
      <c r="H21" s="639">
        <f t="shared" si="4"/>
        <v>1370</v>
      </c>
      <c r="I21" s="640">
        <f t="shared" si="4"/>
        <v>15270.945176983001</v>
      </c>
      <c r="J21" s="641">
        <f t="shared" si="4"/>
        <v>14257.154568099999</v>
      </c>
      <c r="K21" s="642">
        <f t="shared" si="4"/>
        <v>15417.69239588106</v>
      </c>
      <c r="L21" s="641">
        <f>SUM(L11:L13)</f>
        <v>14515.112744982127</v>
      </c>
      <c r="M21" s="643">
        <f>SUM(M11:M13)</f>
        <v>14590</v>
      </c>
      <c r="N21" s="644">
        <f>AVERAGE(N11:N13)</f>
        <v>13.206057347670251</v>
      </c>
      <c r="O21" s="645">
        <f>MAX(O11:O13)</f>
        <v>23.7</v>
      </c>
      <c r="P21" s="645">
        <f>MIN(P11:P13)</f>
        <v>1</v>
      </c>
      <c r="Q21" s="645">
        <f>AVERAGE(Q11:Q13)</f>
        <v>12.104946236559142</v>
      </c>
      <c r="R21" s="792">
        <f t="shared" ref="R21:R26" si="5">N21-Q21</f>
        <v>1.1011111111111092</v>
      </c>
      <c r="S21" s="644">
        <f>SUM(S11:S13)</f>
        <v>82.367347991071185</v>
      </c>
      <c r="T21" s="792">
        <f t="shared" ref="T21" si="6">SUM(T11:T13)</f>
        <v>880.29799000000014</v>
      </c>
      <c r="W21" s="677"/>
    </row>
    <row r="22" spans="1:23" ht="14.1" customHeight="1" x14ac:dyDescent="0.25">
      <c r="A22" s="296" t="s">
        <v>211</v>
      </c>
      <c r="B22" s="635">
        <f>SUM(B14:B16)</f>
        <v>1133.8089589131218</v>
      </c>
      <c r="C22" s="636">
        <f>SUM(C14:C16)</f>
        <v>1026.5733020830114</v>
      </c>
      <c r="D22" s="637">
        <f t="shared" si="0"/>
        <v>0.10445981462066026</v>
      </c>
      <c r="E22" s="638">
        <f t="shared" ref="E22:K22" si="7">SUM(E14:E16)</f>
        <v>1130.4227182706409</v>
      </c>
      <c r="F22" s="636">
        <f t="shared" si="7"/>
        <v>1063.1074815940922</v>
      </c>
      <c r="G22" s="637">
        <f t="shared" si="2"/>
        <v>6.3319314219867848E-2</v>
      </c>
      <c r="H22" s="639">
        <f t="shared" si="7"/>
        <v>1010</v>
      </c>
      <c r="I22" s="640">
        <f t="shared" si="7"/>
        <v>12098.083170935002</v>
      </c>
      <c r="J22" s="641">
        <f t="shared" si="7"/>
        <v>10999.218258699999</v>
      </c>
      <c r="K22" s="642">
        <f t="shared" si="7"/>
        <v>12061.621246712242</v>
      </c>
      <c r="L22" s="641">
        <f>SUM(L14:L16)</f>
        <v>11390.727282798287</v>
      </c>
      <c r="M22" s="643">
        <f>SUM(M14:M16)</f>
        <v>10750</v>
      </c>
      <c r="N22" s="644">
        <f>AVERAGE(N14:N16)</f>
        <v>16.611182795698927</v>
      </c>
      <c r="O22" s="645">
        <f>MAX(O14:O16)</f>
        <v>27.2</v>
      </c>
      <c r="P22" s="645">
        <f>MIN(P14:P16)</f>
        <v>8.9</v>
      </c>
      <c r="Q22" s="645">
        <f>AVERAGE(Q14:Q16)</f>
        <v>15.918387096774197</v>
      </c>
      <c r="R22" s="792">
        <f>N22-Q22</f>
        <v>0.69279569892472992</v>
      </c>
      <c r="S22" s="644">
        <f t="shared" ref="S22:T22" si="8">SUM(S14:S16)</f>
        <v>161.00985072556335</v>
      </c>
      <c r="T22" s="792">
        <f t="shared" si="8"/>
        <v>1717.789835999999</v>
      </c>
      <c r="W22" s="677"/>
    </row>
    <row r="23" spans="1:23" ht="14.1" customHeight="1" x14ac:dyDescent="0.25">
      <c r="A23" s="350" t="s">
        <v>171</v>
      </c>
      <c r="B23" s="835">
        <f>SUM(B17:B19)</f>
        <v>2684.3194487449082</v>
      </c>
      <c r="C23" s="849">
        <f>SUM(C17:C19)</f>
        <v>2921.1556147392344</v>
      </c>
      <c r="D23" s="836">
        <f t="shared" si="0"/>
        <v>-8.1076189436579557E-2</v>
      </c>
      <c r="E23" s="837">
        <f t="shared" ref="E23:K23" si="9">SUM(E17:E19)</f>
        <v>2828.0402021816908</v>
      </c>
      <c r="F23" s="849">
        <f t="shared" si="9"/>
        <v>2920.8979732578064</v>
      </c>
      <c r="G23" s="836">
        <f t="shared" si="2"/>
        <v>-3.1790830055096787E-2</v>
      </c>
      <c r="H23" s="769">
        <f t="shared" si="9"/>
        <v>2800</v>
      </c>
      <c r="I23" s="838">
        <f t="shared" si="9"/>
        <v>28611.3244679858</v>
      </c>
      <c r="J23" s="851">
        <f t="shared" si="9"/>
        <v>31211.360976600001</v>
      </c>
      <c r="K23" s="839">
        <f t="shared" si="9"/>
        <v>30143.117309667578</v>
      </c>
      <c r="L23" s="851">
        <f>SUM(L17:L19)</f>
        <v>31208.673946595394</v>
      </c>
      <c r="M23" s="773">
        <f>SUM(M17:M19)</f>
        <v>29830</v>
      </c>
      <c r="N23" s="840">
        <f>AVERAGE(N17:N19)</f>
        <v>4.871971326164874</v>
      </c>
      <c r="O23" s="777">
        <f>MAX(O17:O19)</f>
        <v>12.8</v>
      </c>
      <c r="P23" s="777">
        <f>MIN(P17:P19)</f>
        <v>-4</v>
      </c>
      <c r="Q23" s="777">
        <f>AVERAGE(Q17:Q19)</f>
        <v>3.3982437275985657</v>
      </c>
      <c r="R23" s="792">
        <f t="shared" si="5"/>
        <v>1.4737275985663083</v>
      </c>
      <c r="S23" s="840">
        <f t="shared" ref="S23:T23" si="10">SUM(S17:S19)</f>
        <v>142.30919262472736</v>
      </c>
      <c r="T23" s="841">
        <f t="shared" si="10"/>
        <v>1516.8120539999993</v>
      </c>
      <c r="U23" s="404"/>
      <c r="W23" s="677"/>
    </row>
    <row r="24" spans="1:23" ht="14.1" customHeight="1" x14ac:dyDescent="0.25">
      <c r="A24" s="296" t="s">
        <v>172</v>
      </c>
      <c r="B24" s="793">
        <f>SUM(B8:B13)</f>
        <v>4709.1431969171736</v>
      </c>
      <c r="C24" s="796">
        <f>SUM(C8:C13)</f>
        <v>4307.4053167116108</v>
      </c>
      <c r="D24" s="648">
        <f t="shared" si="0"/>
        <v>9.3266793038241466E-2</v>
      </c>
      <c r="E24" s="794">
        <f t="shared" ref="E24:K24" si="11">SUM(E8:E13)</f>
        <v>4767.8578825963505</v>
      </c>
      <c r="F24" s="797">
        <f t="shared" si="11"/>
        <v>4448.6673318349085</v>
      </c>
      <c r="G24" s="648">
        <f t="shared" si="2"/>
        <v>7.1749700967140603E-2</v>
      </c>
      <c r="H24" s="770">
        <f t="shared" si="11"/>
        <v>4570</v>
      </c>
      <c r="I24" s="793">
        <f t="shared" si="11"/>
        <v>50284.560701695998</v>
      </c>
      <c r="J24" s="798">
        <f t="shared" si="11"/>
        <v>46032.587981899997</v>
      </c>
      <c r="K24" s="795">
        <f t="shared" si="11"/>
        <v>50910.944136483668</v>
      </c>
      <c r="L24" s="798">
        <f>SUM(L8:L13)</f>
        <v>47540.981521921</v>
      </c>
      <c r="M24" s="774">
        <f>SUM(M8:M13)</f>
        <v>48680</v>
      </c>
      <c r="N24" s="793">
        <f>AVERAGE(N8:N13)</f>
        <v>6.8907974910394261</v>
      </c>
      <c r="O24" s="647">
        <f>MAX(O8:O13)</f>
        <v>23.7</v>
      </c>
      <c r="P24" s="647">
        <f>MIN(P8:P13)</f>
        <v>-11.8</v>
      </c>
      <c r="Q24" s="647">
        <f>AVERAGE(Q8:Q13)</f>
        <v>6.1657842046718585</v>
      </c>
      <c r="R24" s="646">
        <f t="shared" si="5"/>
        <v>0.72501328636756757</v>
      </c>
      <c r="S24" s="793">
        <f t="shared" ref="S24:T24" si="12">SUM(S8:S13)</f>
        <v>243.36678137371882</v>
      </c>
      <c r="T24" s="646">
        <f t="shared" si="12"/>
        <v>2598.8086569999991</v>
      </c>
      <c r="W24" s="677"/>
    </row>
    <row r="25" spans="1:23" ht="14.1" customHeight="1" x14ac:dyDescent="0.25">
      <c r="A25" s="296" t="s">
        <v>173</v>
      </c>
      <c r="B25" s="644">
        <f>SUM(B14:B19)</f>
        <v>3818.1284076580296</v>
      </c>
      <c r="C25" s="797">
        <f>SUM(C14:C19)</f>
        <v>3947.728916822246</v>
      </c>
      <c r="D25" s="648">
        <f t="shared" si="0"/>
        <v>-3.2829130848361116E-2</v>
      </c>
      <c r="E25" s="794">
        <f t="shared" ref="E25:K25" si="13">SUM(E14:E19)</f>
        <v>3958.4629204523317</v>
      </c>
      <c r="F25" s="797">
        <f t="shared" si="13"/>
        <v>3984.0054548518983</v>
      </c>
      <c r="G25" s="648">
        <f t="shared" si="2"/>
        <v>-6.4112699365056888E-3</v>
      </c>
      <c r="H25" s="771">
        <f t="shared" si="13"/>
        <v>3810</v>
      </c>
      <c r="I25" s="644">
        <f t="shared" si="13"/>
        <v>40709.407638920806</v>
      </c>
      <c r="J25" s="852">
        <f t="shared" si="13"/>
        <v>42210.5792353</v>
      </c>
      <c r="K25" s="794">
        <f t="shared" si="13"/>
        <v>42204.738556379816</v>
      </c>
      <c r="L25" s="852">
        <f>SUM(L14:L19)</f>
        <v>42599.401229393683</v>
      </c>
      <c r="M25" s="775">
        <f>SUM(M14:M19)</f>
        <v>40580</v>
      </c>
      <c r="N25" s="644">
        <f>AVERAGE(N14:N19)</f>
        <v>10.741577060931901</v>
      </c>
      <c r="O25" s="645">
        <f>MAX(O14:O19)</f>
        <v>27.2</v>
      </c>
      <c r="P25" s="645">
        <f>MIN(P14:P19)</f>
        <v>-4</v>
      </c>
      <c r="Q25" s="645">
        <f>AVERAGE(Q14:Q19)</f>
        <v>9.658315412186381</v>
      </c>
      <c r="R25" s="792">
        <f t="shared" si="5"/>
        <v>1.0832616487455198</v>
      </c>
      <c r="S25" s="644">
        <f t="shared" ref="S25:T25" si="14">SUM(S14:S19)</f>
        <v>303.31904335029071</v>
      </c>
      <c r="T25" s="792">
        <f t="shared" si="14"/>
        <v>3234.6018899999985</v>
      </c>
      <c r="W25" s="677"/>
    </row>
    <row r="26" spans="1:23" ht="14.1" customHeight="1" x14ac:dyDescent="0.25">
      <c r="A26" s="335" t="s">
        <v>158</v>
      </c>
      <c r="B26" s="842">
        <f>SUM(B8:B19)</f>
        <v>8527.2716045752022</v>
      </c>
      <c r="C26" s="850">
        <f>SUM(C8:C19)</f>
        <v>8255.1342335338559</v>
      </c>
      <c r="D26" s="843">
        <f t="shared" si="0"/>
        <v>3.2965832334485232E-2</v>
      </c>
      <c r="E26" s="844">
        <f t="shared" ref="E26:K26" si="15">SUM(E8:E19)</f>
        <v>8726.3208030486821</v>
      </c>
      <c r="F26" s="850">
        <f t="shared" si="15"/>
        <v>8432.6727866868077</v>
      </c>
      <c r="G26" s="843">
        <f t="shared" si="2"/>
        <v>3.4822650396855788E-2</v>
      </c>
      <c r="H26" s="772">
        <f t="shared" si="15"/>
        <v>8380</v>
      </c>
      <c r="I26" s="845">
        <f t="shared" si="15"/>
        <v>90993.968340616804</v>
      </c>
      <c r="J26" s="853">
        <f t="shared" si="15"/>
        <v>88243.167217199996</v>
      </c>
      <c r="K26" s="846">
        <f t="shared" si="15"/>
        <v>93115.682692863484</v>
      </c>
      <c r="L26" s="853">
        <f>SUM(L8:L19)</f>
        <v>90140.382751314683</v>
      </c>
      <c r="M26" s="776">
        <f>SUM(M8:M19)</f>
        <v>89260</v>
      </c>
      <c r="N26" s="847">
        <f>AVERAGE(N8:N19)</f>
        <v>8.8161872759856621</v>
      </c>
      <c r="O26" s="778">
        <f>MAX(O8:O19)</f>
        <v>27.2</v>
      </c>
      <c r="P26" s="778">
        <f>MIN(P8:P19)</f>
        <v>-11.8</v>
      </c>
      <c r="Q26" s="778">
        <f>AVERAGE(Q8:Q19)</f>
        <v>7.9120498084291215</v>
      </c>
      <c r="R26" s="848">
        <f t="shared" si="5"/>
        <v>0.90413746755654056</v>
      </c>
      <c r="S26" s="847">
        <f t="shared" ref="S26:T26" si="16">SUM(S8:S19)</f>
        <v>546.68582472400954</v>
      </c>
      <c r="T26" s="848">
        <f t="shared" si="16"/>
        <v>5833.4105469999977</v>
      </c>
      <c r="U26" s="540"/>
      <c r="W26" s="677"/>
    </row>
    <row r="27" spans="1:23" ht="9.75" customHeight="1" x14ac:dyDescent="0.25">
      <c r="B27" s="314"/>
      <c r="H27" s="328"/>
      <c r="I27" s="328"/>
      <c r="J27" s="328"/>
      <c r="M27" s="328"/>
      <c r="N27" s="328"/>
      <c r="O27" s="328"/>
      <c r="P27" s="328"/>
      <c r="Q27" s="328"/>
      <c r="R27" s="328"/>
      <c r="T27" s="327"/>
    </row>
    <row r="28" spans="1:23" ht="12.95" customHeight="1" x14ac:dyDescent="0.25">
      <c r="A28" s="942" t="s">
        <v>344</v>
      </c>
      <c r="B28" s="942"/>
      <c r="C28" s="942"/>
      <c r="D28" s="942"/>
      <c r="E28" s="942"/>
      <c r="F28" s="942"/>
      <c r="G28" s="942"/>
      <c r="H28" s="942"/>
      <c r="I28" s="942"/>
      <c r="J28" s="942"/>
      <c r="K28" s="942"/>
      <c r="L28" s="942"/>
      <c r="M28" s="942"/>
      <c r="N28" s="942"/>
      <c r="O28" s="942"/>
      <c r="P28" s="942"/>
      <c r="Q28" s="942"/>
      <c r="R28" s="942"/>
      <c r="S28" s="942"/>
      <c r="T28" s="942"/>
    </row>
    <row r="29" spans="1:23" ht="12" customHeight="1" x14ac:dyDescent="0.25"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</row>
    <row r="30" spans="1:23" ht="12" customHeight="1" x14ac:dyDescent="0.25">
      <c r="E30" s="316"/>
      <c r="F30" s="316"/>
      <c r="G30" s="316"/>
      <c r="H30" s="316"/>
      <c r="I30" s="316"/>
      <c r="N30" s="316"/>
      <c r="O30" s="316"/>
      <c r="P30" s="316"/>
    </row>
    <row r="31" spans="1:23" ht="12" customHeight="1" x14ac:dyDescent="0.25">
      <c r="N31" s="316"/>
      <c r="O31" s="316"/>
      <c r="P31" s="316"/>
    </row>
    <row r="32" spans="1:23" ht="12" customHeight="1" x14ac:dyDescent="0.25">
      <c r="E32" s="316"/>
      <c r="F32" s="316"/>
      <c r="G32" s="316"/>
      <c r="H32" s="316"/>
      <c r="N32" s="316"/>
      <c r="O32" s="316"/>
      <c r="P32" s="316"/>
    </row>
    <row r="33" spans="5:16" ht="12" customHeight="1" x14ac:dyDescent="0.25">
      <c r="E33" s="316"/>
      <c r="F33" s="316"/>
      <c r="G33" s="316"/>
      <c r="H33" s="316"/>
      <c r="N33" s="316"/>
      <c r="O33" s="316"/>
      <c r="P33" s="316"/>
    </row>
    <row r="34" spans="5:16" ht="12" customHeight="1" x14ac:dyDescent="0.25">
      <c r="E34" s="316"/>
      <c r="F34" s="316"/>
      <c r="G34" s="316"/>
      <c r="H34" s="316"/>
      <c r="N34" s="316"/>
      <c r="O34" s="316"/>
      <c r="P34" s="316"/>
    </row>
    <row r="35" spans="5:16" ht="12" customHeight="1" x14ac:dyDescent="0.25">
      <c r="E35" s="316"/>
      <c r="F35" s="316"/>
      <c r="G35" s="316"/>
      <c r="H35" s="316"/>
      <c r="N35" s="316"/>
      <c r="O35" s="316"/>
      <c r="P35" s="316"/>
    </row>
    <row r="36" spans="5:16" ht="12" customHeight="1" x14ac:dyDescent="0.25">
      <c r="E36" s="316"/>
      <c r="F36" s="316"/>
      <c r="G36" s="316"/>
      <c r="H36" s="316"/>
      <c r="N36" s="316"/>
      <c r="O36" s="316"/>
      <c r="P36" s="316"/>
    </row>
    <row r="37" spans="5:16" ht="12" customHeight="1" x14ac:dyDescent="0.25">
      <c r="E37" s="316"/>
      <c r="F37" s="316"/>
      <c r="G37" s="316"/>
      <c r="H37" s="316"/>
      <c r="N37" s="316"/>
      <c r="O37" s="316"/>
      <c r="P37" s="316"/>
    </row>
    <row r="38" spans="5:16" ht="12" customHeight="1" x14ac:dyDescent="0.25">
      <c r="E38" s="316"/>
      <c r="F38" s="316"/>
      <c r="G38" s="316"/>
      <c r="H38" s="316"/>
      <c r="N38" s="316"/>
      <c r="O38" s="316"/>
      <c r="P38" s="316"/>
    </row>
    <row r="39" spans="5:16" ht="12" customHeight="1" x14ac:dyDescent="0.25">
      <c r="E39" s="316"/>
      <c r="F39" s="316"/>
      <c r="G39" s="316"/>
      <c r="H39" s="316"/>
      <c r="N39" s="316"/>
      <c r="O39" s="316"/>
      <c r="P39" s="316"/>
    </row>
    <row r="40" spans="5:16" ht="12" customHeight="1" x14ac:dyDescent="0.25">
      <c r="E40" s="316"/>
      <c r="F40" s="316"/>
      <c r="G40" s="316"/>
      <c r="H40" s="316"/>
      <c r="N40" s="316"/>
      <c r="O40" s="316"/>
      <c r="P40" s="316"/>
    </row>
    <row r="41" spans="5:16" ht="12" customHeight="1" x14ac:dyDescent="0.25">
      <c r="E41" s="316"/>
      <c r="F41" s="316"/>
      <c r="G41" s="316"/>
      <c r="H41" s="316"/>
      <c r="N41" s="316"/>
      <c r="O41" s="316"/>
      <c r="P41" s="316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topLeftCell="A7" zoomScaleNormal="100" zoomScaleSheetLayoutView="100" workbookViewId="0"/>
  </sheetViews>
  <sheetFormatPr defaultRowHeight="12.75" x14ac:dyDescent="0.25"/>
  <cols>
    <col min="1" max="1" width="7" style="293" customWidth="1"/>
    <col min="2" max="3" width="5.7109375" style="293" customWidth="1"/>
    <col min="4" max="5" width="6.7109375" style="293" customWidth="1"/>
    <col min="6" max="6" width="4.85546875" style="293" customWidth="1"/>
    <col min="7" max="11" width="6.7109375" style="293" customWidth="1"/>
    <col min="12" max="12" width="5.28515625" style="293" customWidth="1"/>
    <col min="13" max="13" width="8.7109375" style="293" customWidth="1"/>
    <col min="14" max="14" width="6.7109375" style="293" customWidth="1"/>
    <col min="15" max="18" width="7.7109375" style="293" customWidth="1"/>
    <col min="19" max="19" width="5.7109375" style="293" customWidth="1"/>
    <col min="20" max="20" width="8.7109375" style="293" customWidth="1"/>
    <col min="21" max="21" width="8" style="293" customWidth="1"/>
    <col min="22" max="22" width="1.7109375" style="293" customWidth="1"/>
    <col min="23" max="23" width="9.28515625" style="293" bestFit="1" customWidth="1"/>
    <col min="24" max="24" width="11.42578125" style="293" bestFit="1" customWidth="1"/>
    <col min="25" max="263" width="9.140625" style="293"/>
    <col min="264" max="276" width="10.7109375" style="293" customWidth="1"/>
    <col min="277" max="519" width="9.140625" style="293"/>
    <col min="520" max="532" width="10.7109375" style="293" customWidth="1"/>
    <col min="533" max="775" width="9.140625" style="293"/>
    <col min="776" max="788" width="10.7109375" style="293" customWidth="1"/>
    <col min="789" max="1031" width="9.140625" style="293"/>
    <col min="1032" max="1044" width="10.7109375" style="293" customWidth="1"/>
    <col min="1045" max="1287" width="9.140625" style="293"/>
    <col min="1288" max="1300" width="10.7109375" style="293" customWidth="1"/>
    <col min="1301" max="1543" width="9.140625" style="293"/>
    <col min="1544" max="1556" width="10.7109375" style="293" customWidth="1"/>
    <col min="1557" max="1799" width="9.140625" style="293"/>
    <col min="1800" max="1812" width="10.7109375" style="293" customWidth="1"/>
    <col min="1813" max="2055" width="9.140625" style="293"/>
    <col min="2056" max="2068" width="10.7109375" style="293" customWidth="1"/>
    <col min="2069" max="2311" width="9.140625" style="293"/>
    <col min="2312" max="2324" width="10.7109375" style="293" customWidth="1"/>
    <col min="2325" max="2567" width="9.140625" style="293"/>
    <col min="2568" max="2580" width="10.7109375" style="293" customWidth="1"/>
    <col min="2581" max="2823" width="9.140625" style="293"/>
    <col min="2824" max="2836" width="10.7109375" style="293" customWidth="1"/>
    <col min="2837" max="3079" width="9.140625" style="293"/>
    <col min="3080" max="3092" width="10.7109375" style="293" customWidth="1"/>
    <col min="3093" max="3335" width="9.140625" style="293"/>
    <col min="3336" max="3348" width="10.7109375" style="293" customWidth="1"/>
    <col min="3349" max="3591" width="9.140625" style="293"/>
    <col min="3592" max="3604" width="10.7109375" style="293" customWidth="1"/>
    <col min="3605" max="3847" width="9.140625" style="293"/>
    <col min="3848" max="3860" width="10.7109375" style="293" customWidth="1"/>
    <col min="3861" max="4103" width="9.140625" style="293"/>
    <col min="4104" max="4116" width="10.7109375" style="293" customWidth="1"/>
    <col min="4117" max="4359" width="9.140625" style="293"/>
    <col min="4360" max="4372" width="10.7109375" style="293" customWidth="1"/>
    <col min="4373" max="4615" width="9.140625" style="293"/>
    <col min="4616" max="4628" width="10.7109375" style="293" customWidth="1"/>
    <col min="4629" max="4871" width="9.140625" style="293"/>
    <col min="4872" max="4884" width="10.7109375" style="293" customWidth="1"/>
    <col min="4885" max="5127" width="9.140625" style="293"/>
    <col min="5128" max="5140" width="10.7109375" style="293" customWidth="1"/>
    <col min="5141" max="5383" width="9.140625" style="293"/>
    <col min="5384" max="5396" width="10.7109375" style="293" customWidth="1"/>
    <col min="5397" max="5639" width="9.140625" style="293"/>
    <col min="5640" max="5652" width="10.7109375" style="293" customWidth="1"/>
    <col min="5653" max="5895" width="9.140625" style="293"/>
    <col min="5896" max="5908" width="10.7109375" style="293" customWidth="1"/>
    <col min="5909" max="6151" width="9.140625" style="293"/>
    <col min="6152" max="6164" width="10.7109375" style="293" customWidth="1"/>
    <col min="6165" max="6407" width="9.140625" style="293"/>
    <col min="6408" max="6420" width="10.7109375" style="293" customWidth="1"/>
    <col min="6421" max="6663" width="9.140625" style="293"/>
    <col min="6664" max="6676" width="10.7109375" style="293" customWidth="1"/>
    <col min="6677" max="6919" width="9.140625" style="293"/>
    <col min="6920" max="6932" width="10.7109375" style="293" customWidth="1"/>
    <col min="6933" max="7175" width="9.140625" style="293"/>
    <col min="7176" max="7188" width="10.7109375" style="293" customWidth="1"/>
    <col min="7189" max="7431" width="9.140625" style="293"/>
    <col min="7432" max="7444" width="10.7109375" style="293" customWidth="1"/>
    <col min="7445" max="7687" width="9.140625" style="293"/>
    <col min="7688" max="7700" width="10.7109375" style="293" customWidth="1"/>
    <col min="7701" max="7943" width="9.140625" style="293"/>
    <col min="7944" max="7956" width="10.7109375" style="293" customWidth="1"/>
    <col min="7957" max="8199" width="9.140625" style="293"/>
    <col min="8200" max="8212" width="10.7109375" style="293" customWidth="1"/>
    <col min="8213" max="8455" width="9.140625" style="293"/>
    <col min="8456" max="8468" width="10.7109375" style="293" customWidth="1"/>
    <col min="8469" max="8711" width="9.140625" style="293"/>
    <col min="8712" max="8724" width="10.7109375" style="293" customWidth="1"/>
    <col min="8725" max="8967" width="9.140625" style="293"/>
    <col min="8968" max="8980" width="10.7109375" style="293" customWidth="1"/>
    <col min="8981" max="9223" width="9.140625" style="293"/>
    <col min="9224" max="9236" width="10.7109375" style="293" customWidth="1"/>
    <col min="9237" max="9479" width="9.140625" style="293"/>
    <col min="9480" max="9492" width="10.7109375" style="293" customWidth="1"/>
    <col min="9493" max="9735" width="9.140625" style="293"/>
    <col min="9736" max="9748" width="10.7109375" style="293" customWidth="1"/>
    <col min="9749" max="9991" width="9.140625" style="293"/>
    <col min="9992" max="10004" width="10.7109375" style="293" customWidth="1"/>
    <col min="10005" max="10247" width="9.140625" style="293"/>
    <col min="10248" max="10260" width="10.7109375" style="293" customWidth="1"/>
    <col min="10261" max="10503" width="9.140625" style="293"/>
    <col min="10504" max="10516" width="10.7109375" style="293" customWidth="1"/>
    <col min="10517" max="10759" width="9.140625" style="293"/>
    <col min="10760" max="10772" width="10.7109375" style="293" customWidth="1"/>
    <col min="10773" max="11015" width="9.140625" style="293"/>
    <col min="11016" max="11028" width="10.7109375" style="293" customWidth="1"/>
    <col min="11029" max="11271" width="9.140625" style="293"/>
    <col min="11272" max="11284" width="10.7109375" style="293" customWidth="1"/>
    <col min="11285" max="11527" width="9.140625" style="293"/>
    <col min="11528" max="11540" width="10.7109375" style="293" customWidth="1"/>
    <col min="11541" max="11783" width="9.140625" style="293"/>
    <col min="11784" max="11796" width="10.7109375" style="293" customWidth="1"/>
    <col min="11797" max="12039" width="9.140625" style="293"/>
    <col min="12040" max="12052" width="10.7109375" style="293" customWidth="1"/>
    <col min="12053" max="12295" width="9.140625" style="293"/>
    <col min="12296" max="12308" width="10.7109375" style="293" customWidth="1"/>
    <col min="12309" max="12551" width="9.140625" style="293"/>
    <col min="12552" max="12564" width="10.7109375" style="293" customWidth="1"/>
    <col min="12565" max="12807" width="9.140625" style="293"/>
    <col min="12808" max="12820" width="10.7109375" style="293" customWidth="1"/>
    <col min="12821" max="13063" width="9.140625" style="293"/>
    <col min="13064" max="13076" width="10.7109375" style="293" customWidth="1"/>
    <col min="13077" max="13319" width="9.140625" style="293"/>
    <col min="13320" max="13332" width="10.7109375" style="293" customWidth="1"/>
    <col min="13333" max="13575" width="9.140625" style="293"/>
    <col min="13576" max="13588" width="10.7109375" style="293" customWidth="1"/>
    <col min="13589" max="13831" width="9.140625" style="293"/>
    <col min="13832" max="13844" width="10.7109375" style="293" customWidth="1"/>
    <col min="13845" max="14087" width="9.140625" style="293"/>
    <col min="14088" max="14100" width="10.7109375" style="293" customWidth="1"/>
    <col min="14101" max="14343" width="9.140625" style="293"/>
    <col min="14344" max="14356" width="10.7109375" style="293" customWidth="1"/>
    <col min="14357" max="14599" width="9.140625" style="293"/>
    <col min="14600" max="14612" width="10.7109375" style="293" customWidth="1"/>
    <col min="14613" max="14855" width="9.140625" style="293"/>
    <col min="14856" max="14868" width="10.7109375" style="293" customWidth="1"/>
    <col min="14869" max="15111" width="9.140625" style="293"/>
    <col min="15112" max="15124" width="10.7109375" style="293" customWidth="1"/>
    <col min="15125" max="15367" width="9.140625" style="293"/>
    <col min="15368" max="15380" width="10.7109375" style="293" customWidth="1"/>
    <col min="15381" max="15623" width="9.140625" style="293"/>
    <col min="15624" max="15636" width="10.7109375" style="293" customWidth="1"/>
    <col min="15637" max="15879" width="9.140625" style="293"/>
    <col min="15880" max="15892" width="10.7109375" style="293" customWidth="1"/>
    <col min="15893" max="16135" width="9.140625" style="293"/>
    <col min="16136" max="16148" width="10.7109375" style="293" customWidth="1"/>
    <col min="16149" max="16384" width="9.140625" style="293"/>
  </cols>
  <sheetData>
    <row r="1" spans="1:32" x14ac:dyDescent="0.25">
      <c r="T1" s="933" t="s">
        <v>251</v>
      </c>
      <c r="U1" s="933"/>
      <c r="V1" s="933"/>
    </row>
    <row r="2" spans="1:32" ht="20.100000000000001" customHeight="1" x14ac:dyDescent="0.25">
      <c r="A2" s="932" t="s">
        <v>210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</row>
    <row r="3" spans="1:32" ht="6.75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7"/>
      <c r="O3" s="318"/>
      <c r="P3" s="318"/>
      <c r="Q3" s="318"/>
      <c r="R3" s="318"/>
      <c r="S3" s="318"/>
      <c r="T3" s="318"/>
      <c r="U3" s="318"/>
    </row>
    <row r="4" spans="1:32" ht="17.25" customHeight="1" x14ac:dyDescent="0.25">
      <c r="A4" s="462"/>
      <c r="B4" s="929">
        <f>T!G17</f>
        <v>2017</v>
      </c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930"/>
      <c r="R4" s="930"/>
      <c r="S4" s="930"/>
      <c r="T4" s="930"/>
      <c r="U4" s="931"/>
    </row>
    <row r="5" spans="1:32" ht="32.25" customHeight="1" x14ac:dyDescent="0.25">
      <c r="A5" s="462"/>
      <c r="B5" s="565"/>
      <c r="C5" s="328"/>
      <c r="D5" s="328"/>
      <c r="E5" s="328"/>
      <c r="F5" s="328"/>
      <c r="G5" s="566"/>
      <c r="H5" s="961" t="s">
        <v>39</v>
      </c>
      <c r="I5" s="962"/>
      <c r="J5" s="962"/>
      <c r="K5" s="962"/>
      <c r="L5" s="962"/>
      <c r="M5" s="962"/>
      <c r="N5" s="962"/>
      <c r="O5" s="962"/>
      <c r="P5" s="962"/>
      <c r="Q5" s="962"/>
      <c r="R5" s="962"/>
      <c r="S5" s="962"/>
      <c r="T5" s="962"/>
      <c r="U5" s="963"/>
    </row>
    <row r="6" spans="1:32" ht="27.75" customHeight="1" x14ac:dyDescent="0.25">
      <c r="A6" s="294"/>
      <c r="B6" s="958" t="s">
        <v>0</v>
      </c>
      <c r="C6" s="959"/>
      <c r="D6" s="959"/>
      <c r="E6" s="959"/>
      <c r="F6" s="959"/>
      <c r="G6" s="960"/>
      <c r="H6" s="955" t="s">
        <v>147</v>
      </c>
      <c r="I6" s="956"/>
      <c r="J6" s="956"/>
      <c r="K6" s="956"/>
      <c r="L6" s="956"/>
      <c r="M6" s="956"/>
      <c r="N6" s="957"/>
      <c r="O6" s="955" t="s">
        <v>1</v>
      </c>
      <c r="P6" s="956"/>
      <c r="Q6" s="956"/>
      <c r="R6" s="956"/>
      <c r="S6" s="956"/>
      <c r="T6" s="956"/>
      <c r="U6" s="957"/>
    </row>
    <row r="7" spans="1:32" ht="12.95" customHeight="1" x14ac:dyDescent="0.25">
      <c r="A7" s="295" t="s">
        <v>156</v>
      </c>
      <c r="B7" s="536" t="s">
        <v>6</v>
      </c>
      <c r="C7" s="537" t="s">
        <v>7</v>
      </c>
      <c r="D7" s="461" t="s">
        <v>8</v>
      </c>
      <c r="E7" s="537" t="s">
        <v>9</v>
      </c>
      <c r="F7" s="537" t="s">
        <v>335</v>
      </c>
      <c r="G7" s="564" t="s">
        <v>2</v>
      </c>
      <c r="H7" s="536" t="s">
        <v>6</v>
      </c>
      <c r="I7" s="537" t="s">
        <v>7</v>
      </c>
      <c r="J7" s="461" t="s">
        <v>8</v>
      </c>
      <c r="K7" s="537" t="s">
        <v>9</v>
      </c>
      <c r="L7" s="537" t="s">
        <v>335</v>
      </c>
      <c r="M7" s="537" t="s">
        <v>343</v>
      </c>
      <c r="N7" s="564" t="s">
        <v>2</v>
      </c>
      <c r="O7" s="536" t="s">
        <v>6</v>
      </c>
      <c r="P7" s="537" t="s">
        <v>7</v>
      </c>
      <c r="Q7" s="461" t="s">
        <v>8</v>
      </c>
      <c r="R7" s="537" t="s">
        <v>9</v>
      </c>
      <c r="S7" s="537" t="s">
        <v>335</v>
      </c>
      <c r="T7" s="537" t="s">
        <v>343</v>
      </c>
      <c r="U7" s="564" t="s">
        <v>2</v>
      </c>
      <c r="V7" s="404"/>
    </row>
    <row r="8" spans="1:32" ht="12.95" customHeight="1" x14ac:dyDescent="0.25">
      <c r="A8" s="296" t="s">
        <v>25</v>
      </c>
      <c r="B8" s="568">
        <v>1664</v>
      </c>
      <c r="C8" s="569">
        <v>6810</v>
      </c>
      <c r="D8" s="570">
        <v>200801</v>
      </c>
      <c r="E8" s="570">
        <v>2637595</v>
      </c>
      <c r="F8" s="570">
        <v>173</v>
      </c>
      <c r="G8" s="571">
        <v>2847043</v>
      </c>
      <c r="H8" s="568">
        <v>492819.71706068236</v>
      </c>
      <c r="I8" s="569">
        <v>152572.53570447885</v>
      </c>
      <c r="J8" s="570">
        <v>267839.67679978703</v>
      </c>
      <c r="K8" s="570">
        <v>514245.08010283182</v>
      </c>
      <c r="L8" s="570">
        <v>5335.0574014428503</v>
      </c>
      <c r="M8" s="570">
        <v>22871.345999046556</v>
      </c>
      <c r="N8" s="571">
        <v>1455683.4130682694</v>
      </c>
      <c r="O8" s="568">
        <v>5260740.865199999</v>
      </c>
      <c r="P8" s="569">
        <v>1628540.1539800006</v>
      </c>
      <c r="Q8" s="570">
        <v>2859509.2159084799</v>
      </c>
      <c r="R8" s="570">
        <v>5491176.5992804402</v>
      </c>
      <c r="S8" s="570">
        <v>56969.471279999998</v>
      </c>
      <c r="T8" s="570">
        <v>244345.08552000002</v>
      </c>
      <c r="U8" s="571">
        <v>15541281.391168917</v>
      </c>
      <c r="V8" s="301"/>
      <c r="W8" s="301"/>
      <c r="X8" s="677"/>
      <c r="Y8" s="677"/>
      <c r="Z8" s="677"/>
      <c r="AA8" s="677"/>
      <c r="AB8" s="677"/>
      <c r="AC8" s="677"/>
      <c r="AD8" s="677"/>
      <c r="AE8" s="677"/>
      <c r="AF8" s="677"/>
    </row>
    <row r="9" spans="1:32" ht="12.95" customHeight="1" x14ac:dyDescent="0.25">
      <c r="A9" s="296" t="s">
        <v>26</v>
      </c>
      <c r="B9" s="368">
        <v>1655</v>
      </c>
      <c r="C9" s="370">
        <v>6814</v>
      </c>
      <c r="D9" s="370">
        <v>200812</v>
      </c>
      <c r="E9" s="370">
        <v>2636956</v>
      </c>
      <c r="F9" s="370">
        <v>176</v>
      </c>
      <c r="G9" s="572">
        <v>2846413</v>
      </c>
      <c r="H9" s="368">
        <v>366217.05758510926</v>
      </c>
      <c r="I9" s="370">
        <v>107584.22556640753</v>
      </c>
      <c r="J9" s="370">
        <v>175878.63624426929</v>
      </c>
      <c r="K9" s="370">
        <v>350405.26667819999</v>
      </c>
      <c r="L9" s="370">
        <v>4764.0698212817097</v>
      </c>
      <c r="M9" s="370">
        <v>16261.088927283712</v>
      </c>
      <c r="N9" s="572">
        <v>1021110.3448225516</v>
      </c>
      <c r="O9" s="368">
        <v>3907634.7788200006</v>
      </c>
      <c r="P9" s="370">
        <v>1147860.9256999998</v>
      </c>
      <c r="Q9" s="370">
        <v>1876715.678903705</v>
      </c>
      <c r="R9" s="370">
        <v>3739443.8868192188</v>
      </c>
      <c r="S9" s="370">
        <v>50840.34491</v>
      </c>
      <c r="T9" s="370">
        <v>173590.38879299999</v>
      </c>
      <c r="U9" s="572">
        <v>10896086.003945922</v>
      </c>
      <c r="V9" s="303"/>
      <c r="W9" s="303"/>
      <c r="X9" s="677"/>
      <c r="Y9" s="677"/>
      <c r="Z9" s="677"/>
      <c r="AA9" s="677"/>
      <c r="AB9" s="677"/>
      <c r="AC9" s="677"/>
      <c r="AD9" s="677"/>
      <c r="AE9" s="677"/>
      <c r="AF9" s="677"/>
    </row>
    <row r="10" spans="1:32" ht="12.95" customHeight="1" x14ac:dyDescent="0.25">
      <c r="A10" s="350" t="s">
        <v>27</v>
      </c>
      <c r="B10" s="373">
        <v>1653</v>
      </c>
      <c r="C10" s="375">
        <v>6592</v>
      </c>
      <c r="D10" s="375">
        <v>200873</v>
      </c>
      <c r="E10" s="375">
        <v>2635663</v>
      </c>
      <c r="F10" s="370">
        <v>177</v>
      </c>
      <c r="G10" s="572">
        <v>2844958</v>
      </c>
      <c r="H10" s="373">
        <v>327630.93713591987</v>
      </c>
      <c r="I10" s="375">
        <v>83097.928208484009</v>
      </c>
      <c r="J10" s="375">
        <v>128562.97387821475</v>
      </c>
      <c r="K10" s="375">
        <v>245274.96809999997</v>
      </c>
      <c r="L10" s="375">
        <v>5300.128999999999</v>
      </c>
      <c r="M10" s="375">
        <v>13612.74280067265</v>
      </c>
      <c r="N10" s="572">
        <v>803479.67912329116</v>
      </c>
      <c r="O10" s="373">
        <v>3497148.8328325003</v>
      </c>
      <c r="P10" s="375">
        <v>887002.58117999998</v>
      </c>
      <c r="Q10" s="375">
        <v>1372350.2535600001</v>
      </c>
      <c r="R10" s="375">
        <v>2618281.8640000001</v>
      </c>
      <c r="S10" s="375">
        <v>56578.012729999995</v>
      </c>
      <c r="T10" s="375">
        <v>144885.9749329999</v>
      </c>
      <c r="U10" s="572">
        <v>8576247.5192355011</v>
      </c>
      <c r="V10" s="309"/>
      <c r="W10" s="309"/>
      <c r="X10" s="677"/>
      <c r="Y10" s="677"/>
      <c r="Z10" s="677"/>
      <c r="AA10" s="677"/>
      <c r="AB10" s="677"/>
      <c r="AC10" s="677"/>
      <c r="AD10" s="677"/>
      <c r="AE10" s="677"/>
      <c r="AF10" s="677"/>
    </row>
    <row r="11" spans="1:32" ht="12.95" customHeight="1" x14ac:dyDescent="0.25">
      <c r="A11" s="349" t="s">
        <v>28</v>
      </c>
      <c r="B11" s="568">
        <v>1654</v>
      </c>
      <c r="C11" s="570">
        <v>6593</v>
      </c>
      <c r="D11" s="570">
        <v>200844</v>
      </c>
      <c r="E11" s="570">
        <v>2634479</v>
      </c>
      <c r="F11" s="570">
        <v>178</v>
      </c>
      <c r="G11" s="571">
        <v>2843748</v>
      </c>
      <c r="H11" s="568">
        <v>283800.22513432411</v>
      </c>
      <c r="I11" s="570">
        <v>68899.954275302342</v>
      </c>
      <c r="J11" s="570">
        <v>98014.084806021463</v>
      </c>
      <c r="K11" s="570">
        <v>195019.05520800001</v>
      </c>
      <c r="L11" s="570">
        <v>4885.3370000000004</v>
      </c>
      <c r="M11" s="570">
        <v>11331.853810623066</v>
      </c>
      <c r="N11" s="571">
        <v>661950.51023427106</v>
      </c>
      <c r="O11" s="568">
        <v>3033290.1942299996</v>
      </c>
      <c r="P11" s="570">
        <v>736361.53207000031</v>
      </c>
      <c r="Q11" s="570">
        <v>1047551.9834340001</v>
      </c>
      <c r="R11" s="570">
        <v>2084415.2496559999</v>
      </c>
      <c r="S11" s="570">
        <v>52214.255989999998</v>
      </c>
      <c r="T11" s="570">
        <v>121150.65495900002</v>
      </c>
      <c r="U11" s="571">
        <v>7074983.8703390006</v>
      </c>
      <c r="V11" s="303"/>
      <c r="W11" s="303"/>
      <c r="X11" s="302"/>
      <c r="Y11" s="302"/>
      <c r="Z11" s="302"/>
    </row>
    <row r="12" spans="1:32" ht="12.95" customHeight="1" x14ac:dyDescent="0.25">
      <c r="A12" s="349" t="s">
        <v>29</v>
      </c>
      <c r="B12" s="368">
        <v>1651</v>
      </c>
      <c r="C12" s="370">
        <v>6594</v>
      </c>
      <c r="D12" s="370">
        <v>201073</v>
      </c>
      <c r="E12" s="370">
        <v>2632837</v>
      </c>
      <c r="F12" s="370">
        <v>181</v>
      </c>
      <c r="G12" s="572">
        <v>2842336</v>
      </c>
      <c r="H12" s="368">
        <v>244154.36500000002</v>
      </c>
      <c r="I12" s="370">
        <v>45121.817000000003</v>
      </c>
      <c r="J12" s="370">
        <v>41490.969110000005</v>
      </c>
      <c r="K12" s="370">
        <v>82435.189890000009</v>
      </c>
      <c r="L12" s="370">
        <v>5285.5340000000006</v>
      </c>
      <c r="M12" s="370">
        <v>7258.0066971497827</v>
      </c>
      <c r="N12" s="572">
        <v>425745.88169714977</v>
      </c>
      <c r="O12" s="368">
        <v>2609117.1165800006</v>
      </c>
      <c r="P12" s="370">
        <v>482201.71609000012</v>
      </c>
      <c r="Q12" s="370">
        <v>443400.53685000009</v>
      </c>
      <c r="R12" s="370">
        <v>880964.41731999989</v>
      </c>
      <c r="S12" s="370">
        <v>56485.103750000002</v>
      </c>
      <c r="T12" s="370">
        <v>77494.190911999991</v>
      </c>
      <c r="U12" s="572">
        <v>4549663.0815020008</v>
      </c>
      <c r="V12" s="303"/>
      <c r="W12" s="303"/>
      <c r="X12" s="302"/>
      <c r="Y12" s="302"/>
      <c r="Z12" s="302"/>
    </row>
    <row r="13" spans="1:32" ht="12.95" customHeight="1" x14ac:dyDescent="0.25">
      <c r="A13" s="350" t="s">
        <v>30</v>
      </c>
      <c r="B13" s="373">
        <v>1654</v>
      </c>
      <c r="C13" s="375">
        <v>6594</v>
      </c>
      <c r="D13" s="375">
        <v>201370</v>
      </c>
      <c r="E13" s="375">
        <v>2631446</v>
      </c>
      <c r="F13" s="370">
        <v>184</v>
      </c>
      <c r="G13" s="572">
        <v>2841248</v>
      </c>
      <c r="H13" s="373">
        <v>248543.67725641213</v>
      </c>
      <c r="I13" s="375">
        <v>31283.835345078074</v>
      </c>
      <c r="J13" s="375">
        <v>14206.197085746284</v>
      </c>
      <c r="K13" s="375">
        <v>34481.835824614296</v>
      </c>
      <c r="L13" s="375">
        <v>5249.4629714307102</v>
      </c>
      <c r="M13" s="375">
        <v>7408.1118396932052</v>
      </c>
      <c r="N13" s="572">
        <v>341173.12032297469</v>
      </c>
      <c r="O13" s="373">
        <v>2656162.5915899999</v>
      </c>
      <c r="P13" s="375">
        <v>334375.43675000011</v>
      </c>
      <c r="Q13" s="375">
        <v>151831.89648600001</v>
      </c>
      <c r="R13" s="375">
        <v>368549.05741399992</v>
      </c>
      <c r="S13" s="375">
        <v>56107.27061</v>
      </c>
      <c r="T13" s="375">
        <v>79273.012892000013</v>
      </c>
      <c r="U13" s="572">
        <v>3646299.2657419997</v>
      </c>
      <c r="V13" s="303"/>
      <c r="W13" s="303"/>
      <c r="X13" s="302"/>
      <c r="Y13" s="302"/>
      <c r="Z13" s="302"/>
    </row>
    <row r="14" spans="1:32" ht="12.95" customHeight="1" x14ac:dyDescent="0.25">
      <c r="A14" s="349" t="s">
        <v>31</v>
      </c>
      <c r="B14" s="568">
        <v>1655</v>
      </c>
      <c r="C14" s="570">
        <v>6596</v>
      </c>
      <c r="D14" s="570">
        <v>201367</v>
      </c>
      <c r="E14" s="570">
        <v>2629947</v>
      </c>
      <c r="F14" s="570">
        <v>185</v>
      </c>
      <c r="G14" s="571">
        <v>2839750</v>
      </c>
      <c r="H14" s="568">
        <v>259859.78105619334</v>
      </c>
      <c r="I14" s="570">
        <v>28718.220706493725</v>
      </c>
      <c r="J14" s="570">
        <v>13414.918963812112</v>
      </c>
      <c r="K14" s="570">
        <v>33413.363316189287</v>
      </c>
      <c r="L14" s="570">
        <v>4891.1058474269703</v>
      </c>
      <c r="M14" s="570">
        <v>7002.2047956114211</v>
      </c>
      <c r="N14" s="571">
        <v>347299.59468572686</v>
      </c>
      <c r="O14" s="568">
        <v>2773009.7443599999</v>
      </c>
      <c r="P14" s="570">
        <v>306552.20912000007</v>
      </c>
      <c r="Q14" s="570">
        <v>143195.94375749817</v>
      </c>
      <c r="R14" s="570">
        <v>356676.65587850084</v>
      </c>
      <c r="S14" s="570">
        <v>52212.04017</v>
      </c>
      <c r="T14" s="570">
        <v>74862.800948000004</v>
      </c>
      <c r="U14" s="571">
        <v>3706509.3942339993</v>
      </c>
      <c r="V14" s="303"/>
      <c r="W14" s="303"/>
      <c r="X14" s="302"/>
      <c r="Y14" s="302"/>
      <c r="Z14" s="302"/>
    </row>
    <row r="15" spans="1:32" ht="12.95" customHeight="1" x14ac:dyDescent="0.25">
      <c r="A15" s="349" t="s">
        <v>32</v>
      </c>
      <c r="B15" s="368">
        <v>1656</v>
      </c>
      <c r="C15" s="370">
        <v>6617</v>
      </c>
      <c r="D15" s="370">
        <v>201572</v>
      </c>
      <c r="E15" s="370">
        <v>2629263</v>
      </c>
      <c r="F15" s="370">
        <v>184</v>
      </c>
      <c r="G15" s="572">
        <v>2839292</v>
      </c>
      <c r="H15" s="368">
        <v>235001.11628335933</v>
      </c>
      <c r="I15" s="370">
        <v>30704.983018399958</v>
      </c>
      <c r="J15" s="370">
        <v>13048.483798488469</v>
      </c>
      <c r="K15" s="370">
        <v>33380.564484063478</v>
      </c>
      <c r="L15" s="370">
        <v>5280.5735860385639</v>
      </c>
      <c r="M15" s="370">
        <v>8440.7761126619516</v>
      </c>
      <c r="N15" s="572">
        <v>325856.49728301167</v>
      </c>
      <c r="O15" s="368">
        <v>2503875.36595</v>
      </c>
      <c r="P15" s="370">
        <v>327177.41383999999</v>
      </c>
      <c r="Q15" s="370">
        <v>139041.78645617052</v>
      </c>
      <c r="R15" s="370">
        <v>355703.75624382944</v>
      </c>
      <c r="S15" s="370">
        <v>56272.801630000002</v>
      </c>
      <c r="T15" s="370">
        <v>90109.038969000016</v>
      </c>
      <c r="U15" s="572">
        <v>3472180.1630890002</v>
      </c>
      <c r="V15" s="303"/>
      <c r="W15" s="303"/>
      <c r="X15" s="302"/>
      <c r="Y15" s="302"/>
      <c r="Z15" s="302"/>
    </row>
    <row r="16" spans="1:32" ht="12.95" customHeight="1" x14ac:dyDescent="0.25">
      <c r="A16" s="350" t="s">
        <v>33</v>
      </c>
      <c r="B16" s="373">
        <v>1657</v>
      </c>
      <c r="C16" s="375">
        <v>6636</v>
      </c>
      <c r="D16" s="375">
        <v>201894</v>
      </c>
      <c r="E16" s="375">
        <v>2629338</v>
      </c>
      <c r="F16" s="370">
        <v>186</v>
      </c>
      <c r="G16" s="572">
        <v>2839711</v>
      </c>
      <c r="H16" s="373">
        <v>274127.17284177488</v>
      </c>
      <c r="I16" s="375">
        <v>45194.587538553787</v>
      </c>
      <c r="J16" s="375">
        <v>42656.921026798009</v>
      </c>
      <c r="K16" s="375">
        <v>84121.357430847434</v>
      </c>
      <c r="L16" s="375">
        <v>5268.6655286412943</v>
      </c>
      <c r="M16" s="375">
        <v>9284.0457010208429</v>
      </c>
      <c r="N16" s="572">
        <v>460652.75006763631</v>
      </c>
      <c r="O16" s="373">
        <v>2927363.81091</v>
      </c>
      <c r="P16" s="375">
        <v>482637.44021000009</v>
      </c>
      <c r="Q16" s="375">
        <v>455539.56806189351</v>
      </c>
      <c r="R16" s="375">
        <v>898365.01776513946</v>
      </c>
      <c r="S16" s="375">
        <v>56266.126230000009</v>
      </c>
      <c r="T16" s="375">
        <v>99221.977948000029</v>
      </c>
      <c r="U16" s="572">
        <v>4919393.9411250325</v>
      </c>
      <c r="V16" s="303"/>
      <c r="W16" s="303"/>
      <c r="X16" s="302"/>
      <c r="Y16" s="302"/>
      <c r="Z16" s="302"/>
    </row>
    <row r="17" spans="1:26" ht="12.95" customHeight="1" x14ac:dyDescent="0.25">
      <c r="A17" s="296" t="s">
        <v>34</v>
      </c>
      <c r="B17" s="568">
        <v>1658</v>
      </c>
      <c r="C17" s="570">
        <v>6656</v>
      </c>
      <c r="D17" s="570">
        <v>202337</v>
      </c>
      <c r="E17" s="570">
        <v>2630522</v>
      </c>
      <c r="F17" s="570">
        <v>187</v>
      </c>
      <c r="G17" s="571">
        <v>2841360</v>
      </c>
      <c r="H17" s="568">
        <v>319407.2692821786</v>
      </c>
      <c r="I17" s="570">
        <v>71018.041997915643</v>
      </c>
      <c r="J17" s="570">
        <v>84442.745505132727</v>
      </c>
      <c r="K17" s="570">
        <v>163181.82387011201</v>
      </c>
      <c r="L17" s="570">
        <v>5601.0787401015896</v>
      </c>
      <c r="M17" s="570">
        <v>13693.23709392003</v>
      </c>
      <c r="N17" s="571">
        <v>657344.19648936053</v>
      </c>
      <c r="O17" s="568">
        <v>3403307.8426570995</v>
      </c>
      <c r="P17" s="570">
        <v>756737.28616999998</v>
      </c>
      <c r="Q17" s="570">
        <v>899809.59050631698</v>
      </c>
      <c r="R17" s="570">
        <v>1738894.0811487027</v>
      </c>
      <c r="S17" s="570">
        <v>59685.969697400003</v>
      </c>
      <c r="T17" s="570">
        <v>145959.78654280002</v>
      </c>
      <c r="U17" s="571">
        <v>7004394.5567223197</v>
      </c>
      <c r="V17" s="303"/>
      <c r="W17" s="303"/>
      <c r="X17" s="302"/>
      <c r="Y17" s="302"/>
      <c r="Z17" s="302"/>
    </row>
    <row r="18" spans="1:26" ht="12.95" customHeight="1" x14ac:dyDescent="0.25">
      <c r="A18" s="296" t="s">
        <v>35</v>
      </c>
      <c r="B18" s="368">
        <v>1662</v>
      </c>
      <c r="C18" s="370">
        <v>6666</v>
      </c>
      <c r="D18" s="370">
        <v>202853</v>
      </c>
      <c r="E18" s="370">
        <v>2631466</v>
      </c>
      <c r="F18" s="370">
        <v>194</v>
      </c>
      <c r="G18" s="572">
        <v>2842841</v>
      </c>
      <c r="H18" s="368">
        <v>387658.29218742886</v>
      </c>
      <c r="I18" s="370">
        <v>100505.18164168239</v>
      </c>
      <c r="J18" s="370">
        <v>152102.1203116877</v>
      </c>
      <c r="K18" s="370">
        <v>284712.64337001852</v>
      </c>
      <c r="L18" s="370">
        <v>5580.3473276602144</v>
      </c>
      <c r="M18" s="370">
        <v>16492.122279131254</v>
      </c>
      <c r="N18" s="572">
        <v>947050.70711760898</v>
      </c>
      <c r="O18" s="368">
        <v>4132188.8522100002</v>
      </c>
      <c r="P18" s="370">
        <v>1071233.66842</v>
      </c>
      <c r="Q18" s="370">
        <v>1621275.7790885607</v>
      </c>
      <c r="R18" s="370">
        <v>3034982.8029816598</v>
      </c>
      <c r="S18" s="370">
        <v>59484.885869999998</v>
      </c>
      <c r="T18" s="370">
        <v>175985.84779</v>
      </c>
      <c r="U18" s="572">
        <v>10095151.83636022</v>
      </c>
      <c r="V18" s="303"/>
      <c r="W18" s="303"/>
      <c r="X18" s="302"/>
      <c r="Y18" s="302"/>
      <c r="Z18" s="302"/>
    </row>
    <row r="19" spans="1:26" ht="12.95" customHeight="1" x14ac:dyDescent="0.25">
      <c r="A19" s="304" t="s">
        <v>36</v>
      </c>
      <c r="B19" s="373">
        <v>1666</v>
      </c>
      <c r="C19" s="375">
        <v>6685</v>
      </c>
      <c r="D19" s="375">
        <v>203118</v>
      </c>
      <c r="E19" s="375">
        <v>2632594</v>
      </c>
      <c r="F19" s="375">
        <v>196</v>
      </c>
      <c r="G19" s="747">
        <v>2844259</v>
      </c>
      <c r="H19" s="373">
        <v>375952.01177970885</v>
      </c>
      <c r="I19" s="375">
        <v>111514.77867496475</v>
      </c>
      <c r="J19" s="375">
        <v>206466.48562199107</v>
      </c>
      <c r="K19" s="375">
        <v>406562.5263670304</v>
      </c>
      <c r="L19" s="375">
        <v>5471.3904772193519</v>
      </c>
      <c r="M19" s="375">
        <v>-26043.314772469617</v>
      </c>
      <c r="N19" s="747">
        <v>1079923.8781484447</v>
      </c>
      <c r="O19" s="373">
        <v>4007501.3345400007</v>
      </c>
      <c r="P19" s="375">
        <v>1188534.15001</v>
      </c>
      <c r="Q19" s="375">
        <v>2200828.5442265649</v>
      </c>
      <c r="R19" s="375">
        <v>4334057.5954865683</v>
      </c>
      <c r="S19" s="375">
        <v>58325.350579999991</v>
      </c>
      <c r="T19" s="375">
        <v>-277468.89962699998</v>
      </c>
      <c r="U19" s="747">
        <v>11511778.075216133</v>
      </c>
      <c r="V19" s="539"/>
      <c r="W19" s="303"/>
      <c r="X19" s="302"/>
      <c r="Y19" s="302"/>
      <c r="Z19" s="302"/>
    </row>
    <row r="20" spans="1:26" ht="12.95" customHeight="1" x14ac:dyDescent="0.25">
      <c r="A20" s="296" t="s">
        <v>144</v>
      </c>
      <c r="B20" s="616">
        <f>B10</f>
        <v>1653</v>
      </c>
      <c r="C20" s="628">
        <f t="shared" ref="C20:E20" si="0">C10</f>
        <v>6592</v>
      </c>
      <c r="D20" s="628">
        <f t="shared" si="0"/>
        <v>200873</v>
      </c>
      <c r="E20" s="628">
        <f t="shared" si="0"/>
        <v>2635663</v>
      </c>
      <c r="F20" s="628">
        <f t="shared" ref="F20" si="1">F10</f>
        <v>177</v>
      </c>
      <c r="G20" s="629">
        <f>G10</f>
        <v>2844958</v>
      </c>
      <c r="H20" s="377">
        <f>SUM(H8:H10)</f>
        <v>1186667.7117817116</v>
      </c>
      <c r="I20" s="379">
        <f>SUM(I8:I10)</f>
        <v>343254.68947937043</v>
      </c>
      <c r="J20" s="379">
        <f t="shared" ref="J20:K20" si="2">SUM(J8:J10)</f>
        <v>572281.28692227101</v>
      </c>
      <c r="K20" s="379">
        <f t="shared" si="2"/>
        <v>1109925.3148810319</v>
      </c>
      <c r="L20" s="379">
        <f t="shared" ref="L20" si="3">SUM(L8:L10)</f>
        <v>15399.25622272456</v>
      </c>
      <c r="M20" s="379">
        <f t="shared" ref="M20" si="4">SUM(M8:M10)</f>
        <v>52745.17772700292</v>
      </c>
      <c r="N20" s="573">
        <f>SUM(N8:N10)</f>
        <v>3280273.4370141122</v>
      </c>
      <c r="O20" s="396">
        <f>SUM(O8:O10)</f>
        <v>12665524.476852499</v>
      </c>
      <c r="P20" s="381">
        <f>SUM(P8:P10)</f>
        <v>3663403.6608600002</v>
      </c>
      <c r="Q20" s="381">
        <f t="shared" ref="Q20:U20" si="5">SUM(Q8:Q10)</f>
        <v>6108575.1483721854</v>
      </c>
      <c r="R20" s="381">
        <f t="shared" si="5"/>
        <v>11848902.350099659</v>
      </c>
      <c r="S20" s="381">
        <f t="shared" ref="S20" si="6">SUM(S8:S10)</f>
        <v>164387.82892</v>
      </c>
      <c r="T20" s="381">
        <f t="shared" ref="T20" si="7">SUM(T8:T10)</f>
        <v>562821.44924599992</v>
      </c>
      <c r="U20" s="482">
        <f t="shared" si="5"/>
        <v>35013614.914350338</v>
      </c>
    </row>
    <row r="21" spans="1:26" ht="12.95" customHeight="1" x14ac:dyDescent="0.25">
      <c r="A21" s="296" t="s">
        <v>170</v>
      </c>
      <c r="B21" s="616">
        <f>B13</f>
        <v>1654</v>
      </c>
      <c r="C21" s="799">
        <f t="shared" ref="C21:G21" si="8">C13</f>
        <v>6594</v>
      </c>
      <c r="D21" s="799">
        <f t="shared" si="8"/>
        <v>201370</v>
      </c>
      <c r="E21" s="799">
        <f t="shared" si="8"/>
        <v>2631446</v>
      </c>
      <c r="F21" s="799">
        <f t="shared" ref="F21" si="9">F13</f>
        <v>184</v>
      </c>
      <c r="G21" s="800">
        <f t="shared" si="8"/>
        <v>2841248</v>
      </c>
      <c r="H21" s="377">
        <f>SUM(H11:H13)</f>
        <v>776498.26739073626</v>
      </c>
      <c r="I21" s="379">
        <f>SUM(I11:I13)</f>
        <v>145305.60662038042</v>
      </c>
      <c r="J21" s="379">
        <f t="shared" ref="J21:N21" si="10">SUM(J11:J13)</f>
        <v>153711.25100176776</v>
      </c>
      <c r="K21" s="379">
        <f t="shared" si="10"/>
        <v>311936.08092261432</v>
      </c>
      <c r="L21" s="379">
        <f t="shared" ref="L21" si="11">SUM(L11:L13)</f>
        <v>15420.333971430711</v>
      </c>
      <c r="M21" s="379">
        <f t="shared" ref="M21" si="12">SUM(M11:M13)</f>
        <v>25997.972347466057</v>
      </c>
      <c r="N21" s="573">
        <f t="shared" si="10"/>
        <v>1428869.5122543955</v>
      </c>
      <c r="O21" s="396">
        <f>SUM(O11:O13)</f>
        <v>8298569.9024</v>
      </c>
      <c r="P21" s="381">
        <f>SUM(P11:P13)</f>
        <v>1552938.6849100005</v>
      </c>
      <c r="Q21" s="381">
        <f t="shared" ref="Q21:U21" si="13">SUM(Q11:Q13)</f>
        <v>1642784.41677</v>
      </c>
      <c r="R21" s="381">
        <f t="shared" si="13"/>
        <v>3333928.7243899996</v>
      </c>
      <c r="S21" s="381">
        <f t="shared" ref="S21" si="14">SUM(S11:S13)</f>
        <v>164806.63034999999</v>
      </c>
      <c r="T21" s="381">
        <f t="shared" ref="T21" si="15">SUM(T11:T13)</f>
        <v>277917.85876300005</v>
      </c>
      <c r="U21" s="482">
        <f t="shared" si="13"/>
        <v>15270946.217583001</v>
      </c>
    </row>
    <row r="22" spans="1:26" ht="12.95" customHeight="1" x14ac:dyDescent="0.25">
      <c r="A22" s="296" t="s">
        <v>211</v>
      </c>
      <c r="B22" s="616">
        <f>B16</f>
        <v>1657</v>
      </c>
      <c r="C22" s="799">
        <f t="shared" ref="C22:G22" si="16">C16</f>
        <v>6636</v>
      </c>
      <c r="D22" s="799">
        <f t="shared" si="16"/>
        <v>201894</v>
      </c>
      <c r="E22" s="799">
        <f t="shared" si="16"/>
        <v>2629338</v>
      </c>
      <c r="F22" s="799">
        <f t="shared" ref="F22" si="17">F16</f>
        <v>186</v>
      </c>
      <c r="G22" s="800">
        <f t="shared" si="16"/>
        <v>2839711</v>
      </c>
      <c r="H22" s="377">
        <f>SUM(H14:H16)</f>
        <v>768988.07018132752</v>
      </c>
      <c r="I22" s="379">
        <f>SUM(I14:I16)</f>
        <v>104617.79126344746</v>
      </c>
      <c r="J22" s="379">
        <f t="shared" ref="J22:N22" si="18">SUM(J14:J16)</f>
        <v>69120.323789098591</v>
      </c>
      <c r="K22" s="379">
        <f t="shared" si="18"/>
        <v>150915.28523110022</v>
      </c>
      <c r="L22" s="379">
        <f t="shared" ref="L22" si="19">SUM(L14:L16)</f>
        <v>15440.344962106828</v>
      </c>
      <c r="M22" s="379">
        <f t="shared" ref="M22" si="20">SUM(M14:M16)</f>
        <v>24727.026609294218</v>
      </c>
      <c r="N22" s="573">
        <f t="shared" si="18"/>
        <v>1133808.8420363748</v>
      </c>
      <c r="O22" s="396">
        <f>SUM(O14:O16)</f>
        <v>8204248.921219999</v>
      </c>
      <c r="P22" s="381">
        <f>SUM(P14:P16)</f>
        <v>1116367.0631700002</v>
      </c>
      <c r="Q22" s="381">
        <f t="shared" ref="Q22:U22" si="21">SUM(Q14:Q16)</f>
        <v>737777.29827556224</v>
      </c>
      <c r="R22" s="381">
        <f t="shared" si="21"/>
        <v>1610745.4298874699</v>
      </c>
      <c r="S22" s="381">
        <f t="shared" ref="S22" si="22">SUM(S14:S16)</f>
        <v>164750.96802999999</v>
      </c>
      <c r="T22" s="381">
        <f t="shared" ref="T22" si="23">SUM(T14:T16)</f>
        <v>264193.81786500005</v>
      </c>
      <c r="U22" s="482">
        <f t="shared" si="21"/>
        <v>12098083.498448033</v>
      </c>
    </row>
    <row r="23" spans="1:26" ht="12.95" customHeight="1" x14ac:dyDescent="0.25">
      <c r="A23" s="350" t="s">
        <v>171</v>
      </c>
      <c r="B23" s="854">
        <f>B19</f>
        <v>1666</v>
      </c>
      <c r="C23" s="855">
        <f t="shared" ref="C23:E23" si="24">C19</f>
        <v>6685</v>
      </c>
      <c r="D23" s="855">
        <f t="shared" si="24"/>
        <v>203118</v>
      </c>
      <c r="E23" s="855">
        <f t="shared" si="24"/>
        <v>2632594</v>
      </c>
      <c r="F23" s="855">
        <f t="shared" ref="F23" si="25">F19</f>
        <v>196</v>
      </c>
      <c r="G23" s="856">
        <f>G19</f>
        <v>2844259</v>
      </c>
      <c r="H23" s="857">
        <f>SUM(H17:H19)</f>
        <v>1083017.5732493163</v>
      </c>
      <c r="I23" s="858">
        <f>SUM(I17:I19)</f>
        <v>283038.00231456279</v>
      </c>
      <c r="J23" s="858">
        <f t="shared" ref="J23:N23" si="26">SUM(J17:J19)</f>
        <v>443011.35143881151</v>
      </c>
      <c r="K23" s="858">
        <f t="shared" si="26"/>
        <v>854456.99360716087</v>
      </c>
      <c r="L23" s="858">
        <f t="shared" ref="L23" si="27">SUM(L17:L19)</f>
        <v>16652.816544981157</v>
      </c>
      <c r="M23" s="858">
        <f t="shared" ref="M23" si="28">SUM(M17:M19)</f>
        <v>4142.0446005816666</v>
      </c>
      <c r="N23" s="859">
        <f t="shared" si="26"/>
        <v>2684318.7817554139</v>
      </c>
      <c r="O23" s="860">
        <f>SUM(O17:O19)</f>
        <v>11542998.029407101</v>
      </c>
      <c r="P23" s="861">
        <f>SUM(P17:P19)</f>
        <v>3016505.1046000002</v>
      </c>
      <c r="Q23" s="861">
        <f t="shared" ref="Q23:U23" si="29">SUM(Q17:Q19)</f>
        <v>4721913.9138214421</v>
      </c>
      <c r="R23" s="861">
        <f t="shared" si="29"/>
        <v>9107934.4796169307</v>
      </c>
      <c r="S23" s="861">
        <f t="shared" ref="S23" si="30">SUM(S17:S19)</f>
        <v>177496.20614739999</v>
      </c>
      <c r="T23" s="861">
        <f t="shared" ref="T23" si="31">SUM(T17:T19)</f>
        <v>44476.734705800074</v>
      </c>
      <c r="U23" s="862">
        <f t="shared" si="29"/>
        <v>28611324.468298674</v>
      </c>
      <c r="V23" s="404"/>
    </row>
    <row r="24" spans="1:26" ht="12.95" customHeight="1" x14ac:dyDescent="0.25">
      <c r="A24" s="296" t="s">
        <v>172</v>
      </c>
      <c r="B24" s="568">
        <f>B13</f>
        <v>1654</v>
      </c>
      <c r="C24" s="569">
        <f t="shared" ref="C24:G24" si="32">C13</f>
        <v>6594</v>
      </c>
      <c r="D24" s="569">
        <f t="shared" si="32"/>
        <v>201370</v>
      </c>
      <c r="E24" s="569">
        <f t="shared" si="32"/>
        <v>2631446</v>
      </c>
      <c r="F24" s="569">
        <f t="shared" ref="F24" si="33">F13</f>
        <v>184</v>
      </c>
      <c r="G24" s="801">
        <f t="shared" si="32"/>
        <v>2841248</v>
      </c>
      <c r="H24" s="568">
        <f>SUM(H8:H13)</f>
        <v>1963165.9791724477</v>
      </c>
      <c r="I24" s="569">
        <f>SUM(I8:I13)</f>
        <v>488560.29609975085</v>
      </c>
      <c r="J24" s="569">
        <f t="shared" ref="J24:N24" si="34">SUM(J8:J13)</f>
        <v>725992.53792403871</v>
      </c>
      <c r="K24" s="569">
        <f t="shared" si="34"/>
        <v>1421861.3958036462</v>
      </c>
      <c r="L24" s="569">
        <f t="shared" ref="L24" si="35">SUM(L8:L13)</f>
        <v>30819.590194155273</v>
      </c>
      <c r="M24" s="569">
        <f t="shared" ref="M24" si="36">SUM(M8:M13)</f>
        <v>78743.150074468969</v>
      </c>
      <c r="N24" s="801">
        <f t="shared" si="34"/>
        <v>4709142.9492685078</v>
      </c>
      <c r="O24" s="568">
        <f>SUM(O8:O13)</f>
        <v>20964094.379252497</v>
      </c>
      <c r="P24" s="569">
        <f>SUM(P8:P13)</f>
        <v>5216342.3457700014</v>
      </c>
      <c r="Q24" s="569">
        <f t="shared" ref="Q24:U24" si="37">SUM(Q8:Q13)</f>
        <v>7751359.5651421854</v>
      </c>
      <c r="R24" s="569">
        <f t="shared" si="37"/>
        <v>15182831.074489657</v>
      </c>
      <c r="S24" s="569">
        <f t="shared" ref="S24" si="38">SUM(S8:S13)</f>
        <v>329194.45926999999</v>
      </c>
      <c r="T24" s="569">
        <f t="shared" ref="T24" si="39">SUM(T8:T13)</f>
        <v>840739.30800900003</v>
      </c>
      <c r="U24" s="801">
        <f t="shared" si="37"/>
        <v>50284561.131933331</v>
      </c>
    </row>
    <row r="25" spans="1:26" ht="12.95" customHeight="1" x14ac:dyDescent="0.25">
      <c r="A25" s="296" t="s">
        <v>173</v>
      </c>
      <c r="B25" s="368">
        <f>B19</f>
        <v>1666</v>
      </c>
      <c r="C25" s="372">
        <f t="shared" ref="C25:G25" si="40">C19</f>
        <v>6685</v>
      </c>
      <c r="D25" s="372">
        <f t="shared" si="40"/>
        <v>203118</v>
      </c>
      <c r="E25" s="372">
        <f t="shared" si="40"/>
        <v>2632594</v>
      </c>
      <c r="F25" s="372">
        <f t="shared" ref="F25" si="41">F19</f>
        <v>196</v>
      </c>
      <c r="G25" s="803">
        <f t="shared" si="40"/>
        <v>2844259</v>
      </c>
      <c r="H25" s="368">
        <f>SUM(H14:H19)</f>
        <v>1852005.6434306437</v>
      </c>
      <c r="I25" s="372">
        <f>SUM(I14:I19)</f>
        <v>387655.79357801023</v>
      </c>
      <c r="J25" s="372">
        <f t="shared" ref="J25:N25" si="42">SUM(J14:J19)</f>
        <v>512131.67522791005</v>
      </c>
      <c r="K25" s="372">
        <f t="shared" si="42"/>
        <v>1005372.278838261</v>
      </c>
      <c r="L25" s="372">
        <f t="shared" ref="L25" si="43">SUM(L14:L19)</f>
        <v>32093.161507087989</v>
      </c>
      <c r="M25" s="372">
        <f t="shared" ref="M25" si="44">SUM(M14:M19)</f>
        <v>28869.071209875889</v>
      </c>
      <c r="N25" s="803">
        <f t="shared" si="42"/>
        <v>3818127.6237917896</v>
      </c>
      <c r="O25" s="368">
        <f>SUM(O14:O19)</f>
        <v>19747246.9506271</v>
      </c>
      <c r="P25" s="372">
        <f>SUM(P14:P19)</f>
        <v>4132872.1677700002</v>
      </c>
      <c r="Q25" s="372">
        <f t="shared" ref="Q25:U25" si="45">SUM(Q14:Q19)</f>
        <v>5459691.2120970041</v>
      </c>
      <c r="R25" s="372">
        <f t="shared" si="45"/>
        <v>10718679.909504401</v>
      </c>
      <c r="S25" s="372">
        <f t="shared" ref="S25" si="46">SUM(S14:S19)</f>
        <v>342247.17417739995</v>
      </c>
      <c r="T25" s="372">
        <f t="shared" ref="T25" si="47">SUM(T14:T19)</f>
        <v>308670.55257080006</v>
      </c>
      <c r="U25" s="803">
        <f t="shared" si="45"/>
        <v>40709407.966746703</v>
      </c>
    </row>
    <row r="26" spans="1:26" ht="12.95" customHeight="1" x14ac:dyDescent="0.25">
      <c r="A26" s="335" t="s">
        <v>158</v>
      </c>
      <c r="B26" s="863">
        <f>B19</f>
        <v>1666</v>
      </c>
      <c r="C26" s="864">
        <f t="shared" ref="C26:G26" si="48">C19</f>
        <v>6685</v>
      </c>
      <c r="D26" s="864">
        <f t="shared" si="48"/>
        <v>203118</v>
      </c>
      <c r="E26" s="864">
        <f t="shared" si="48"/>
        <v>2632594</v>
      </c>
      <c r="F26" s="864">
        <f t="shared" ref="F26" si="49">F19</f>
        <v>196</v>
      </c>
      <c r="G26" s="865">
        <f t="shared" si="48"/>
        <v>2844259</v>
      </c>
      <c r="H26" s="866">
        <f>SUM(H8:H19)</f>
        <v>3815171.6226030914</v>
      </c>
      <c r="I26" s="867">
        <f>SUM(I8:I19)</f>
        <v>876216.08967776108</v>
      </c>
      <c r="J26" s="867">
        <f t="shared" ref="J26:N26" si="50">SUM(J8:J19)</f>
        <v>1238124.2131519488</v>
      </c>
      <c r="K26" s="867">
        <f t="shared" si="50"/>
        <v>2427233.6746419072</v>
      </c>
      <c r="L26" s="867">
        <f t="shared" ref="L26" si="51">SUM(L8:L19)</f>
        <v>62912.751701243251</v>
      </c>
      <c r="M26" s="867">
        <f t="shared" ref="M26" si="52">SUM(M8:M19)</f>
        <v>107612.22128434487</v>
      </c>
      <c r="N26" s="868">
        <f t="shared" si="50"/>
        <v>8527270.5730602965</v>
      </c>
      <c r="O26" s="869">
        <f>SUM(O8:O19)</f>
        <v>40711341.329879604</v>
      </c>
      <c r="P26" s="870">
        <f>SUM(P8:P19)</f>
        <v>9349214.5135399997</v>
      </c>
      <c r="Q26" s="870">
        <f t="shared" ref="Q26:U26" si="53">SUM(Q8:Q19)</f>
        <v>13211050.777239189</v>
      </c>
      <c r="R26" s="870">
        <f t="shared" si="53"/>
        <v>25901510.983994059</v>
      </c>
      <c r="S26" s="870">
        <f t="shared" ref="S26" si="54">SUM(S8:S19)</f>
        <v>671441.63344739994</v>
      </c>
      <c r="T26" s="870">
        <f t="shared" ref="T26" si="55">SUM(T8:T19)</f>
        <v>1149409.8605798003</v>
      </c>
      <c r="U26" s="871">
        <f t="shared" si="53"/>
        <v>90993969.098680034</v>
      </c>
      <c r="V26" s="540"/>
    </row>
    <row r="27" spans="1:26" ht="15" customHeight="1" x14ac:dyDescent="0.25">
      <c r="B27" s="565"/>
      <c r="C27" s="328"/>
      <c r="E27" s="328"/>
      <c r="F27" s="328"/>
      <c r="G27" s="566"/>
      <c r="I27" s="328"/>
      <c r="J27" s="328"/>
      <c r="K27" s="328"/>
      <c r="O27" s="565"/>
      <c r="P27" s="328"/>
      <c r="Q27" s="328"/>
      <c r="R27" s="328"/>
      <c r="S27" s="328"/>
      <c r="T27" s="328"/>
      <c r="U27" s="566"/>
      <c r="V27" s="328"/>
    </row>
    <row r="28" spans="1:26" x14ac:dyDescent="0.25">
      <c r="B28" s="314"/>
      <c r="G28" s="327"/>
      <c r="O28" s="314"/>
      <c r="U28" s="327"/>
    </row>
    <row r="29" spans="1:26" ht="12" customHeight="1" x14ac:dyDescent="0.25">
      <c r="A29" s="445"/>
      <c r="B29" s="704" t="str">
        <f>B7</f>
        <v>VO</v>
      </c>
      <c r="C29" s="705" t="str">
        <f t="shared" ref="C29:E29" si="56">C7</f>
        <v>SO</v>
      </c>
      <c r="D29" s="705" t="str">
        <f t="shared" si="56"/>
        <v>MO</v>
      </c>
      <c r="E29" s="705" t="str">
        <f t="shared" si="56"/>
        <v>DOM</v>
      </c>
      <c r="F29" s="705" t="str">
        <f>F7</f>
        <v>CNG</v>
      </c>
      <c r="G29" s="781"/>
      <c r="H29" s="590"/>
      <c r="I29" s="782" t="str">
        <f>H7</f>
        <v>VO</v>
      </c>
      <c r="J29" s="782" t="str">
        <f t="shared" ref="J29" si="57">I7</f>
        <v>SO</v>
      </c>
      <c r="K29" s="782" t="str">
        <f>J7</f>
        <v>MO</v>
      </c>
      <c r="L29" s="782" t="str">
        <f t="shared" ref="L29:M29" si="58">K7</f>
        <v>DOM</v>
      </c>
      <c r="M29" s="782" t="str">
        <f t="shared" si="58"/>
        <v>CNG</v>
      </c>
      <c r="N29" s="315"/>
      <c r="O29" s="783"/>
      <c r="P29" s="782" t="str">
        <f>O7</f>
        <v>VO</v>
      </c>
      <c r="Q29" s="782" t="str">
        <f t="shared" ref="Q29:T29" si="59">P7</f>
        <v>SO</v>
      </c>
      <c r="R29" s="782" t="str">
        <f t="shared" si="59"/>
        <v>MO</v>
      </c>
      <c r="S29" s="782" t="str">
        <f t="shared" si="59"/>
        <v>DOM</v>
      </c>
      <c r="T29" s="782" t="str">
        <f t="shared" si="59"/>
        <v>CNG</v>
      </c>
      <c r="U29" s="781"/>
      <c r="V29" s="445"/>
    </row>
    <row r="30" spans="1:26" ht="12" customHeight="1" x14ac:dyDescent="0.25">
      <c r="B30" s="365">
        <f>B20</f>
        <v>1653</v>
      </c>
      <c r="C30" s="301">
        <f>C20</f>
        <v>6592</v>
      </c>
      <c r="D30" s="301">
        <f t="shared" ref="D30:E30" si="60">D20</f>
        <v>200873</v>
      </c>
      <c r="E30" s="301">
        <f t="shared" si="60"/>
        <v>2635663</v>
      </c>
      <c r="F30" s="301">
        <f>F20</f>
        <v>177</v>
      </c>
      <c r="G30" s="567"/>
      <c r="H30" s="784" t="str">
        <f>A20</f>
        <v>I. čtvrtletí</v>
      </c>
      <c r="I30" s="303">
        <f>H20/1000</f>
        <v>1186.6677117817117</v>
      </c>
      <c r="J30" s="303">
        <f t="shared" ref="J30:K30" si="61">I20/1000</f>
        <v>343.25468947937043</v>
      </c>
      <c r="K30" s="303">
        <f t="shared" si="61"/>
        <v>572.28128692227097</v>
      </c>
      <c r="L30" s="303">
        <f t="shared" ref="L30:L33" si="62">K20/1000</f>
        <v>1109.9253148810319</v>
      </c>
      <c r="M30" s="303">
        <f t="shared" ref="M30:M33" si="63">L20/1000</f>
        <v>15.39925622272456</v>
      </c>
      <c r="O30" s="785" t="str">
        <f>A20</f>
        <v>I. čtvrtletí</v>
      </c>
      <c r="P30" s="301">
        <f>O20/1000</f>
        <v>12665.524476852499</v>
      </c>
      <c r="Q30" s="301">
        <f t="shared" ref="Q30:T30" si="64">P20/1000</f>
        <v>3663.4036608600004</v>
      </c>
      <c r="R30" s="301">
        <f t="shared" si="64"/>
        <v>6108.5751483721851</v>
      </c>
      <c r="S30" s="301">
        <f t="shared" si="64"/>
        <v>11848.902350099659</v>
      </c>
      <c r="T30" s="301">
        <f t="shared" si="64"/>
        <v>164.38782892</v>
      </c>
      <c r="U30" s="567"/>
    </row>
    <row r="31" spans="1:26" ht="12" customHeight="1" x14ac:dyDescent="0.25">
      <c r="B31" s="314"/>
      <c r="E31" s="316"/>
      <c r="F31" s="316"/>
      <c r="G31" s="567"/>
      <c r="H31" s="784" t="str">
        <f t="shared" ref="H31:H33" si="65">A21</f>
        <v>II. čtvrtletí</v>
      </c>
      <c r="I31" s="303">
        <f t="shared" ref="I31:K33" si="66">H21/1000</f>
        <v>776.49826739073626</v>
      </c>
      <c r="J31" s="303">
        <f t="shared" si="66"/>
        <v>145.30560662038042</v>
      </c>
      <c r="K31" s="303">
        <f t="shared" si="66"/>
        <v>153.71125100176775</v>
      </c>
      <c r="L31" s="303">
        <f t="shared" si="62"/>
        <v>311.93608092261434</v>
      </c>
      <c r="M31" s="303">
        <f t="shared" si="63"/>
        <v>15.420333971430711</v>
      </c>
      <c r="O31" s="785" t="str">
        <f t="shared" ref="O31:O33" si="67">A21</f>
        <v>II. čtvrtletí</v>
      </c>
      <c r="P31" s="301">
        <f t="shared" ref="P31:T31" si="68">O21/1000</f>
        <v>8298.5699024000005</v>
      </c>
      <c r="Q31" s="301">
        <f t="shared" si="68"/>
        <v>1552.9386849100006</v>
      </c>
      <c r="R31" s="301">
        <f t="shared" si="68"/>
        <v>1642.78441677</v>
      </c>
      <c r="S31" s="301">
        <f t="shared" si="68"/>
        <v>3333.9287243899998</v>
      </c>
      <c r="T31" s="301">
        <f t="shared" si="68"/>
        <v>164.80663035000001</v>
      </c>
      <c r="U31" s="567"/>
    </row>
    <row r="32" spans="1:26" ht="12" customHeight="1" x14ac:dyDescent="0.25">
      <c r="B32" s="314"/>
      <c r="E32" s="316"/>
      <c r="F32" s="316"/>
      <c r="G32" s="567"/>
      <c r="H32" s="784" t="str">
        <f t="shared" si="65"/>
        <v>III. čtvrtletí</v>
      </c>
      <c r="I32" s="303">
        <f t="shared" si="66"/>
        <v>768.98807018132754</v>
      </c>
      <c r="J32" s="303">
        <f t="shared" si="66"/>
        <v>104.61779126344746</v>
      </c>
      <c r="K32" s="303">
        <f t="shared" si="66"/>
        <v>69.120323789098592</v>
      </c>
      <c r="L32" s="303">
        <f t="shared" si="62"/>
        <v>150.91528523110023</v>
      </c>
      <c r="M32" s="303">
        <f t="shared" si="63"/>
        <v>15.440344962106828</v>
      </c>
      <c r="O32" s="785" t="str">
        <f t="shared" si="67"/>
        <v>III. čtvrtletí</v>
      </c>
      <c r="P32" s="301">
        <f t="shared" ref="P32:T32" si="69">O22/1000</f>
        <v>8204.2489212199998</v>
      </c>
      <c r="Q32" s="301">
        <f t="shared" si="69"/>
        <v>1116.3670631700002</v>
      </c>
      <c r="R32" s="301">
        <f t="shared" si="69"/>
        <v>737.7772982755622</v>
      </c>
      <c r="S32" s="301">
        <f t="shared" si="69"/>
        <v>1610.7454298874698</v>
      </c>
      <c r="T32" s="301">
        <f t="shared" si="69"/>
        <v>164.75096803</v>
      </c>
      <c r="U32" s="567"/>
    </row>
    <row r="33" spans="2:21" ht="12" customHeight="1" x14ac:dyDescent="0.25">
      <c r="B33" s="314"/>
      <c r="E33" s="316"/>
      <c r="F33" s="316"/>
      <c r="G33" s="567"/>
      <c r="H33" s="784" t="str">
        <f t="shared" si="65"/>
        <v>IV. čtvrtletí</v>
      </c>
      <c r="I33" s="303">
        <f t="shared" si="66"/>
        <v>1083.0175732493162</v>
      </c>
      <c r="J33" s="303">
        <f t="shared" si="66"/>
        <v>283.03800231456279</v>
      </c>
      <c r="K33" s="303">
        <f t="shared" si="66"/>
        <v>443.01135143881152</v>
      </c>
      <c r="L33" s="303">
        <f t="shared" si="62"/>
        <v>854.45699360716083</v>
      </c>
      <c r="M33" s="303">
        <f t="shared" si="63"/>
        <v>16.652816544981157</v>
      </c>
      <c r="O33" s="785" t="str">
        <f t="shared" si="67"/>
        <v>IV. čtvrtletí</v>
      </c>
      <c r="P33" s="301">
        <f t="shared" ref="P33:T33" si="70">O23/1000</f>
        <v>11542.998029407101</v>
      </c>
      <c r="Q33" s="301">
        <f t="shared" si="70"/>
        <v>3016.5051046000003</v>
      </c>
      <c r="R33" s="301">
        <f t="shared" si="70"/>
        <v>4721.9139138214423</v>
      </c>
      <c r="S33" s="301">
        <f t="shared" si="70"/>
        <v>9107.9344796169298</v>
      </c>
      <c r="T33" s="301">
        <f t="shared" si="70"/>
        <v>177.49620614739999</v>
      </c>
      <c r="U33" s="567"/>
    </row>
    <row r="34" spans="2:21" ht="12" customHeight="1" x14ac:dyDescent="0.25">
      <c r="B34" s="314"/>
      <c r="E34" s="316"/>
      <c r="F34" s="316"/>
      <c r="G34" s="567"/>
      <c r="H34" s="316"/>
      <c r="I34" s="316"/>
      <c r="O34" s="314"/>
      <c r="Q34" s="316"/>
      <c r="R34" s="316"/>
      <c r="S34" s="316"/>
      <c r="T34" s="316"/>
      <c r="U34" s="567"/>
    </row>
    <row r="35" spans="2:21" ht="12" customHeight="1" x14ac:dyDescent="0.25">
      <c r="B35" s="314"/>
      <c r="D35" s="954" t="str">
        <f>T!E17</f>
        <v>IV. čtvrtletí</v>
      </c>
      <c r="E35" s="316"/>
      <c r="F35" s="316"/>
      <c r="G35" s="567"/>
      <c r="H35" s="316"/>
      <c r="I35" s="316"/>
      <c r="O35" s="314"/>
      <c r="Q35" s="316"/>
      <c r="R35" s="316"/>
      <c r="S35" s="316"/>
      <c r="T35" s="316"/>
      <c r="U35" s="567"/>
    </row>
    <row r="36" spans="2:21" ht="12" customHeight="1" x14ac:dyDescent="0.25">
      <c r="B36" s="314"/>
      <c r="D36" s="954"/>
      <c r="E36" s="316"/>
      <c r="F36" s="316"/>
      <c r="G36" s="567"/>
      <c r="H36" s="316"/>
      <c r="I36" s="316"/>
      <c r="O36" s="314"/>
      <c r="Q36" s="316"/>
      <c r="R36" s="316"/>
      <c r="S36" s="316"/>
      <c r="T36" s="316"/>
      <c r="U36" s="567"/>
    </row>
    <row r="37" spans="2:21" ht="12" customHeight="1" x14ac:dyDescent="0.25">
      <c r="E37" s="316"/>
      <c r="F37" s="316"/>
      <c r="G37" s="316"/>
      <c r="H37" s="316"/>
      <c r="I37" s="316"/>
      <c r="Q37" s="316"/>
      <c r="R37" s="316"/>
      <c r="S37" s="316"/>
      <c r="T37" s="316"/>
      <c r="U37" s="316"/>
    </row>
    <row r="38" spans="2:21" ht="12" customHeight="1" x14ac:dyDescent="0.25">
      <c r="E38" s="316"/>
      <c r="F38" s="316"/>
      <c r="G38" s="316"/>
      <c r="H38" s="316"/>
      <c r="I38" s="316"/>
      <c r="Q38" s="316"/>
      <c r="R38" s="316"/>
      <c r="S38" s="316"/>
      <c r="T38" s="316"/>
      <c r="U38" s="316"/>
    </row>
    <row r="39" spans="2:21" ht="12" customHeight="1" x14ac:dyDescent="0.25">
      <c r="E39" s="316"/>
      <c r="F39" s="316"/>
      <c r="G39" s="316"/>
      <c r="H39" s="316"/>
      <c r="I39" s="316"/>
      <c r="Q39" s="316"/>
      <c r="R39" s="316"/>
      <c r="S39" s="316"/>
      <c r="T39" s="316"/>
      <c r="U39" s="316"/>
    </row>
    <row r="40" spans="2:21" ht="12" customHeight="1" x14ac:dyDescent="0.25">
      <c r="E40" s="316"/>
      <c r="F40" s="316"/>
      <c r="G40" s="316"/>
      <c r="H40" s="316"/>
      <c r="I40" s="316"/>
      <c r="Q40" s="316"/>
      <c r="R40" s="316"/>
      <c r="S40" s="316"/>
      <c r="T40" s="316"/>
      <c r="U40" s="316"/>
    </row>
    <row r="41" spans="2:21" ht="12" customHeight="1" x14ac:dyDescent="0.25">
      <c r="E41" s="316"/>
      <c r="F41" s="316"/>
      <c r="G41" s="316"/>
      <c r="H41" s="316"/>
      <c r="I41" s="316"/>
      <c r="Q41" s="316"/>
      <c r="R41" s="316"/>
      <c r="S41" s="316"/>
      <c r="T41" s="316"/>
      <c r="U41" s="316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topLeftCell="A25" zoomScaleNormal="100" zoomScaleSheetLayoutView="100" workbookViewId="0">
      <selection activeCell="C23" sqref="C23"/>
    </sheetView>
  </sheetViews>
  <sheetFormatPr defaultRowHeight="12.75" x14ac:dyDescent="0.2"/>
  <cols>
    <col min="1" max="1" width="17.7109375" style="126" customWidth="1"/>
    <col min="2" max="3" width="8.7109375" style="126" customWidth="1"/>
    <col min="4" max="4" width="7.7109375" style="126" customWidth="1"/>
    <col min="5" max="6" width="8.7109375" style="126" customWidth="1"/>
    <col min="7" max="7" width="7.7109375" style="126" customWidth="1"/>
    <col min="8" max="9" width="8.7109375" style="126" customWidth="1"/>
    <col min="10" max="10" width="7.7109375" style="126" customWidth="1"/>
    <col min="11" max="11" width="1.7109375" style="126" customWidth="1"/>
    <col min="12" max="13" width="7.7109375" style="126" customWidth="1"/>
    <col min="14" max="16384" width="9.140625" style="126"/>
  </cols>
  <sheetData>
    <row r="1" spans="1:12" ht="13.5" x14ac:dyDescent="0.25">
      <c r="F1" s="451"/>
      <c r="I1" s="933" t="s">
        <v>252</v>
      </c>
      <c r="J1" s="933"/>
      <c r="K1" s="933"/>
      <c r="L1" s="491"/>
    </row>
    <row r="2" spans="1:12" ht="6.75" customHeight="1" x14ac:dyDescent="0.2"/>
    <row r="3" spans="1:12" ht="30" customHeight="1" x14ac:dyDescent="0.2">
      <c r="A3" s="978" t="s">
        <v>96</v>
      </c>
      <c r="B3" s="978"/>
      <c r="C3" s="978"/>
      <c r="D3" s="978"/>
      <c r="E3" s="978"/>
      <c r="F3" s="978"/>
      <c r="G3" s="978"/>
      <c r="H3" s="978"/>
      <c r="I3" s="978"/>
      <c r="J3" s="978"/>
      <c r="K3" s="978"/>
    </row>
    <row r="4" spans="1:12" ht="15" customHeight="1" x14ac:dyDescent="0.2">
      <c r="A4" s="495"/>
      <c r="B4" s="973">
        <f>T!G17</f>
        <v>2017</v>
      </c>
      <c r="C4" s="974"/>
      <c r="D4" s="974"/>
      <c r="E4" s="974"/>
      <c r="F4" s="974"/>
      <c r="G4" s="974"/>
      <c r="H4" s="974"/>
      <c r="I4" s="974"/>
      <c r="J4" s="975"/>
    </row>
    <row r="5" spans="1:12" ht="15.75" customHeight="1" x14ac:dyDescent="0.2">
      <c r="A5" s="979"/>
      <c r="B5" s="970" t="str">
        <f>T!J20</f>
        <v>říjen</v>
      </c>
      <c r="C5" s="971"/>
      <c r="D5" s="972"/>
      <c r="E5" s="970" t="str">
        <f>T!J21</f>
        <v>listopad</v>
      </c>
      <c r="F5" s="971"/>
      <c r="G5" s="972"/>
      <c r="H5" s="970" t="str">
        <f>T!J22</f>
        <v>prosinec</v>
      </c>
      <c r="I5" s="971"/>
      <c r="J5" s="972"/>
    </row>
    <row r="6" spans="1:12" ht="18" customHeight="1" x14ac:dyDescent="0.2">
      <c r="A6" s="979"/>
      <c r="B6" s="148"/>
      <c r="D6" s="167"/>
      <c r="E6" s="148"/>
      <c r="G6" s="167"/>
      <c r="H6" s="148"/>
      <c r="J6" s="167"/>
    </row>
    <row r="7" spans="1:12" ht="27.75" customHeight="1" x14ac:dyDescent="0.25">
      <c r="A7" s="979"/>
      <c r="B7" s="976" t="s">
        <v>39</v>
      </c>
      <c r="C7" s="977"/>
      <c r="D7" s="357" t="s">
        <v>46</v>
      </c>
      <c r="E7" s="976" t="s">
        <v>39</v>
      </c>
      <c r="F7" s="977"/>
      <c r="G7" s="357" t="s">
        <v>46</v>
      </c>
      <c r="H7" s="976" t="s">
        <v>39</v>
      </c>
      <c r="I7" s="977"/>
      <c r="J7" s="357" t="s">
        <v>46</v>
      </c>
    </row>
    <row r="8" spans="1:12" ht="15" customHeight="1" x14ac:dyDescent="0.25">
      <c r="A8" s="519" t="s">
        <v>193</v>
      </c>
      <c r="B8" s="163" t="s">
        <v>147</v>
      </c>
      <c r="C8" s="359" t="s">
        <v>1</v>
      </c>
      <c r="D8" s="246" t="s">
        <v>11</v>
      </c>
      <c r="E8" s="163" t="s">
        <v>147</v>
      </c>
      <c r="F8" s="359" t="s">
        <v>1</v>
      </c>
      <c r="G8" s="246" t="s">
        <v>11</v>
      </c>
      <c r="H8" s="163" t="s">
        <v>147</v>
      </c>
      <c r="I8" s="359" t="s">
        <v>1</v>
      </c>
      <c r="J8" s="246" t="s">
        <v>11</v>
      </c>
      <c r="K8" s="223"/>
    </row>
    <row r="9" spans="1:12" ht="12.6" customHeight="1" x14ac:dyDescent="0.25">
      <c r="A9" s="520">
        <v>1</v>
      </c>
      <c r="B9" s="151">
        <v>16017.587818141084</v>
      </c>
      <c r="C9" s="133">
        <v>170694.11718557417</v>
      </c>
      <c r="D9" s="497">
        <v>9.8000000000000007</v>
      </c>
      <c r="E9" s="133">
        <v>29028.742363658141</v>
      </c>
      <c r="F9" s="133">
        <v>309449.96546066663</v>
      </c>
      <c r="G9" s="496">
        <v>5.8</v>
      </c>
      <c r="H9" s="151">
        <v>39579.269594923622</v>
      </c>
      <c r="I9" s="133">
        <v>421921.76423912909</v>
      </c>
      <c r="J9" s="497">
        <v>-2.4</v>
      </c>
    </row>
    <row r="10" spans="1:12" ht="12.6" customHeight="1" x14ac:dyDescent="0.25">
      <c r="A10" s="515">
        <v>2</v>
      </c>
      <c r="B10" s="498">
        <v>18249.307472479362</v>
      </c>
      <c r="C10" s="499">
        <v>194473.18418557418</v>
      </c>
      <c r="D10" s="500">
        <v>11.9</v>
      </c>
      <c r="E10" s="499">
        <v>27621.4730239173</v>
      </c>
      <c r="F10" s="499">
        <v>294433.39146066667</v>
      </c>
      <c r="G10" s="501">
        <v>8.9</v>
      </c>
      <c r="H10" s="498">
        <v>35405.125252513782</v>
      </c>
      <c r="I10" s="499">
        <v>377420.69223912904</v>
      </c>
      <c r="J10" s="500">
        <v>-2.5</v>
      </c>
    </row>
    <row r="11" spans="1:12" ht="12.6" customHeight="1" x14ac:dyDescent="0.25">
      <c r="A11" s="515">
        <v>3</v>
      </c>
      <c r="B11" s="498">
        <v>20161.142818372486</v>
      </c>
      <c r="C11" s="499">
        <v>214843.69818557418</v>
      </c>
      <c r="D11" s="500">
        <v>10</v>
      </c>
      <c r="E11" s="499">
        <v>28617.289552170612</v>
      </c>
      <c r="F11" s="499">
        <v>305049.71746066667</v>
      </c>
      <c r="G11" s="501">
        <v>5.7</v>
      </c>
      <c r="H11" s="498">
        <v>36249.633410484603</v>
      </c>
      <c r="I11" s="499">
        <v>386420.35223912908</v>
      </c>
      <c r="J11" s="500">
        <v>-1.9</v>
      </c>
    </row>
    <row r="12" spans="1:12" ht="12.6" customHeight="1" x14ac:dyDescent="0.25">
      <c r="A12" s="515">
        <v>4</v>
      </c>
      <c r="B12" s="498">
        <v>19728.116020231853</v>
      </c>
      <c r="C12" s="499">
        <v>210230.91318557417</v>
      </c>
      <c r="D12" s="500">
        <v>10.6</v>
      </c>
      <c r="E12" s="499">
        <v>24771.846230327112</v>
      </c>
      <c r="F12" s="499">
        <v>264072.68246066663</v>
      </c>
      <c r="G12" s="501">
        <v>5.2</v>
      </c>
      <c r="H12" s="498">
        <v>39171.534770999686</v>
      </c>
      <c r="I12" s="499">
        <v>417560.89423912909</v>
      </c>
      <c r="J12" s="500">
        <v>0.3</v>
      </c>
    </row>
    <row r="13" spans="1:12" ht="12.6" customHeight="1" x14ac:dyDescent="0.25">
      <c r="A13" s="515">
        <v>5</v>
      </c>
      <c r="B13" s="498">
        <v>20249.228036518296</v>
      </c>
      <c r="C13" s="499">
        <v>215781.28918557416</v>
      </c>
      <c r="D13" s="500">
        <v>11</v>
      </c>
      <c r="E13" s="499">
        <v>25200.028271999516</v>
      </c>
      <c r="F13" s="499">
        <v>268636.82646066666</v>
      </c>
      <c r="G13" s="501">
        <v>6.6</v>
      </c>
      <c r="H13" s="498">
        <v>37104.05203446652</v>
      </c>
      <c r="I13" s="499">
        <v>395529.86823912908</v>
      </c>
      <c r="J13" s="500">
        <v>2.2999999999999998</v>
      </c>
    </row>
    <row r="14" spans="1:12" ht="12.6" customHeight="1" x14ac:dyDescent="0.25">
      <c r="A14" s="515">
        <v>6</v>
      </c>
      <c r="B14" s="498">
        <v>20939.021739597421</v>
      </c>
      <c r="C14" s="499">
        <v>223127.93318557416</v>
      </c>
      <c r="D14" s="500">
        <v>8.4</v>
      </c>
      <c r="E14" s="499">
        <v>30411.36636641718</v>
      </c>
      <c r="F14" s="499">
        <v>324162.45346066664</v>
      </c>
      <c r="G14" s="501">
        <v>6.3</v>
      </c>
      <c r="H14" s="498">
        <v>36042.720198741619</v>
      </c>
      <c r="I14" s="499">
        <v>384215.98523912905</v>
      </c>
      <c r="J14" s="500">
        <v>2.8</v>
      </c>
    </row>
    <row r="15" spans="1:12" ht="12.6" customHeight="1" x14ac:dyDescent="0.25">
      <c r="A15" s="515">
        <v>7</v>
      </c>
      <c r="B15" s="498">
        <v>18661.121000348205</v>
      </c>
      <c r="C15" s="499">
        <v>198859.01218557416</v>
      </c>
      <c r="D15" s="500">
        <v>8.8000000000000007</v>
      </c>
      <c r="E15" s="499">
        <v>31059.391170064438</v>
      </c>
      <c r="F15" s="499">
        <v>331073.72346066666</v>
      </c>
      <c r="G15" s="501">
        <v>6.1</v>
      </c>
      <c r="H15" s="498">
        <v>35094.19129335045</v>
      </c>
      <c r="I15" s="499">
        <v>374108.26623912907</v>
      </c>
      <c r="J15" s="500">
        <v>1.5</v>
      </c>
    </row>
    <row r="16" spans="1:12" ht="12.6" customHeight="1" x14ac:dyDescent="0.25">
      <c r="A16" s="515">
        <v>8</v>
      </c>
      <c r="B16" s="498">
        <v>20030.077369744729</v>
      </c>
      <c r="C16" s="499">
        <v>213443.39718557417</v>
      </c>
      <c r="D16" s="500">
        <v>8.5</v>
      </c>
      <c r="E16" s="499">
        <v>32068.858478846563</v>
      </c>
      <c r="F16" s="499">
        <v>341832.07746066665</v>
      </c>
      <c r="G16" s="501">
        <v>5.3</v>
      </c>
      <c r="H16" s="498">
        <v>35416.081282935498</v>
      </c>
      <c r="I16" s="499">
        <v>377544.08923912904</v>
      </c>
      <c r="J16" s="500">
        <v>1.6</v>
      </c>
    </row>
    <row r="17" spans="1:11" ht="12.6" customHeight="1" x14ac:dyDescent="0.25">
      <c r="A17" s="515">
        <v>9</v>
      </c>
      <c r="B17" s="498">
        <v>25588.057559178767</v>
      </c>
      <c r="C17" s="499">
        <v>272649.12618557422</v>
      </c>
      <c r="D17" s="500">
        <v>6.8</v>
      </c>
      <c r="E17" s="499">
        <v>30780.058805830718</v>
      </c>
      <c r="F17" s="499">
        <v>328094.87746066664</v>
      </c>
      <c r="G17" s="501">
        <v>6.1</v>
      </c>
      <c r="H17" s="498">
        <v>34591.71081644854</v>
      </c>
      <c r="I17" s="499">
        <v>368745.37623912905</v>
      </c>
      <c r="J17" s="500">
        <v>-1.1000000000000001</v>
      </c>
    </row>
    <row r="18" spans="1:11" ht="12.6" customHeight="1" x14ac:dyDescent="0.25">
      <c r="A18" s="515">
        <v>10</v>
      </c>
      <c r="B18" s="498">
        <v>23162.463689574844</v>
      </c>
      <c r="C18" s="499">
        <v>246817.17618557418</v>
      </c>
      <c r="D18" s="500">
        <v>10.4</v>
      </c>
      <c r="E18" s="499">
        <v>28455.566654090897</v>
      </c>
      <c r="F18" s="499">
        <v>303332.77246066666</v>
      </c>
      <c r="G18" s="501">
        <v>5.8</v>
      </c>
      <c r="H18" s="498">
        <v>35311.256015795909</v>
      </c>
      <c r="I18" s="499">
        <v>376413.37623912905</v>
      </c>
      <c r="J18" s="500">
        <v>-0.9</v>
      </c>
    </row>
    <row r="19" spans="1:11" ht="12.6" customHeight="1" x14ac:dyDescent="0.25">
      <c r="A19" s="515">
        <v>11</v>
      </c>
      <c r="B19" s="502">
        <v>20803.858022023447</v>
      </c>
      <c r="C19" s="503">
        <v>221687.88918557417</v>
      </c>
      <c r="D19" s="500">
        <v>11.6</v>
      </c>
      <c r="E19" s="503">
        <v>26357.544792169672</v>
      </c>
      <c r="F19" s="503">
        <v>280971.34946066665</v>
      </c>
      <c r="G19" s="501">
        <v>4.2</v>
      </c>
      <c r="H19" s="502">
        <v>36350.536897691214</v>
      </c>
      <c r="I19" s="503">
        <v>387458.62523912906</v>
      </c>
      <c r="J19" s="500">
        <v>5.3</v>
      </c>
      <c r="K19" s="234"/>
    </row>
    <row r="20" spans="1:11" ht="12.6" customHeight="1" x14ac:dyDescent="0.25">
      <c r="A20" s="515">
        <v>12</v>
      </c>
      <c r="B20" s="502">
        <v>20037.637943948026</v>
      </c>
      <c r="C20" s="503">
        <v>213513.76118557417</v>
      </c>
      <c r="D20" s="500">
        <v>12</v>
      </c>
      <c r="E20" s="503">
        <v>28194.048348736324</v>
      </c>
      <c r="F20" s="503">
        <v>300539.25946066668</v>
      </c>
      <c r="G20" s="501">
        <v>2.9</v>
      </c>
      <c r="H20" s="502">
        <v>34590.85674604954</v>
      </c>
      <c r="I20" s="503">
        <v>368739.65823912906</v>
      </c>
      <c r="J20" s="500">
        <v>3.5</v>
      </c>
      <c r="K20" s="234"/>
    </row>
    <row r="21" spans="1:11" ht="12.6" customHeight="1" x14ac:dyDescent="0.2">
      <c r="A21" s="515">
        <v>13</v>
      </c>
      <c r="B21" s="502">
        <v>21020.408120406111</v>
      </c>
      <c r="C21" s="503">
        <v>223948.10818557418</v>
      </c>
      <c r="D21" s="504">
        <v>10.9</v>
      </c>
      <c r="E21" s="503">
        <v>35342.391026187703</v>
      </c>
      <c r="F21" s="503">
        <v>376687.48446066666</v>
      </c>
      <c r="G21" s="505">
        <v>2</v>
      </c>
      <c r="H21" s="502">
        <v>35783.543415991378</v>
      </c>
      <c r="I21" s="503">
        <v>381447.48223912908</v>
      </c>
      <c r="J21" s="504">
        <v>0.5</v>
      </c>
      <c r="K21" s="234"/>
    </row>
    <row r="22" spans="1:11" ht="12.6" customHeight="1" x14ac:dyDescent="0.2">
      <c r="A22" s="515">
        <v>14</v>
      </c>
      <c r="B22" s="502">
        <v>16267.106184616512</v>
      </c>
      <c r="C22" s="503">
        <v>173357.15818557417</v>
      </c>
      <c r="D22" s="504">
        <v>11.6</v>
      </c>
      <c r="E22" s="503">
        <v>35532.220177342664</v>
      </c>
      <c r="F22" s="503">
        <v>378713.09546066663</v>
      </c>
      <c r="G22" s="505">
        <v>1.1000000000000001</v>
      </c>
      <c r="H22" s="502">
        <v>35859.101837600028</v>
      </c>
      <c r="I22" s="503">
        <v>382263.61823912908</v>
      </c>
      <c r="J22" s="504">
        <v>2.2999999999999998</v>
      </c>
    </row>
    <row r="23" spans="1:11" ht="12.6" customHeight="1" x14ac:dyDescent="0.2">
      <c r="A23" s="515">
        <v>15</v>
      </c>
      <c r="B23" s="502">
        <v>15859.245524941234</v>
      </c>
      <c r="C23" s="503">
        <v>169010.25118557416</v>
      </c>
      <c r="D23" s="504">
        <v>12.5</v>
      </c>
      <c r="E23" s="503">
        <v>35690.273593528174</v>
      </c>
      <c r="F23" s="503">
        <v>380434.22346066666</v>
      </c>
      <c r="G23" s="505">
        <v>2</v>
      </c>
      <c r="H23" s="502">
        <v>36936.855675858067</v>
      </c>
      <c r="I23" s="503">
        <v>393757.50523912907</v>
      </c>
      <c r="J23" s="504">
        <v>1.4</v>
      </c>
    </row>
    <row r="24" spans="1:11" ht="12.6" customHeight="1" x14ac:dyDescent="0.2">
      <c r="A24" s="515">
        <v>16</v>
      </c>
      <c r="B24" s="502">
        <v>19730.419550107203</v>
      </c>
      <c r="C24" s="503">
        <v>210232.64718557417</v>
      </c>
      <c r="D24" s="504">
        <v>12.8</v>
      </c>
      <c r="E24" s="503">
        <v>34459.579872896677</v>
      </c>
      <c r="F24" s="503">
        <v>367341.28846066666</v>
      </c>
      <c r="G24" s="505">
        <v>2.6</v>
      </c>
      <c r="H24" s="502">
        <v>33256.049630382237</v>
      </c>
      <c r="I24" s="503">
        <v>354508.16323912906</v>
      </c>
      <c r="J24" s="504">
        <v>0.2</v>
      </c>
    </row>
    <row r="25" spans="1:11" ht="12.6" customHeight="1" x14ac:dyDescent="0.2">
      <c r="A25" s="515">
        <v>17</v>
      </c>
      <c r="B25" s="502">
        <v>18029.060890775003</v>
      </c>
      <c r="C25" s="503">
        <v>192121.49118557418</v>
      </c>
      <c r="D25" s="504">
        <v>12.8</v>
      </c>
      <c r="E25" s="503">
        <v>32238.131180582619</v>
      </c>
      <c r="F25" s="503">
        <v>343644.50146066665</v>
      </c>
      <c r="G25" s="505">
        <v>2.8</v>
      </c>
      <c r="H25" s="502">
        <v>35137.139094189581</v>
      </c>
      <c r="I25" s="503">
        <v>374558.47623912909</v>
      </c>
      <c r="J25" s="504">
        <v>-0.8</v>
      </c>
    </row>
    <row r="26" spans="1:11" ht="12.6" customHeight="1" x14ac:dyDescent="0.2">
      <c r="A26" s="515">
        <v>18</v>
      </c>
      <c r="B26" s="502">
        <v>21519.46472312387</v>
      </c>
      <c r="C26" s="506">
        <v>229278.49618557419</v>
      </c>
      <c r="D26" s="507">
        <v>11.3</v>
      </c>
      <c r="E26" s="503">
        <v>28577.23795345068</v>
      </c>
      <c r="F26" s="506">
        <v>304623.47346066666</v>
      </c>
      <c r="G26" s="508">
        <v>2.8</v>
      </c>
      <c r="H26" s="502">
        <v>42521.224709784416</v>
      </c>
      <c r="I26" s="506">
        <v>453237.73923912906</v>
      </c>
      <c r="J26" s="507">
        <v>-4</v>
      </c>
    </row>
    <row r="27" spans="1:11" ht="12.6" customHeight="1" x14ac:dyDescent="0.2">
      <c r="A27" s="515">
        <v>19</v>
      </c>
      <c r="B27" s="502">
        <v>21696.111262993578</v>
      </c>
      <c r="C27" s="506">
        <v>231163.01918557417</v>
      </c>
      <c r="D27" s="507">
        <v>10.4</v>
      </c>
      <c r="E27" s="503">
        <v>30450.287332551568</v>
      </c>
      <c r="F27" s="506">
        <v>324586.69446066668</v>
      </c>
      <c r="G27" s="508">
        <v>2.7</v>
      </c>
      <c r="H27" s="502">
        <v>44007.256154655435</v>
      </c>
      <c r="I27" s="506">
        <v>469055.16523912904</v>
      </c>
      <c r="J27" s="507">
        <v>-3.2</v>
      </c>
    </row>
    <row r="28" spans="1:11" ht="12.6" customHeight="1" x14ac:dyDescent="0.2">
      <c r="A28" s="515">
        <v>20</v>
      </c>
      <c r="B28" s="502">
        <v>21912.682977926084</v>
      </c>
      <c r="C28" s="503">
        <v>233485.90018557417</v>
      </c>
      <c r="D28" s="504">
        <v>10.3</v>
      </c>
      <c r="E28" s="503">
        <v>36317.933540444938</v>
      </c>
      <c r="F28" s="503">
        <v>387129.37046066666</v>
      </c>
      <c r="G28" s="505">
        <v>2</v>
      </c>
      <c r="H28" s="502">
        <v>41499.951378228041</v>
      </c>
      <c r="I28" s="503">
        <v>442341.25123912905</v>
      </c>
      <c r="J28" s="504">
        <v>-0.9</v>
      </c>
    </row>
    <row r="29" spans="1:11" ht="12.6" customHeight="1" x14ac:dyDescent="0.2">
      <c r="A29" s="515">
        <v>21</v>
      </c>
      <c r="B29" s="502">
        <v>17487.504916221111</v>
      </c>
      <c r="C29" s="503">
        <v>186350.57918557417</v>
      </c>
      <c r="D29" s="504">
        <v>11</v>
      </c>
      <c r="E29" s="503">
        <v>35196.564033146256</v>
      </c>
      <c r="F29" s="503">
        <v>375188.78346066666</v>
      </c>
      <c r="G29" s="505">
        <v>4.3</v>
      </c>
      <c r="H29" s="502">
        <v>38582.163704139777</v>
      </c>
      <c r="I29" s="503">
        <v>411248.62023912906</v>
      </c>
      <c r="J29" s="504">
        <v>1.7</v>
      </c>
    </row>
    <row r="30" spans="1:11" ht="12.6" customHeight="1" x14ac:dyDescent="0.2">
      <c r="A30" s="515">
        <v>22</v>
      </c>
      <c r="B30" s="502">
        <v>19263.169363224981</v>
      </c>
      <c r="C30" s="503">
        <v>205265.43718557418</v>
      </c>
      <c r="D30" s="504">
        <v>8.6999999999999993</v>
      </c>
      <c r="E30" s="503">
        <v>31215.844681319475</v>
      </c>
      <c r="F30" s="503">
        <v>332756.03846066666</v>
      </c>
      <c r="G30" s="505">
        <v>5.4</v>
      </c>
      <c r="H30" s="502">
        <v>32698.315507880732</v>
      </c>
      <c r="I30" s="503">
        <v>348572.77623912907</v>
      </c>
      <c r="J30" s="504">
        <v>3.1</v>
      </c>
    </row>
    <row r="31" spans="1:11" ht="12.6" customHeight="1" x14ac:dyDescent="0.25">
      <c r="A31" s="515">
        <v>23</v>
      </c>
      <c r="B31" s="509">
        <v>25708.469830406895</v>
      </c>
      <c r="C31" s="510">
        <v>273913.23618557421</v>
      </c>
      <c r="D31" s="511">
        <v>7.9</v>
      </c>
      <c r="E31" s="510">
        <v>31867.110901115757</v>
      </c>
      <c r="F31" s="510">
        <v>339698.85946066666</v>
      </c>
      <c r="G31" s="512">
        <v>3.8</v>
      </c>
      <c r="H31" s="509">
        <v>28520.705578440073</v>
      </c>
      <c r="I31" s="510">
        <v>304036.06723912904</v>
      </c>
      <c r="J31" s="511">
        <v>5.0999999999999996</v>
      </c>
    </row>
    <row r="32" spans="1:11" ht="12.6" customHeight="1" x14ac:dyDescent="0.25">
      <c r="A32" s="515">
        <v>24</v>
      </c>
      <c r="B32" s="513">
        <v>24913.87770208142</v>
      </c>
      <c r="C32" s="514">
        <v>265445.32718557416</v>
      </c>
      <c r="D32" s="500">
        <v>8.6999999999999993</v>
      </c>
      <c r="E32" s="514">
        <v>32191.149309126275</v>
      </c>
      <c r="F32" s="514">
        <v>343143.25546066667</v>
      </c>
      <c r="G32" s="501">
        <v>5.5</v>
      </c>
      <c r="H32" s="513">
        <v>25849.147557069693</v>
      </c>
      <c r="I32" s="514">
        <v>275557.68423912907</v>
      </c>
      <c r="J32" s="500">
        <v>5.8</v>
      </c>
    </row>
    <row r="33" spans="1:16" ht="12.6" customHeight="1" x14ac:dyDescent="0.2">
      <c r="A33" s="515">
        <v>25</v>
      </c>
      <c r="B33" s="502">
        <v>22134.070956471929</v>
      </c>
      <c r="C33" s="503">
        <v>235857.47218557418</v>
      </c>
      <c r="D33" s="504">
        <v>11.3</v>
      </c>
      <c r="E33" s="503">
        <v>27939.339024836441</v>
      </c>
      <c r="F33" s="503">
        <v>297833.10546066664</v>
      </c>
      <c r="G33" s="505">
        <v>4.5999999999999996</v>
      </c>
      <c r="H33" s="502">
        <v>27413.52953202511</v>
      </c>
      <c r="I33" s="503">
        <v>292228.05423912907</v>
      </c>
      <c r="J33" s="504">
        <v>2.2000000000000002</v>
      </c>
    </row>
    <row r="34" spans="1:16" ht="12.6" customHeight="1" x14ac:dyDescent="0.2">
      <c r="A34" s="515">
        <v>26</v>
      </c>
      <c r="B34" s="502">
        <v>22463.291430379457</v>
      </c>
      <c r="C34" s="503">
        <v>239327.93618557419</v>
      </c>
      <c r="D34" s="504">
        <v>11.3</v>
      </c>
      <c r="E34" s="503">
        <v>30859.602303783915</v>
      </c>
      <c r="F34" s="503">
        <v>328955.58746066666</v>
      </c>
      <c r="G34" s="505">
        <v>1</v>
      </c>
      <c r="H34" s="502">
        <v>30431.92897454082</v>
      </c>
      <c r="I34" s="503">
        <v>324402.53923912905</v>
      </c>
      <c r="J34" s="504">
        <v>0.6</v>
      </c>
    </row>
    <row r="35" spans="1:16" ht="12.6" customHeight="1" x14ac:dyDescent="0.2">
      <c r="A35" s="515">
        <v>27</v>
      </c>
      <c r="B35" s="502">
        <v>21963.58423464025</v>
      </c>
      <c r="C35" s="503">
        <v>234039.42418557417</v>
      </c>
      <c r="D35" s="504">
        <v>8.5</v>
      </c>
      <c r="E35" s="503">
        <v>34844.405853861019</v>
      </c>
      <c r="F35" s="503">
        <v>371432.58246066666</v>
      </c>
      <c r="G35" s="505">
        <v>1.3</v>
      </c>
      <c r="H35" s="502">
        <v>31133.17939802308</v>
      </c>
      <c r="I35" s="503">
        <v>331871.40023912909</v>
      </c>
      <c r="J35" s="504">
        <v>2.4</v>
      </c>
    </row>
    <row r="36" spans="1:16" ht="12.6" customHeight="1" x14ac:dyDescent="0.2">
      <c r="A36" s="515">
        <v>28</v>
      </c>
      <c r="B36" s="502">
        <v>22220.38745256632</v>
      </c>
      <c r="C36" s="503">
        <v>236773.62418557418</v>
      </c>
      <c r="D36" s="504">
        <v>7.3</v>
      </c>
      <c r="E36" s="503">
        <v>34673.87309689066</v>
      </c>
      <c r="F36" s="503">
        <v>369610.50846066664</v>
      </c>
      <c r="G36" s="505">
        <v>2.8</v>
      </c>
      <c r="H36" s="502">
        <v>31834.01767116745</v>
      </c>
      <c r="I36" s="503">
        <v>339341.30723912909</v>
      </c>
      <c r="J36" s="504">
        <v>1.5</v>
      </c>
    </row>
    <row r="37" spans="1:16" ht="12.6" customHeight="1" x14ac:dyDescent="0.2">
      <c r="A37" s="515">
        <v>29</v>
      </c>
      <c r="B37" s="502">
        <v>23155.173446515553</v>
      </c>
      <c r="C37" s="503">
        <v>246729.01218557416</v>
      </c>
      <c r="D37" s="504">
        <v>5.9</v>
      </c>
      <c r="E37" s="503">
        <v>38458.290947192341</v>
      </c>
      <c r="F37" s="503">
        <v>409936.25846066664</v>
      </c>
      <c r="G37" s="505">
        <v>1.2</v>
      </c>
      <c r="H37" s="502">
        <v>33603.218903762783</v>
      </c>
      <c r="I37" s="503">
        <v>358199.39923912904</v>
      </c>
      <c r="J37" s="504">
        <v>-1.8</v>
      </c>
    </row>
    <row r="38" spans="1:16" ht="12.6" customHeight="1" x14ac:dyDescent="0.2">
      <c r="A38" s="515">
        <v>30</v>
      </c>
      <c r="B38" s="502">
        <v>28929.50720524622</v>
      </c>
      <c r="C38" s="503">
        <v>308248.70818557421</v>
      </c>
      <c r="D38" s="504">
        <v>3.4</v>
      </c>
      <c r="E38" s="503">
        <v>38630.360174203059</v>
      </c>
      <c r="F38" s="503">
        <v>411787.35046066664</v>
      </c>
      <c r="G38" s="505">
        <v>0</v>
      </c>
      <c r="H38" s="502">
        <v>31974.761674432219</v>
      </c>
      <c r="I38" s="503">
        <v>340848.43723912904</v>
      </c>
      <c r="J38" s="504">
        <v>0.4</v>
      </c>
    </row>
    <row r="39" spans="1:16" ht="12.6" customHeight="1" x14ac:dyDescent="0.2">
      <c r="A39" s="515">
        <v>31</v>
      </c>
      <c r="B39" s="502">
        <v>29443.203678558362</v>
      </c>
      <c r="C39" s="503">
        <v>313725.18018557422</v>
      </c>
      <c r="D39" s="504">
        <v>4.7</v>
      </c>
      <c r="E39" s="503"/>
      <c r="F39" s="503"/>
      <c r="G39" s="505"/>
      <c r="H39" s="502">
        <v>27975.222030286724</v>
      </c>
      <c r="I39" s="503">
        <v>298223.77023912908</v>
      </c>
      <c r="J39" s="504">
        <v>6.3</v>
      </c>
      <c r="K39" s="152"/>
    </row>
    <row r="40" spans="1:16" ht="12.6" customHeight="1" x14ac:dyDescent="0.2">
      <c r="A40" s="576" t="s">
        <v>83</v>
      </c>
      <c r="B40" s="525">
        <f>SUM(B9:B39)</f>
        <v>657344.35894136073</v>
      </c>
      <c r="C40" s="526">
        <f>SUM(C9:C39)</f>
        <v>7004394.5057528</v>
      </c>
      <c r="D40" s="527">
        <f>AVERAGE(D9:D39)</f>
        <v>9.7129032258064498</v>
      </c>
      <c r="E40" s="525">
        <f>SUM(E9:E39)</f>
        <v>947050.8090606886</v>
      </c>
      <c r="F40" s="526">
        <f>SUM(F9:F39)</f>
        <v>10095151.55782</v>
      </c>
      <c r="G40" s="527">
        <f>AVERAGE(G9:G39)</f>
        <v>3.8933333333333322</v>
      </c>
      <c r="H40" s="525">
        <f>SUM(H9:H39)</f>
        <v>1079924.2807428585</v>
      </c>
      <c r="I40" s="526">
        <f>SUM(I9:I39)</f>
        <v>11511778.404413</v>
      </c>
      <c r="J40" s="527">
        <f>AVERAGE(J9:J39)</f>
        <v>1.0096774193548386</v>
      </c>
      <c r="K40" s="528"/>
      <c r="N40" s="234"/>
      <c r="O40" s="234"/>
      <c r="P40" s="234"/>
    </row>
    <row r="41" spans="1:16" ht="12.95" customHeight="1" x14ac:dyDescent="0.2">
      <c r="A41" s="227" t="s">
        <v>197</v>
      </c>
      <c r="B41" s="522">
        <f>MAX(B9:B39)</f>
        <v>29443.203678558362</v>
      </c>
      <c r="C41" s="523">
        <f>MAX(C9:C39)</f>
        <v>313725.18018557422</v>
      </c>
      <c r="D41" s="678">
        <f>VLOOKUP(B41,$B$9:$D$39,3,FALSE)</f>
        <v>4.7</v>
      </c>
      <c r="E41" s="522">
        <f>MAX(E9:E39)</f>
        <v>38630.360174203059</v>
      </c>
      <c r="F41" s="523">
        <f>MAX(F9:F39)</f>
        <v>411787.35046066664</v>
      </c>
      <c r="G41" s="678">
        <f>VLOOKUP(E41,$E$9:$G$39,3,FALSE)</f>
        <v>0</v>
      </c>
      <c r="H41" s="522">
        <f>MAX(H9:H39)</f>
        <v>44007.256154655435</v>
      </c>
      <c r="I41" s="523">
        <f>MAX(I9:I39)</f>
        <v>469055.16523912904</v>
      </c>
      <c r="J41" s="678">
        <f>VLOOKUP(H41,$H$9:$J$39,3,FALSE)</f>
        <v>-3.2</v>
      </c>
    </row>
    <row r="42" spans="1:16" ht="12.95" customHeight="1" x14ac:dyDescent="0.2">
      <c r="A42" s="139" t="s">
        <v>198</v>
      </c>
      <c r="B42" s="524">
        <f>MIN(B9:B39)</f>
        <v>15859.245524941234</v>
      </c>
      <c r="C42" s="408">
        <f>MIN(C9:C39)</f>
        <v>169010.25118557416</v>
      </c>
      <c r="D42" s="679">
        <f>VLOOKUP(B42,$B$9:$D$39,3,FALSE)</f>
        <v>12.5</v>
      </c>
      <c r="E42" s="524">
        <f>MIN(E9:E39)</f>
        <v>24771.846230327112</v>
      </c>
      <c r="F42" s="408">
        <f>MIN(F9:F39)</f>
        <v>264072.68246066663</v>
      </c>
      <c r="G42" s="679">
        <f>VLOOKUP(E42,$E$9:$G$39,3,FALSE)</f>
        <v>5.2</v>
      </c>
      <c r="H42" s="524">
        <f>MIN(H9:H39)</f>
        <v>25849.147557069693</v>
      </c>
      <c r="I42" s="408">
        <f>MIN(I9:I39)</f>
        <v>275557.68423912907</v>
      </c>
      <c r="J42" s="679">
        <f>VLOOKUP(H42,$H$9:$J$39,3,FALSE)</f>
        <v>5.8</v>
      </c>
    </row>
    <row r="43" spans="1:16" ht="12.95" customHeight="1" x14ac:dyDescent="0.2">
      <c r="A43" s="139" t="s">
        <v>199</v>
      </c>
      <c r="B43" s="524">
        <f t="shared" ref="B43:J43" si="0">AVERAGE(B9:B39)</f>
        <v>21204.656740043894</v>
      </c>
      <c r="C43" s="408">
        <f t="shared" si="0"/>
        <v>225948.20986299354</v>
      </c>
      <c r="D43" s="521">
        <f t="shared" si="0"/>
        <v>9.7129032258064498</v>
      </c>
      <c r="E43" s="524">
        <f t="shared" si="0"/>
        <v>31568.360302022953</v>
      </c>
      <c r="F43" s="408">
        <f t="shared" si="0"/>
        <v>336505.05192733335</v>
      </c>
      <c r="G43" s="521">
        <f t="shared" si="0"/>
        <v>3.8933333333333322</v>
      </c>
      <c r="H43" s="524">
        <f>AVERAGE(H9:H39)</f>
        <v>34836.267120737371</v>
      </c>
      <c r="I43" s="408">
        <f t="shared" si="0"/>
        <v>371347.6904649355</v>
      </c>
      <c r="J43" s="521">
        <f t="shared" si="0"/>
        <v>1.0096774193548386</v>
      </c>
      <c r="K43" s="148"/>
    </row>
    <row r="44" spans="1:16" ht="7.5" customHeight="1" x14ac:dyDescent="0.2">
      <c r="B44" s="516"/>
      <c r="C44" s="135"/>
      <c r="D44" s="517"/>
      <c r="H44" s="148"/>
      <c r="J44" s="167"/>
    </row>
    <row r="45" spans="1:16" ht="15" customHeight="1" x14ac:dyDescent="0.25">
      <c r="A45" s="493"/>
      <c r="B45" s="964" t="str">
        <f>B5</f>
        <v>říjen</v>
      </c>
      <c r="C45" s="965"/>
      <c r="D45" s="966"/>
      <c r="E45" s="967" t="str">
        <f>E5</f>
        <v>listopad</v>
      </c>
      <c r="F45" s="968"/>
      <c r="G45" s="969"/>
      <c r="H45" s="967" t="str">
        <f>H5</f>
        <v>prosinec</v>
      </c>
      <c r="I45" s="968"/>
      <c r="J45" s="969"/>
    </row>
    <row r="46" spans="1:16" ht="15" customHeight="1" x14ac:dyDescent="0.25">
      <c r="A46" s="529"/>
      <c r="B46" s="530"/>
      <c r="C46" s="530"/>
      <c r="D46" s="531"/>
      <c r="E46" s="530"/>
      <c r="F46" s="530"/>
      <c r="G46" s="531"/>
      <c r="H46" s="530"/>
      <c r="I46" s="530"/>
      <c r="J46" s="531"/>
    </row>
    <row r="47" spans="1:16" ht="15" customHeight="1" x14ac:dyDescent="0.25">
      <c r="A47" s="493"/>
      <c r="B47" s="532"/>
      <c r="C47" s="530"/>
      <c r="D47" s="531"/>
      <c r="E47" s="530"/>
      <c r="F47" s="530"/>
      <c r="G47" s="530"/>
      <c r="H47" s="532"/>
      <c r="I47" s="530"/>
      <c r="J47" s="531"/>
    </row>
    <row r="48" spans="1:16" ht="15" customHeight="1" x14ac:dyDescent="0.2">
      <c r="B48" s="532"/>
      <c r="C48" s="530"/>
      <c r="D48" s="531"/>
      <c r="E48" s="530"/>
      <c r="F48" s="530"/>
      <c r="G48" s="530"/>
      <c r="H48" s="532"/>
      <c r="I48" s="530"/>
      <c r="J48" s="531"/>
    </row>
    <row r="49" spans="1:11" ht="15" customHeight="1" x14ac:dyDescent="0.25">
      <c r="B49" s="533" t="s">
        <v>194</v>
      </c>
      <c r="C49" s="534">
        <f>B41</f>
        <v>29443.203678558362</v>
      </c>
      <c r="D49" s="531"/>
      <c r="E49" s="533" t="s">
        <v>194</v>
      </c>
      <c r="F49" s="534">
        <f>E41</f>
        <v>38630.360174203059</v>
      </c>
      <c r="G49" s="530"/>
      <c r="H49" s="533" t="s">
        <v>194</v>
      </c>
      <c r="I49" s="534">
        <f>H41</f>
        <v>44007.256154655435</v>
      </c>
      <c r="J49" s="531"/>
    </row>
    <row r="50" spans="1:11" ht="15" customHeight="1" x14ac:dyDescent="0.25">
      <c r="B50" s="535" t="s">
        <v>195</v>
      </c>
      <c r="C50" s="534">
        <f t="shared" ref="C50:C51" si="1">B42</f>
        <v>15859.245524941234</v>
      </c>
      <c r="D50" s="531"/>
      <c r="E50" s="535" t="s">
        <v>195</v>
      </c>
      <c r="F50" s="534">
        <f t="shared" ref="F50:F51" si="2">E42</f>
        <v>24771.846230327112</v>
      </c>
      <c r="G50" s="530"/>
      <c r="H50" s="535" t="s">
        <v>195</v>
      </c>
      <c r="I50" s="534">
        <f t="shared" ref="I50:I51" si="3">H42</f>
        <v>25849.147557069693</v>
      </c>
      <c r="J50" s="531"/>
    </row>
    <row r="51" spans="1:11" ht="15" customHeight="1" x14ac:dyDescent="0.25">
      <c r="B51" s="535" t="s">
        <v>196</v>
      </c>
      <c r="C51" s="534">
        <f t="shared" si="1"/>
        <v>21204.656740043894</v>
      </c>
      <c r="D51" s="531"/>
      <c r="E51" s="535" t="s">
        <v>196</v>
      </c>
      <c r="F51" s="534">
        <f t="shared" si="2"/>
        <v>31568.360302022953</v>
      </c>
      <c r="G51" s="530"/>
      <c r="H51" s="535" t="s">
        <v>196</v>
      </c>
      <c r="I51" s="534">
        <f t="shared" si="3"/>
        <v>34836.267120737371</v>
      </c>
      <c r="J51" s="531"/>
    </row>
    <row r="52" spans="1:11" ht="15" customHeight="1" x14ac:dyDescent="0.2">
      <c r="B52" s="532"/>
      <c r="C52" s="530"/>
      <c r="D52" s="531"/>
      <c r="E52" s="530"/>
      <c r="F52" s="530"/>
      <c r="G52" s="530"/>
      <c r="H52" s="532"/>
      <c r="I52" s="530"/>
      <c r="J52" s="531"/>
    </row>
    <row r="53" spans="1:11" ht="15" customHeight="1" x14ac:dyDescent="0.2">
      <c r="B53" s="532"/>
      <c r="C53" s="530"/>
      <c r="D53" s="531"/>
      <c r="E53" s="530"/>
      <c r="F53" s="530"/>
      <c r="G53" s="530"/>
      <c r="H53" s="532"/>
      <c r="I53" s="530"/>
      <c r="J53" s="531"/>
    </row>
    <row r="54" spans="1:11" ht="15" customHeight="1" x14ac:dyDescent="0.2">
      <c r="B54" s="532"/>
      <c r="C54" s="530"/>
      <c r="D54" s="531"/>
      <c r="E54" s="530"/>
      <c r="F54" s="530"/>
      <c r="G54" s="530"/>
      <c r="H54" s="532"/>
      <c r="I54" s="530"/>
      <c r="J54" s="531"/>
    </row>
    <row r="55" spans="1:11" ht="15" customHeight="1" x14ac:dyDescent="0.2">
      <c r="B55" s="148"/>
      <c r="D55" s="167"/>
      <c r="H55" s="148"/>
      <c r="J55" s="167"/>
    </row>
    <row r="56" spans="1:11" ht="12.75" customHeight="1" x14ac:dyDescent="0.25">
      <c r="A56" s="758" t="s">
        <v>345</v>
      </c>
      <c r="B56" s="631">
        <v>1008.8618411533539</v>
      </c>
      <c r="C56" s="632">
        <v>10750.02202592657</v>
      </c>
      <c r="D56" s="633" t="s">
        <v>209</v>
      </c>
      <c r="E56" s="632">
        <v>1038.0264824888097</v>
      </c>
      <c r="F56" s="632">
        <v>11064.912844695966</v>
      </c>
      <c r="G56" s="633" t="s">
        <v>209</v>
      </c>
      <c r="H56" s="631">
        <v>1050.1068415610957</v>
      </c>
      <c r="I56" s="632">
        <v>11193.930423245834</v>
      </c>
      <c r="J56" s="633" t="s">
        <v>209</v>
      </c>
      <c r="K56" s="239"/>
    </row>
    <row r="57" spans="1:11" ht="12.95" customHeight="1" x14ac:dyDescent="0.25">
      <c r="A57" s="563" t="s">
        <v>346</v>
      </c>
      <c r="B57" s="631">
        <v>1110.9318212234161</v>
      </c>
      <c r="C57" s="632">
        <v>11837.638277409176</v>
      </c>
      <c r="D57" s="633" t="s">
        <v>209</v>
      </c>
      <c r="E57" s="632">
        <v>1279.1989865165472</v>
      </c>
      <c r="F57" s="632">
        <v>13635.707311524773</v>
      </c>
      <c r="G57" s="633" t="s">
        <v>209</v>
      </c>
      <c r="H57" s="631">
        <v>933.96360835398457</v>
      </c>
      <c r="I57" s="632">
        <v>9955.8666185014699</v>
      </c>
      <c r="J57" s="633" t="s">
        <v>209</v>
      </c>
      <c r="K57" s="148"/>
    </row>
    <row r="58" spans="1:11" ht="12.95" customHeight="1" x14ac:dyDescent="0.25">
      <c r="A58" s="575" t="s">
        <v>213</v>
      </c>
      <c r="B58" s="725">
        <v>33157.054139569191</v>
      </c>
      <c r="C58" s="723">
        <v>353308.10203676572</v>
      </c>
      <c r="D58" s="500">
        <v>0</v>
      </c>
      <c r="E58" s="723">
        <v>38091.21230903051</v>
      </c>
      <c r="F58" s="723">
        <v>406035.82997004746</v>
      </c>
      <c r="G58" s="500">
        <v>0</v>
      </c>
      <c r="H58" s="725">
        <v>37606.632619251883</v>
      </c>
      <c r="I58" s="723">
        <v>400879.23659907025</v>
      </c>
      <c r="J58" s="500">
        <v>0</v>
      </c>
    </row>
    <row r="59" spans="1:11" ht="12.95" customHeight="1" x14ac:dyDescent="0.25">
      <c r="A59" s="574" t="s">
        <v>212</v>
      </c>
      <c r="B59" s="726">
        <v>46488.235994250179</v>
      </c>
      <c r="C59" s="724">
        <v>495359.76136567589</v>
      </c>
      <c r="D59" s="634">
        <v>-12</v>
      </c>
      <c r="E59" s="724">
        <v>53441.600147229074</v>
      </c>
      <c r="F59" s="724">
        <v>569664.31770834466</v>
      </c>
      <c r="G59" s="634">
        <v>-12</v>
      </c>
      <c r="H59" s="726">
        <v>48814.195919499696</v>
      </c>
      <c r="I59" s="724">
        <v>520349.63602108794</v>
      </c>
      <c r="J59" s="634">
        <v>-12</v>
      </c>
      <c r="K59" s="152"/>
    </row>
    <row r="60" spans="1:11" ht="7.5" customHeight="1" x14ac:dyDescent="0.2">
      <c r="B60" s="239"/>
      <c r="C60" s="228"/>
      <c r="D60" s="240"/>
      <c r="H60" s="239"/>
      <c r="I60" s="228"/>
      <c r="J60" s="240"/>
    </row>
  </sheetData>
  <mergeCells count="13"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A3:K3"/>
    <mergeCell ref="B7:C7"/>
    <mergeCell ref="B5:D5"/>
    <mergeCell ref="A5:A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34</vt:i4>
      </vt:variant>
    </vt:vector>
  </HeadingPairs>
  <TitlesOfParts>
    <vt:vector size="6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'33'!Oblast_tisku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2017-11-07T09:14:47Z</cp:lastPrinted>
  <dcterms:created xsi:type="dcterms:W3CDTF">2010-02-15T08:19:53Z</dcterms:created>
  <dcterms:modified xsi:type="dcterms:W3CDTF">2018-03-08T08:48:45Z</dcterms:modified>
</cp:coreProperties>
</file>