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284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34" r:id="rId11"/>
    <sheet name="11" sheetId="135" r:id="rId12"/>
    <sheet name="12" sheetId="136" r:id="rId13"/>
    <sheet name="13" sheetId="137" r:id="rId14"/>
    <sheet name="14" sheetId="126" r:id="rId15"/>
    <sheet name="15" sheetId="152" r:id="rId16"/>
    <sheet name="16" sheetId="151" r:id="rId17"/>
    <sheet name="17" sheetId="150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02" r:id="rId33"/>
    <sheet name="33" sheetId="153" r:id="rId34"/>
  </sheets>
  <definedNames>
    <definedName name="_xlnm.Print_Area" localSheetId="1">'1'!$A$1:$C$41</definedName>
    <definedName name="_xlnm.Print_Area" localSheetId="10">'10'!$A$1:$L$57</definedName>
    <definedName name="_xlnm.Print_Area" localSheetId="11">'11'!$A$1:$L$57</definedName>
    <definedName name="_xlnm.Print_Area" localSheetId="12">'12'!$A$1:$L$57</definedName>
    <definedName name="_xlnm.Print_Area" localSheetId="13">'13'!$A$1:$L$56</definedName>
    <definedName name="_xlnm.Print_Area" localSheetId="14">'14'!$A$1:$M$53</definedName>
    <definedName name="_xlnm.Print_Area" localSheetId="15">'15'!$A$1:$M$53</definedName>
    <definedName name="_xlnm.Print_Area" localSheetId="16">'16'!$A$1:$M$53</definedName>
    <definedName name="_xlnm.Print_Area" localSheetId="17">'17'!$A$1:$M$53</definedName>
    <definedName name="_xlnm.Print_Area" localSheetId="18">'18'!$A$1:$L$48</definedName>
    <definedName name="_xlnm.Print_Area" localSheetId="19">'19'!$A$1:$L$58</definedName>
    <definedName name="_xlnm.Print_Area" localSheetId="2">'2'!$A$1:$D$44</definedName>
    <definedName name="_xlnm.Print_Area" localSheetId="20">'20'!$A$1:$L$58</definedName>
    <definedName name="_xlnm.Print_Area" localSheetId="21">'21'!$A$1:$L$58</definedName>
    <definedName name="_xlnm.Print_Area" localSheetId="22">'22'!$A$1:$L$58</definedName>
    <definedName name="_xlnm.Print_Area" localSheetId="23">'23'!$A$1:$L$58</definedName>
    <definedName name="_xlnm.Print_Area" localSheetId="24">'24'!$A$1:$L$58</definedName>
    <definedName name="_xlnm.Print_Area" localSheetId="25">'25'!$A$1:$L$58</definedName>
    <definedName name="_xlnm.Print_Area" localSheetId="26">'26'!$A$1:$M$53</definedName>
    <definedName name="_xlnm.Print_Area" localSheetId="27">'27'!$A$1:$M$53</definedName>
    <definedName name="_xlnm.Print_Area" localSheetId="28">'28'!$A$1:$M$53</definedName>
    <definedName name="_xlnm.Print_Area" localSheetId="29">'29'!$A$1:$M$53</definedName>
    <definedName name="_xlnm.Print_Area" localSheetId="3">'3'!$A$1:$D$32</definedName>
    <definedName name="_xlnm.Print_Area" localSheetId="30">'30'!$A$1:$S$27</definedName>
    <definedName name="_xlnm.Print_Area" localSheetId="31">'31'!$A$1:$S$27</definedName>
    <definedName name="_xlnm.Print_Area" localSheetId="32">'32'!$A$1:$K$33</definedName>
    <definedName name="_xlnm.Print_Area" localSheetId="33">'33'!$A$1:$I$41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'7'!$A$1:$S$36</definedName>
    <definedName name="_xlnm.Print_Area" localSheetId="8">'8'!$A$1:$K$59</definedName>
    <definedName name="_xlnm.Print_Area" localSheetId="9">'9'!$A$1:$L$57</definedName>
    <definedName name="_xlnm.Print_Area" localSheetId="0">T!$A$1:$J$31</definedName>
  </definedNames>
  <calcPr calcId="145621" iterate="1"/>
</workbook>
</file>

<file path=xl/calcChain.xml><?xml version="1.0" encoding="utf-8"?>
<calcChain xmlns="http://schemas.openxmlformats.org/spreadsheetml/2006/main">
  <c r="G19" i="105" l="1"/>
  <c r="K10" i="116" l="1"/>
  <c r="K11" i="116"/>
  <c r="K12" i="116"/>
  <c r="K13" i="116"/>
  <c r="K14" i="116"/>
  <c r="K15" i="116"/>
  <c r="K16" i="116"/>
  <c r="K17" i="116"/>
  <c r="K18" i="116"/>
  <c r="K19" i="116"/>
  <c r="K20" i="116"/>
  <c r="K21" i="116"/>
  <c r="K22" i="116"/>
  <c r="K23" i="116"/>
  <c r="K24" i="116"/>
  <c r="K25" i="116"/>
  <c r="K26" i="116"/>
  <c r="K27" i="116"/>
  <c r="K28" i="116"/>
  <c r="K29" i="116"/>
  <c r="K30" i="116"/>
  <c r="H42" i="145" l="1"/>
  <c r="H43" i="145"/>
  <c r="B42" i="145"/>
  <c r="I22" i="122" l="1"/>
  <c r="B22" i="122"/>
  <c r="Q22" i="146" l="1"/>
  <c r="P22" i="146"/>
  <c r="O22" i="146"/>
  <c r="N22" i="146"/>
  <c r="Q25" i="146"/>
  <c r="T26" i="146"/>
  <c r="S26" i="146"/>
  <c r="Q26" i="146"/>
  <c r="P26" i="146"/>
  <c r="O26" i="146"/>
  <c r="N26" i="146"/>
  <c r="R26" i="146" s="1"/>
  <c r="M26" i="146"/>
  <c r="L26" i="146"/>
  <c r="K26" i="146"/>
  <c r="J26" i="146"/>
  <c r="I26" i="146"/>
  <c r="H26" i="146"/>
  <c r="F26" i="146"/>
  <c r="E26" i="146"/>
  <c r="G26" i="146" s="1"/>
  <c r="C26" i="146"/>
  <c r="B26" i="146"/>
  <c r="D26" i="146" s="1"/>
  <c r="T25" i="146"/>
  <c r="S25" i="146"/>
  <c r="P25" i="146"/>
  <c r="O25" i="146"/>
  <c r="N25" i="146"/>
  <c r="M25" i="146"/>
  <c r="L25" i="146"/>
  <c r="K25" i="146"/>
  <c r="J25" i="146"/>
  <c r="I25" i="146"/>
  <c r="H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R24" i="146" s="1"/>
  <c r="M24" i="146"/>
  <c r="L24" i="146"/>
  <c r="K24" i="146"/>
  <c r="J24" i="146"/>
  <c r="I24" i="146"/>
  <c r="H24" i="146"/>
  <c r="F24" i="146"/>
  <c r="E24" i="146"/>
  <c r="C24" i="146"/>
  <c r="B24" i="146"/>
  <c r="T23" i="146"/>
  <c r="S23" i="146"/>
  <c r="Q23" i="146"/>
  <c r="P23" i="146"/>
  <c r="O23" i="146"/>
  <c r="N23" i="146"/>
  <c r="R23" i="146" s="1"/>
  <c r="M23" i="146"/>
  <c r="L23" i="146"/>
  <c r="K23" i="146"/>
  <c r="J23" i="146"/>
  <c r="I23" i="146"/>
  <c r="H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H22" i="146"/>
  <c r="F22" i="146"/>
  <c r="E22" i="146"/>
  <c r="C22" i="146"/>
  <c r="B22" i="146"/>
  <c r="D22" i="146" s="1"/>
  <c r="T21" i="146"/>
  <c r="S21" i="146"/>
  <c r="Q21" i="146"/>
  <c r="P21" i="146"/>
  <c r="O21" i="146"/>
  <c r="N21" i="146"/>
  <c r="R21" i="146" s="1"/>
  <c r="M21" i="146"/>
  <c r="L21" i="146"/>
  <c r="K21" i="146"/>
  <c r="J21" i="146"/>
  <c r="I21" i="146"/>
  <c r="H21" i="146"/>
  <c r="F21" i="146"/>
  <c r="E21" i="146"/>
  <c r="C21" i="146"/>
  <c r="B21" i="146"/>
  <c r="D21" i="146" s="1"/>
  <c r="T20" i="146"/>
  <c r="S20" i="146"/>
  <c r="Q20" i="146"/>
  <c r="P20" i="146"/>
  <c r="O20" i="146"/>
  <c r="N20" i="146"/>
  <c r="M20" i="146"/>
  <c r="L20" i="146"/>
  <c r="K20" i="146"/>
  <c r="J20" i="146"/>
  <c r="I20" i="146"/>
  <c r="H20" i="146"/>
  <c r="F20" i="146"/>
  <c r="E20" i="146"/>
  <c r="G20" i="146" s="1"/>
  <c r="C20" i="146"/>
  <c r="B20" i="146"/>
  <c r="G23" i="146" l="1"/>
  <c r="G24" i="146"/>
  <c r="G25" i="146"/>
  <c r="R25" i="146"/>
  <c r="D20" i="146"/>
  <c r="R22" i="146"/>
  <c r="R20" i="146"/>
  <c r="D24" i="146"/>
  <c r="G21" i="146"/>
  <c r="G22" i="146"/>
  <c r="A23" i="43"/>
  <c r="E30" i="153"/>
  <c r="F30" i="153"/>
  <c r="G30" i="153"/>
  <c r="E31" i="153"/>
  <c r="F31" i="153"/>
  <c r="G31" i="153"/>
  <c r="E32" i="153"/>
  <c r="F32" i="153"/>
  <c r="G32" i="153"/>
  <c r="E33" i="153"/>
  <c r="F33" i="153"/>
  <c r="G33" i="153"/>
  <c r="E34" i="153"/>
  <c r="F34" i="153"/>
  <c r="G34" i="153"/>
  <c r="E35" i="153"/>
  <c r="F35" i="153"/>
  <c r="G35" i="153"/>
  <c r="E36" i="153"/>
  <c r="F36" i="153"/>
  <c r="G36" i="153"/>
  <c r="E37" i="153"/>
  <c r="F37" i="153"/>
  <c r="G37" i="153"/>
  <c r="E38" i="153"/>
  <c r="F38" i="153"/>
  <c r="G38" i="153"/>
  <c r="E39" i="153"/>
  <c r="F39" i="153"/>
  <c r="G39" i="153"/>
  <c r="E40" i="153"/>
  <c r="F40" i="153"/>
  <c r="G40" i="153"/>
  <c r="G29" i="153"/>
  <c r="F29" i="153"/>
  <c r="E29" i="153"/>
  <c r="B30" i="153"/>
  <c r="C30" i="153"/>
  <c r="D30" i="153"/>
  <c r="B31" i="153"/>
  <c r="C31" i="153"/>
  <c r="D31" i="153"/>
  <c r="B32" i="153"/>
  <c r="C32" i="153"/>
  <c r="D32" i="153"/>
  <c r="B33" i="153"/>
  <c r="C33" i="153"/>
  <c r="D33" i="153"/>
  <c r="B34" i="153"/>
  <c r="C34" i="153"/>
  <c r="D34" i="153"/>
  <c r="B35" i="153"/>
  <c r="C35" i="153"/>
  <c r="D35" i="153"/>
  <c r="B36" i="153"/>
  <c r="C36" i="153"/>
  <c r="D36" i="153"/>
  <c r="B37" i="153"/>
  <c r="C37" i="153"/>
  <c r="D37" i="153"/>
  <c r="B38" i="153"/>
  <c r="C38" i="153"/>
  <c r="D38" i="153"/>
  <c r="B39" i="153"/>
  <c r="C39" i="153"/>
  <c r="D39" i="153"/>
  <c r="B40" i="153"/>
  <c r="C40" i="153"/>
  <c r="D40" i="153"/>
  <c r="D29" i="153"/>
  <c r="C29" i="153"/>
  <c r="B29" i="153"/>
  <c r="D35" i="147" l="1"/>
  <c r="C29" i="147"/>
  <c r="D29" i="147"/>
  <c r="E29" i="147"/>
  <c r="B29" i="147"/>
  <c r="A21" i="43"/>
  <c r="A20" i="43" l="1"/>
  <c r="A19" i="43"/>
  <c r="A18" i="43"/>
  <c r="A17" i="43"/>
  <c r="A16" i="43"/>
  <c r="A15" i="43"/>
  <c r="A14" i="43"/>
  <c r="A13" i="43"/>
  <c r="A12" i="43"/>
  <c r="A11" i="43"/>
  <c r="A10" i="43"/>
  <c r="A9" i="43"/>
  <c r="K14" i="150" l="1"/>
  <c r="K13" i="150"/>
  <c r="K12" i="150"/>
  <c r="K11" i="150"/>
  <c r="K10" i="150"/>
  <c r="I11" i="150"/>
  <c r="J11" i="150"/>
  <c r="I12" i="150"/>
  <c r="J12" i="150"/>
  <c r="I13" i="150"/>
  <c r="J13" i="150"/>
  <c r="I14" i="150"/>
  <c r="J14" i="150"/>
  <c r="J10" i="150"/>
  <c r="I10" i="150"/>
  <c r="H11" i="150"/>
  <c r="L11" i="150" s="1"/>
  <c r="H12" i="150"/>
  <c r="H13" i="150"/>
  <c r="H14" i="150"/>
  <c r="H10" i="150"/>
  <c r="L13" i="150" l="1"/>
  <c r="L12" i="150"/>
  <c r="L14" i="150"/>
  <c r="L10" i="150"/>
  <c r="D10" i="151"/>
  <c r="E10" i="151"/>
  <c r="D11" i="151"/>
  <c r="E11" i="151"/>
  <c r="D12" i="151"/>
  <c r="E12" i="151"/>
  <c r="D13" i="151"/>
  <c r="E13" i="151"/>
  <c r="C13" i="151"/>
  <c r="C12" i="151"/>
  <c r="C11" i="151"/>
  <c r="C10" i="151"/>
  <c r="D10" i="152"/>
  <c r="E10" i="152"/>
  <c r="D11" i="152"/>
  <c r="E11" i="152"/>
  <c r="D12" i="152"/>
  <c r="E12" i="152"/>
  <c r="D13" i="152"/>
  <c r="E13" i="152"/>
  <c r="C13" i="152"/>
  <c r="C12" i="152"/>
  <c r="C11" i="152"/>
  <c r="C10" i="152"/>
  <c r="C10" i="126"/>
  <c r="C11" i="126"/>
  <c r="C12" i="126"/>
  <c r="C13" i="126"/>
  <c r="D10" i="126"/>
  <c r="E10" i="126"/>
  <c r="D11" i="126"/>
  <c r="E11" i="126"/>
  <c r="D12" i="126"/>
  <c r="E12" i="126"/>
  <c r="D13" i="126"/>
  <c r="E13" i="126"/>
  <c r="G5" i="150"/>
  <c r="I39" i="150" s="1"/>
  <c r="G5" i="151"/>
  <c r="I21" i="151" s="1"/>
  <c r="G5" i="152"/>
  <c r="I39" i="152" s="1"/>
  <c r="H5" i="152"/>
  <c r="J39" i="152" s="1"/>
  <c r="H5" i="151"/>
  <c r="D38" i="151" s="1"/>
  <c r="D38" i="150"/>
  <c r="D21" i="150"/>
  <c r="H5" i="150"/>
  <c r="J39" i="150" s="1"/>
  <c r="C38" i="151" l="1"/>
  <c r="C14" i="151"/>
  <c r="I39" i="151"/>
  <c r="C14" i="152"/>
  <c r="C14" i="126"/>
  <c r="D14" i="152"/>
  <c r="D14" i="151"/>
  <c r="E14" i="126"/>
  <c r="F12" i="126" s="1"/>
  <c r="D14" i="126"/>
  <c r="E14" i="152"/>
  <c r="F13" i="152" s="1"/>
  <c r="E14" i="151"/>
  <c r="F10" i="151" s="1"/>
  <c r="F10" i="126"/>
  <c r="C21" i="152"/>
  <c r="C38" i="152"/>
  <c r="D21" i="152"/>
  <c r="D38" i="152"/>
  <c r="I21" i="152"/>
  <c r="J21" i="152"/>
  <c r="F13" i="151"/>
  <c r="J21" i="151"/>
  <c r="J39" i="151"/>
  <c r="C21" i="151"/>
  <c r="D21" i="151"/>
  <c r="C21" i="150"/>
  <c r="C38" i="150"/>
  <c r="I21" i="150"/>
  <c r="J21" i="150"/>
  <c r="F12" i="151" l="1"/>
  <c r="F11" i="126"/>
  <c r="F11" i="151"/>
  <c r="F13" i="126"/>
  <c r="F12" i="152"/>
  <c r="F11" i="152"/>
  <c r="F10" i="152"/>
  <c r="F14" i="152" l="1"/>
  <c r="F14" i="151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F21" i="147"/>
  <c r="G21" i="147"/>
  <c r="H31" i="147" s="1"/>
  <c r="H21" i="147"/>
  <c r="I31" i="147" s="1"/>
  <c r="I21" i="147"/>
  <c r="J31" i="147" s="1"/>
  <c r="J21" i="147"/>
  <c r="K31" i="147" s="1"/>
  <c r="K21" i="147"/>
  <c r="L21" i="147"/>
  <c r="M21" i="147"/>
  <c r="N31" i="147" s="1"/>
  <c r="N21" i="147"/>
  <c r="O31" i="147" s="1"/>
  <c r="O21" i="147"/>
  <c r="P31" i="147" s="1"/>
  <c r="P21" i="147"/>
  <c r="Q31" i="147" s="1"/>
  <c r="Q21" i="147"/>
  <c r="R21" i="147"/>
  <c r="B22" i="147"/>
  <c r="C22" i="147"/>
  <c r="D22" i="147"/>
  <c r="E22" i="147"/>
  <c r="F22" i="147"/>
  <c r="G22" i="147"/>
  <c r="H32" i="147" s="1"/>
  <c r="H22" i="147"/>
  <c r="I32" i="147" s="1"/>
  <c r="I22" i="147"/>
  <c r="J32" i="147" s="1"/>
  <c r="J22" i="147"/>
  <c r="K32" i="147" s="1"/>
  <c r="K22" i="147"/>
  <c r="L22" i="147"/>
  <c r="M22" i="147"/>
  <c r="N32" i="147" s="1"/>
  <c r="N22" i="147"/>
  <c r="O32" i="147" s="1"/>
  <c r="O22" i="147"/>
  <c r="P32" i="147" s="1"/>
  <c r="P22" i="147"/>
  <c r="Q32" i="147" s="1"/>
  <c r="Q22" i="147"/>
  <c r="R22" i="147"/>
  <c r="B23" i="147"/>
  <c r="C23" i="147"/>
  <c r="D23" i="147"/>
  <c r="E23" i="147"/>
  <c r="F23" i="147"/>
  <c r="G23" i="147"/>
  <c r="H33" i="147" s="1"/>
  <c r="H23" i="147"/>
  <c r="I33" i="147" s="1"/>
  <c r="I23" i="147"/>
  <c r="J33" i="147" s="1"/>
  <c r="J23" i="147"/>
  <c r="K33" i="147" s="1"/>
  <c r="K23" i="147"/>
  <c r="L23" i="147"/>
  <c r="M23" i="147"/>
  <c r="N33" i="147" s="1"/>
  <c r="N23" i="147"/>
  <c r="O33" i="147" s="1"/>
  <c r="O23" i="147"/>
  <c r="P33" i="147" s="1"/>
  <c r="P23" i="147"/>
  <c r="Q33" i="147" s="1"/>
  <c r="Q23" i="147"/>
  <c r="R23" i="147"/>
  <c r="B24" i="147"/>
  <c r="C24" i="147"/>
  <c r="D24" i="147"/>
  <c r="E24" i="147"/>
  <c r="F24" i="147"/>
  <c r="G24" i="147"/>
  <c r="H24" i="147"/>
  <c r="I24" i="147"/>
  <c r="J24" i="147"/>
  <c r="K24" i="147"/>
  <c r="L24" i="147"/>
  <c r="M24" i="147"/>
  <c r="N24" i="147"/>
  <c r="O24" i="147"/>
  <c r="P24" i="147"/>
  <c r="Q24" i="147"/>
  <c r="R24" i="147"/>
  <c r="B25" i="147"/>
  <c r="C25" i="147"/>
  <c r="D25" i="147"/>
  <c r="E25" i="147"/>
  <c r="F25" i="147"/>
  <c r="G25" i="147"/>
  <c r="H25" i="147"/>
  <c r="I25" i="147"/>
  <c r="J25" i="147"/>
  <c r="K25" i="147"/>
  <c r="L25" i="147"/>
  <c r="M25" i="147"/>
  <c r="N25" i="147"/>
  <c r="O25" i="147"/>
  <c r="P25" i="147"/>
  <c r="Q25" i="147"/>
  <c r="R25" i="147"/>
  <c r="B26" i="147"/>
  <c r="C26" i="147"/>
  <c r="D26" i="147"/>
  <c r="E26" i="147"/>
  <c r="F26" i="147"/>
  <c r="G26" i="147"/>
  <c r="H26" i="147"/>
  <c r="I26" i="147"/>
  <c r="J26" i="147"/>
  <c r="K26" i="147"/>
  <c r="L26" i="147"/>
  <c r="M26" i="147"/>
  <c r="N26" i="147"/>
  <c r="O26" i="147"/>
  <c r="P26" i="147"/>
  <c r="Q26" i="147"/>
  <c r="R26" i="147"/>
  <c r="R24" i="128" l="1"/>
  <c r="H40" i="145"/>
  <c r="J40" i="145"/>
  <c r="G40" i="145"/>
  <c r="D40" i="145"/>
  <c r="D26" i="137" l="1"/>
  <c r="D25" i="137"/>
  <c r="F55" i="113" l="1"/>
  <c r="E55" i="113"/>
  <c r="H55" i="113" s="1"/>
  <c r="F54" i="113"/>
  <c r="E54" i="113"/>
  <c r="H54" i="113" s="1"/>
  <c r="F53" i="113"/>
  <c r="E53" i="113"/>
  <c r="H53" i="113" s="1"/>
  <c r="F52" i="113"/>
  <c r="E52" i="113"/>
  <c r="H52" i="113" s="1"/>
  <c r="K51" i="113"/>
  <c r="K50" i="113"/>
  <c r="G51" i="113"/>
  <c r="H51" i="113"/>
  <c r="G23" i="140" s="1"/>
  <c r="H50" i="113"/>
  <c r="G50" i="113"/>
  <c r="K49" i="113"/>
  <c r="H49" i="113"/>
  <c r="G49" i="113"/>
  <c r="K48" i="113"/>
  <c r="H48" i="113"/>
  <c r="G48" i="113"/>
  <c r="K47" i="113"/>
  <c r="H47" i="113"/>
  <c r="G47" i="113"/>
  <c r="K44" i="113"/>
  <c r="H46" i="113"/>
  <c r="G23" i="139" s="1"/>
  <c r="H45" i="113"/>
  <c r="H44" i="113"/>
  <c r="H43" i="113"/>
  <c r="H42" i="113"/>
  <c r="G42" i="113"/>
  <c r="K41" i="113"/>
  <c r="H41" i="113"/>
  <c r="G23" i="120" s="1"/>
  <c r="G41" i="113"/>
  <c r="K40" i="113"/>
  <c r="H40" i="113"/>
  <c r="K39" i="113"/>
  <c r="H39" i="113"/>
  <c r="H38" i="113"/>
  <c r="G38" i="113"/>
  <c r="H37" i="113"/>
  <c r="G37" i="113"/>
  <c r="F55" i="112"/>
  <c r="E55" i="112"/>
  <c r="H55" i="112" s="1"/>
  <c r="F54" i="112"/>
  <c r="E54" i="112"/>
  <c r="H54" i="112" s="1"/>
  <c r="F53" i="112"/>
  <c r="E53" i="112"/>
  <c r="H53" i="112" s="1"/>
  <c r="F52" i="112"/>
  <c r="E52" i="112"/>
  <c r="K51" i="112"/>
  <c r="H51" i="112"/>
  <c r="G21" i="140" s="1"/>
  <c r="G51" i="112"/>
  <c r="K50" i="112"/>
  <c r="H50" i="112"/>
  <c r="G50" i="112"/>
  <c r="K49" i="112"/>
  <c r="H49" i="112"/>
  <c r="G49" i="112"/>
  <c r="K48" i="112"/>
  <c r="H48" i="112"/>
  <c r="G48" i="112"/>
  <c r="K47" i="112"/>
  <c r="H47" i="112"/>
  <c r="G47" i="112"/>
  <c r="K45" i="112"/>
  <c r="H46" i="112"/>
  <c r="G21" i="139" s="1"/>
  <c r="H45" i="112"/>
  <c r="K44" i="112"/>
  <c r="H44" i="112"/>
  <c r="H43" i="112"/>
  <c r="H42" i="112"/>
  <c r="G42" i="112"/>
  <c r="K41" i="112"/>
  <c r="H41" i="112"/>
  <c r="G21" i="120" s="1"/>
  <c r="G41" i="112"/>
  <c r="K40" i="112"/>
  <c r="H40" i="112"/>
  <c r="K39" i="112"/>
  <c r="H39" i="112"/>
  <c r="H38" i="112"/>
  <c r="G38" i="112"/>
  <c r="H37" i="112"/>
  <c r="G37" i="112"/>
  <c r="F55" i="111"/>
  <c r="E55" i="111"/>
  <c r="H55" i="111" s="1"/>
  <c r="F54" i="111"/>
  <c r="E54" i="111"/>
  <c r="H54" i="111" s="1"/>
  <c r="F53" i="111"/>
  <c r="E53" i="111"/>
  <c r="H53" i="111" s="1"/>
  <c r="F52" i="111"/>
  <c r="E52" i="111"/>
  <c r="K51" i="111"/>
  <c r="H51" i="111"/>
  <c r="G19" i="140" s="1"/>
  <c r="G51" i="111"/>
  <c r="K50" i="111"/>
  <c r="H50" i="111"/>
  <c r="G50" i="111"/>
  <c r="K49" i="111"/>
  <c r="H49" i="111"/>
  <c r="G49" i="111"/>
  <c r="K48" i="111"/>
  <c r="H48" i="111"/>
  <c r="G48" i="111"/>
  <c r="K47" i="111"/>
  <c r="H47" i="111"/>
  <c r="G47" i="111"/>
  <c r="K45" i="111"/>
  <c r="H46" i="111"/>
  <c r="G19" i="139" s="1"/>
  <c r="H45" i="111"/>
  <c r="G45" i="111"/>
  <c r="K44" i="111"/>
  <c r="H44" i="111"/>
  <c r="K43" i="111"/>
  <c r="H43" i="111"/>
  <c r="H42" i="111"/>
  <c r="G42" i="111"/>
  <c r="K40" i="111"/>
  <c r="H41" i="111"/>
  <c r="G19" i="120" s="1"/>
  <c r="H40" i="111"/>
  <c r="K39" i="111"/>
  <c r="H39" i="111"/>
  <c r="H38" i="111"/>
  <c r="H37" i="111"/>
  <c r="G37" i="111"/>
  <c r="F55" i="110"/>
  <c r="E55" i="110"/>
  <c r="H55" i="110" s="1"/>
  <c r="F54" i="110"/>
  <c r="E54" i="110"/>
  <c r="H54" i="110" s="1"/>
  <c r="F53" i="110"/>
  <c r="E53" i="110"/>
  <c r="H53" i="110" s="1"/>
  <c r="F52" i="110"/>
  <c r="E52" i="110"/>
  <c r="H52" i="110" s="1"/>
  <c r="K51" i="110"/>
  <c r="K48" i="110"/>
  <c r="H51" i="110"/>
  <c r="G17" i="140" s="1"/>
  <c r="G51" i="110"/>
  <c r="G50" i="110"/>
  <c r="K50" i="110"/>
  <c r="H50" i="110"/>
  <c r="K49" i="110"/>
  <c r="H49" i="110"/>
  <c r="G49" i="110"/>
  <c r="H48" i="110"/>
  <c r="G48" i="110"/>
  <c r="K47" i="110"/>
  <c r="H47" i="110"/>
  <c r="G47" i="110"/>
  <c r="K46" i="110"/>
  <c r="H46" i="110"/>
  <c r="G17" i="139" s="1"/>
  <c r="G46" i="110"/>
  <c r="K45" i="110"/>
  <c r="H45" i="110"/>
  <c r="G45" i="110"/>
  <c r="K44" i="110"/>
  <c r="H44" i="110"/>
  <c r="G44" i="110"/>
  <c r="K43" i="110"/>
  <c r="H43" i="110"/>
  <c r="G43" i="110"/>
  <c r="K42" i="110"/>
  <c r="H42" i="110"/>
  <c r="G42" i="110"/>
  <c r="K40" i="110"/>
  <c r="H41" i="110"/>
  <c r="G17" i="120" s="1"/>
  <c r="H40" i="110"/>
  <c r="K39" i="110"/>
  <c r="H39" i="110"/>
  <c r="H38" i="110"/>
  <c r="H37" i="110"/>
  <c r="G37" i="110"/>
  <c r="F55" i="109"/>
  <c r="E55" i="109"/>
  <c r="H55" i="109" s="1"/>
  <c r="F54" i="109"/>
  <c r="E54" i="109"/>
  <c r="H54" i="109" s="1"/>
  <c r="F53" i="109"/>
  <c r="E53" i="109"/>
  <c r="H53" i="109" s="1"/>
  <c r="F52" i="109"/>
  <c r="E52" i="109"/>
  <c r="K51" i="109"/>
  <c r="H51" i="109"/>
  <c r="G15" i="140" s="1"/>
  <c r="G51" i="109"/>
  <c r="K50" i="109"/>
  <c r="H50" i="109"/>
  <c r="G50" i="109"/>
  <c r="K49" i="109"/>
  <c r="H49" i="109"/>
  <c r="G49" i="109"/>
  <c r="K48" i="109"/>
  <c r="H48" i="109"/>
  <c r="G48" i="109"/>
  <c r="K47" i="109"/>
  <c r="H47" i="109"/>
  <c r="G47" i="109"/>
  <c r="K45" i="109"/>
  <c r="H46" i="109"/>
  <c r="G15" i="139" s="1"/>
  <c r="H45" i="109"/>
  <c r="K44" i="109"/>
  <c r="H44" i="109"/>
  <c r="H43" i="109"/>
  <c r="H42" i="109"/>
  <c r="G42" i="109"/>
  <c r="K41" i="109"/>
  <c r="H41" i="109"/>
  <c r="G15" i="120" s="1"/>
  <c r="G41" i="109"/>
  <c r="K40" i="109"/>
  <c r="H40" i="109"/>
  <c r="K39" i="109"/>
  <c r="H39" i="109"/>
  <c r="H38" i="109"/>
  <c r="G38" i="109"/>
  <c r="H37" i="109"/>
  <c r="G37" i="109"/>
  <c r="F55" i="108"/>
  <c r="E55" i="108"/>
  <c r="H55" i="108" s="1"/>
  <c r="F54" i="108"/>
  <c r="E54" i="108"/>
  <c r="F53" i="108"/>
  <c r="E53" i="108"/>
  <c r="H53" i="108" s="1"/>
  <c r="F52" i="108"/>
  <c r="E52" i="108"/>
  <c r="K51" i="108"/>
  <c r="H51" i="108"/>
  <c r="G13" i="140" s="1"/>
  <c r="G51" i="108"/>
  <c r="H50" i="108"/>
  <c r="G50" i="108"/>
  <c r="K49" i="108"/>
  <c r="H49" i="108"/>
  <c r="G49" i="108"/>
  <c r="K48" i="108"/>
  <c r="H48" i="108"/>
  <c r="G48" i="108"/>
  <c r="K47" i="108"/>
  <c r="H47" i="108"/>
  <c r="G47" i="108"/>
  <c r="K45" i="108"/>
  <c r="H45" i="108"/>
  <c r="K44" i="108"/>
  <c r="H44" i="108"/>
  <c r="H43" i="108"/>
  <c r="H42" i="108"/>
  <c r="G42" i="108"/>
  <c r="K41" i="108"/>
  <c r="H41" i="108"/>
  <c r="G13" i="120" s="1"/>
  <c r="G41" i="108"/>
  <c r="K40" i="108"/>
  <c r="H40" i="108"/>
  <c r="K39" i="108"/>
  <c r="H39" i="108"/>
  <c r="H38" i="108"/>
  <c r="G38" i="108"/>
  <c r="H37" i="108"/>
  <c r="G37" i="108"/>
  <c r="G48" i="107"/>
  <c r="G49" i="107"/>
  <c r="G50" i="107"/>
  <c r="G51" i="107"/>
  <c r="G47" i="107"/>
  <c r="G43" i="107"/>
  <c r="G44" i="107"/>
  <c r="G45" i="107"/>
  <c r="G46" i="107"/>
  <c r="G42" i="107"/>
  <c r="G38" i="107"/>
  <c r="G39" i="107"/>
  <c r="G40" i="107"/>
  <c r="G41" i="107"/>
  <c r="G37" i="107"/>
  <c r="K53" i="107"/>
  <c r="K54" i="107"/>
  <c r="K55" i="107"/>
  <c r="K56" i="107"/>
  <c r="K52" i="107"/>
  <c r="K48" i="107"/>
  <c r="K49" i="107"/>
  <c r="K50" i="107"/>
  <c r="K51" i="107"/>
  <c r="K47" i="107"/>
  <c r="K43" i="107"/>
  <c r="K44" i="107"/>
  <c r="K45" i="107"/>
  <c r="K46" i="107"/>
  <c r="K42" i="107"/>
  <c r="K38" i="107"/>
  <c r="K39" i="107"/>
  <c r="K40" i="107"/>
  <c r="K41" i="107"/>
  <c r="K37" i="107"/>
  <c r="K13" i="107"/>
  <c r="G12" i="107"/>
  <c r="K10" i="107"/>
  <c r="F56" i="113" l="1"/>
  <c r="E56" i="113"/>
  <c r="G55" i="113" s="1"/>
  <c r="E56" i="112"/>
  <c r="H56" i="112" s="1"/>
  <c r="G21" i="141" s="1"/>
  <c r="F56" i="112"/>
  <c r="H52" i="112"/>
  <c r="E56" i="111"/>
  <c r="G55" i="111" s="1"/>
  <c r="F56" i="111"/>
  <c r="H52" i="111"/>
  <c r="F56" i="110"/>
  <c r="E56" i="109"/>
  <c r="G55" i="109" s="1"/>
  <c r="F56" i="109"/>
  <c r="H52" i="109"/>
  <c r="E56" i="108"/>
  <c r="H56" i="108" s="1"/>
  <c r="G13" i="141" s="1"/>
  <c r="F56" i="108"/>
  <c r="K56" i="113"/>
  <c r="K52" i="113"/>
  <c r="K55" i="113"/>
  <c r="K53" i="113"/>
  <c r="K54" i="113"/>
  <c r="K43" i="113"/>
  <c r="G45" i="113"/>
  <c r="K38" i="113"/>
  <c r="G40" i="113"/>
  <c r="K42" i="113"/>
  <c r="G44" i="113"/>
  <c r="G46" i="113"/>
  <c r="K46" i="113"/>
  <c r="K37" i="113"/>
  <c r="G39" i="113"/>
  <c r="G43" i="113"/>
  <c r="K45" i="113"/>
  <c r="K56" i="112"/>
  <c r="K52" i="112"/>
  <c r="K55" i="112"/>
  <c r="K53" i="112"/>
  <c r="K54" i="112"/>
  <c r="K43" i="112"/>
  <c r="G45" i="112"/>
  <c r="K38" i="112"/>
  <c r="G40" i="112"/>
  <c r="K42" i="112"/>
  <c r="G44" i="112"/>
  <c r="G46" i="112"/>
  <c r="K46" i="112"/>
  <c r="K37" i="112"/>
  <c r="G39" i="112"/>
  <c r="G43" i="112"/>
  <c r="K56" i="111"/>
  <c r="K52" i="111"/>
  <c r="K55" i="111"/>
  <c r="K53" i="111"/>
  <c r="K54" i="111"/>
  <c r="K38" i="111"/>
  <c r="G40" i="111"/>
  <c r="K42" i="111"/>
  <c r="G44" i="111"/>
  <c r="G46" i="111"/>
  <c r="K46" i="111"/>
  <c r="K37" i="111"/>
  <c r="G39" i="111"/>
  <c r="G41" i="111"/>
  <c r="K41" i="111"/>
  <c r="G43" i="111"/>
  <c r="G38" i="111"/>
  <c r="K52" i="110"/>
  <c r="K37" i="110"/>
  <c r="G39" i="110"/>
  <c r="G41" i="110"/>
  <c r="K41" i="110"/>
  <c r="K38" i="110"/>
  <c r="G40" i="110"/>
  <c r="E56" i="110"/>
  <c r="G38" i="110"/>
  <c r="K56" i="109"/>
  <c r="K52" i="109"/>
  <c r="K55" i="109"/>
  <c r="K53" i="109"/>
  <c r="K54" i="109"/>
  <c r="K43" i="109"/>
  <c r="G45" i="109"/>
  <c r="K38" i="109"/>
  <c r="G40" i="109"/>
  <c r="K42" i="109"/>
  <c r="G44" i="109"/>
  <c r="G46" i="109"/>
  <c r="K46" i="109"/>
  <c r="K37" i="109"/>
  <c r="G39" i="109"/>
  <c r="G43" i="109"/>
  <c r="K50" i="108"/>
  <c r="H46" i="108"/>
  <c r="G13" i="139" s="1"/>
  <c r="H52" i="108"/>
  <c r="H54" i="108"/>
  <c r="K56" i="108"/>
  <c r="K52" i="108"/>
  <c r="K55" i="108"/>
  <c r="K53" i="108"/>
  <c r="K54" i="108"/>
  <c r="K43" i="108"/>
  <c r="G45" i="108"/>
  <c r="K38" i="108"/>
  <c r="G40" i="108"/>
  <c r="K42" i="108"/>
  <c r="G44" i="108"/>
  <c r="G46" i="108"/>
  <c r="K46" i="108"/>
  <c r="K37" i="108"/>
  <c r="G39" i="108"/>
  <c r="G43" i="108"/>
  <c r="G56" i="113" l="1"/>
  <c r="H56" i="111"/>
  <c r="G19" i="141" s="1"/>
  <c r="G55" i="112"/>
  <c r="G56" i="112"/>
  <c r="G53" i="113"/>
  <c r="H56" i="113"/>
  <c r="G23" i="141" s="1"/>
  <c r="G52" i="113"/>
  <c r="G54" i="113"/>
  <c r="G53" i="111"/>
  <c r="G54" i="111"/>
  <c r="G56" i="111"/>
  <c r="G53" i="109"/>
  <c r="G54" i="109"/>
  <c r="G52" i="109"/>
  <c r="G56" i="109"/>
  <c r="G52" i="112"/>
  <c r="G53" i="112"/>
  <c r="G54" i="112"/>
  <c r="G52" i="111"/>
  <c r="H56" i="109"/>
  <c r="G15" i="141" s="1"/>
  <c r="G52" i="108"/>
  <c r="G56" i="108"/>
  <c r="G54" i="108"/>
  <c r="G55" i="108"/>
  <c r="G53" i="108"/>
  <c r="G56" i="110"/>
  <c r="G54" i="110"/>
  <c r="H56" i="110"/>
  <c r="G17" i="141" s="1"/>
  <c r="G55" i="110"/>
  <c r="K56" i="110"/>
  <c r="K54" i="110"/>
  <c r="K55" i="110"/>
  <c r="G52" i="110"/>
  <c r="G53" i="110"/>
  <c r="K53" i="110"/>
  <c r="K34" i="136" l="1"/>
  <c r="K26" i="137"/>
  <c r="K27" i="137"/>
  <c r="K28" i="137"/>
  <c r="K29" i="137"/>
  <c r="K21" i="137"/>
  <c r="K22" i="137"/>
  <c r="K23" i="137"/>
  <c r="K24" i="137"/>
  <c r="K16" i="137"/>
  <c r="K17" i="137"/>
  <c r="K18" i="137"/>
  <c r="K19" i="137"/>
  <c r="K11" i="137"/>
  <c r="K12" i="137"/>
  <c r="K13" i="137"/>
  <c r="K14" i="137"/>
  <c r="K25" i="137"/>
  <c r="K20" i="137"/>
  <c r="K15" i="137"/>
  <c r="K10" i="137"/>
  <c r="G18" i="137"/>
  <c r="G21" i="137"/>
  <c r="G22" i="137"/>
  <c r="G23" i="137"/>
  <c r="G24" i="137"/>
  <c r="G20" i="137"/>
  <c r="G16" i="137"/>
  <c r="G17" i="137"/>
  <c r="G19" i="137"/>
  <c r="G15" i="137"/>
  <c r="G14" i="137"/>
  <c r="H10" i="137"/>
  <c r="F36" i="136"/>
  <c r="E36" i="136"/>
  <c r="H36" i="136" s="1"/>
  <c r="F34" i="136"/>
  <c r="E34" i="136"/>
  <c r="H34" i="136" s="1"/>
  <c r="D34" i="136"/>
  <c r="F33" i="136"/>
  <c r="E33" i="136"/>
  <c r="H33" i="136" s="1"/>
  <c r="D33" i="136"/>
  <c r="F32" i="136"/>
  <c r="E32" i="136"/>
  <c r="H32" i="136" s="1"/>
  <c r="D32" i="136"/>
  <c r="F31" i="136"/>
  <c r="E31" i="136"/>
  <c r="D31" i="136"/>
  <c r="K30" i="136"/>
  <c r="H30" i="136"/>
  <c r="G12" i="151" s="1"/>
  <c r="K29" i="136"/>
  <c r="H29" i="136"/>
  <c r="G29" i="136"/>
  <c r="K28" i="136"/>
  <c r="H28" i="136"/>
  <c r="K27" i="136"/>
  <c r="H27" i="136"/>
  <c r="K26" i="136"/>
  <c r="H26" i="136"/>
  <c r="G26" i="136"/>
  <c r="K25" i="136"/>
  <c r="H25" i="136"/>
  <c r="K24" i="136"/>
  <c r="H24" i="136"/>
  <c r="K23" i="136"/>
  <c r="K22" i="136"/>
  <c r="H22" i="136"/>
  <c r="K21" i="136"/>
  <c r="H21" i="136"/>
  <c r="K20" i="136"/>
  <c r="H20" i="136"/>
  <c r="K19" i="136"/>
  <c r="H19" i="136"/>
  <c r="K18" i="136"/>
  <c r="H18" i="136"/>
  <c r="K17" i="136"/>
  <c r="H17" i="136"/>
  <c r="K16" i="136"/>
  <c r="K15" i="136"/>
  <c r="H15" i="136"/>
  <c r="K14" i="136"/>
  <c r="H14" i="136"/>
  <c r="K13" i="136"/>
  <c r="H13" i="136"/>
  <c r="K12" i="136"/>
  <c r="H12" i="136"/>
  <c r="K11" i="136"/>
  <c r="H11" i="136"/>
  <c r="K10" i="136"/>
  <c r="H10" i="136"/>
  <c r="F36" i="135"/>
  <c r="E36" i="135"/>
  <c r="H36" i="135" s="1"/>
  <c r="F34" i="135"/>
  <c r="E34" i="135"/>
  <c r="H34" i="135" s="1"/>
  <c r="D34" i="135"/>
  <c r="F33" i="135"/>
  <c r="E33" i="135"/>
  <c r="H33" i="135" s="1"/>
  <c r="D33" i="135"/>
  <c r="F32" i="135"/>
  <c r="E32" i="135"/>
  <c r="H32" i="135" s="1"/>
  <c r="D32" i="135"/>
  <c r="F31" i="135"/>
  <c r="E31" i="135"/>
  <c r="D31" i="135"/>
  <c r="K30" i="135"/>
  <c r="H30" i="135"/>
  <c r="G11" i="151" s="1"/>
  <c r="K29" i="135"/>
  <c r="H29" i="135"/>
  <c r="G29" i="135"/>
  <c r="K28" i="135"/>
  <c r="H28" i="135"/>
  <c r="K27" i="135"/>
  <c r="H27" i="135"/>
  <c r="K26" i="135"/>
  <c r="H26" i="135"/>
  <c r="G26" i="135"/>
  <c r="K25" i="135"/>
  <c r="H25" i="135"/>
  <c r="K24" i="135"/>
  <c r="H24" i="135"/>
  <c r="K23" i="135"/>
  <c r="K22" i="135"/>
  <c r="H22" i="135"/>
  <c r="K21" i="135"/>
  <c r="H21" i="135"/>
  <c r="K20" i="135"/>
  <c r="H20" i="135"/>
  <c r="K19" i="135"/>
  <c r="H19" i="135"/>
  <c r="K18" i="135"/>
  <c r="H18" i="135"/>
  <c r="K17" i="135"/>
  <c r="H17" i="135"/>
  <c r="K16" i="135"/>
  <c r="K15" i="135"/>
  <c r="H15" i="135"/>
  <c r="K14" i="135"/>
  <c r="H14" i="135"/>
  <c r="K13" i="135"/>
  <c r="H13" i="135"/>
  <c r="K12" i="135"/>
  <c r="H12" i="135"/>
  <c r="K11" i="135"/>
  <c r="H11" i="135"/>
  <c r="K10" i="135"/>
  <c r="H10" i="135"/>
  <c r="F36" i="134"/>
  <c r="E36" i="134"/>
  <c r="H36" i="134" s="1"/>
  <c r="F34" i="134"/>
  <c r="E34" i="134"/>
  <c r="H34" i="134" s="1"/>
  <c r="D34" i="134"/>
  <c r="F33" i="134"/>
  <c r="E33" i="134"/>
  <c r="H33" i="134" s="1"/>
  <c r="D33" i="134"/>
  <c r="F32" i="134"/>
  <c r="E32" i="134"/>
  <c r="H32" i="134" s="1"/>
  <c r="D32" i="134"/>
  <c r="F31" i="134"/>
  <c r="E31" i="134"/>
  <c r="D31" i="134"/>
  <c r="K30" i="134"/>
  <c r="H30" i="134"/>
  <c r="G10" i="151" s="1"/>
  <c r="K29" i="134"/>
  <c r="H29" i="134"/>
  <c r="G29" i="134"/>
  <c r="K28" i="134"/>
  <c r="H28" i="134"/>
  <c r="K27" i="134"/>
  <c r="H27" i="134"/>
  <c r="K26" i="134"/>
  <c r="H26" i="134"/>
  <c r="G26" i="134"/>
  <c r="K25" i="134"/>
  <c r="H25" i="134"/>
  <c r="K24" i="134"/>
  <c r="H24" i="134"/>
  <c r="K23" i="134"/>
  <c r="K22" i="134"/>
  <c r="H22" i="134"/>
  <c r="K21" i="134"/>
  <c r="H21" i="134"/>
  <c r="K20" i="134"/>
  <c r="H20" i="134"/>
  <c r="K19" i="134"/>
  <c r="H19" i="134"/>
  <c r="K18" i="134"/>
  <c r="H18" i="134"/>
  <c r="K17" i="134"/>
  <c r="H17" i="134"/>
  <c r="K16" i="134"/>
  <c r="K15" i="134"/>
  <c r="H15" i="134"/>
  <c r="K14" i="134"/>
  <c r="H14" i="134"/>
  <c r="K13" i="134"/>
  <c r="H13" i="134"/>
  <c r="K12" i="134"/>
  <c r="H12" i="134"/>
  <c r="K11" i="134"/>
  <c r="H11" i="134"/>
  <c r="K10" i="134"/>
  <c r="H10" i="134"/>
  <c r="G18" i="116"/>
  <c r="G19" i="116"/>
  <c r="G20" i="116"/>
  <c r="G21" i="116"/>
  <c r="G22" i="116"/>
  <c r="G23" i="116"/>
  <c r="G17" i="116"/>
  <c r="G14" i="116"/>
  <c r="G10" i="116"/>
  <c r="D37" i="135" l="1"/>
  <c r="C11" i="150" s="1"/>
  <c r="E35" i="135"/>
  <c r="E37" i="135" s="1"/>
  <c r="F35" i="135"/>
  <c r="F37" i="135" s="1"/>
  <c r="E11" i="150" s="1"/>
  <c r="D35" i="136"/>
  <c r="F35" i="136"/>
  <c r="F37" i="136" s="1"/>
  <c r="E12" i="150" s="1"/>
  <c r="D37" i="136"/>
  <c r="C12" i="150" s="1"/>
  <c r="E35" i="136"/>
  <c r="E37" i="136" s="1"/>
  <c r="D12" i="150" s="1"/>
  <c r="D35" i="135"/>
  <c r="D35" i="134"/>
  <c r="E35" i="134"/>
  <c r="H35" i="134" s="1"/>
  <c r="F35" i="134"/>
  <c r="F37" i="134" s="1"/>
  <c r="E10" i="150" s="1"/>
  <c r="D37" i="134"/>
  <c r="C10" i="150" s="1"/>
  <c r="H31" i="136"/>
  <c r="H31" i="135"/>
  <c r="K35" i="134"/>
  <c r="H31" i="134"/>
  <c r="K35" i="136"/>
  <c r="G25" i="136"/>
  <c r="G21" i="136"/>
  <c r="G24" i="136"/>
  <c r="G30" i="136"/>
  <c r="G28" i="136"/>
  <c r="G27" i="136"/>
  <c r="K35" i="135"/>
  <c r="G25" i="135"/>
  <c r="G28" i="135"/>
  <c r="G21" i="135"/>
  <c r="G24" i="135"/>
  <c r="G30" i="135"/>
  <c r="G27" i="135"/>
  <c r="K36" i="134"/>
  <c r="G24" i="134"/>
  <c r="G30" i="134"/>
  <c r="G21" i="134"/>
  <c r="G25" i="134"/>
  <c r="G28" i="134"/>
  <c r="G27" i="134"/>
  <c r="H35" i="135" l="1"/>
  <c r="H35" i="136"/>
  <c r="G36" i="135"/>
  <c r="D11" i="150"/>
  <c r="G35" i="135"/>
  <c r="E37" i="134"/>
  <c r="G32" i="134" s="1"/>
  <c r="G35" i="136"/>
  <c r="G33" i="136"/>
  <c r="G36" i="136"/>
  <c r="G23" i="136"/>
  <c r="G17" i="136"/>
  <c r="G19" i="136"/>
  <c r="G18" i="136"/>
  <c r="G22" i="136"/>
  <c r="H23" i="136"/>
  <c r="G12" i="152" s="1"/>
  <c r="G20" i="136"/>
  <c r="G11" i="136"/>
  <c r="H16" i="136"/>
  <c r="G12" i="126" s="1"/>
  <c r="G13" i="136"/>
  <c r="G15" i="136"/>
  <c r="G12" i="136"/>
  <c r="G10" i="136"/>
  <c r="K37" i="136"/>
  <c r="K33" i="136"/>
  <c r="K32" i="136"/>
  <c r="K31" i="136"/>
  <c r="G37" i="136"/>
  <c r="H37" i="136"/>
  <c r="G12" i="150" s="1"/>
  <c r="G34" i="136"/>
  <c r="G32" i="136"/>
  <c r="G31" i="136"/>
  <c r="K36" i="136"/>
  <c r="G14" i="136"/>
  <c r="G16" i="136" s="1"/>
  <c r="G11" i="135"/>
  <c r="G13" i="135"/>
  <c r="G15" i="135"/>
  <c r="G12" i="135"/>
  <c r="H16" i="135"/>
  <c r="G11" i="126" s="1"/>
  <c r="G10" i="135"/>
  <c r="G37" i="135"/>
  <c r="H37" i="135"/>
  <c r="G11" i="150" s="1"/>
  <c r="G34" i="135"/>
  <c r="G33" i="135"/>
  <c r="G32" i="135"/>
  <c r="G31" i="135"/>
  <c r="K37" i="135"/>
  <c r="K34" i="135"/>
  <c r="K33" i="135"/>
  <c r="K32" i="135"/>
  <c r="K31" i="135"/>
  <c r="G23" i="135"/>
  <c r="G17" i="135"/>
  <c r="G22" i="135"/>
  <c r="G18" i="135"/>
  <c r="G19" i="135"/>
  <c r="H23" i="135"/>
  <c r="G11" i="152" s="1"/>
  <c r="G20" i="135"/>
  <c r="K36" i="135"/>
  <c r="G14" i="135"/>
  <c r="K37" i="134"/>
  <c r="K34" i="134"/>
  <c r="K33" i="134"/>
  <c r="K32" i="134"/>
  <c r="K31" i="134"/>
  <c r="G23" i="134"/>
  <c r="G17" i="134"/>
  <c r="G19" i="134"/>
  <c r="G18" i="134"/>
  <c r="G22" i="134"/>
  <c r="H23" i="134"/>
  <c r="G10" i="152" s="1"/>
  <c r="G20" i="134"/>
  <c r="G11" i="134"/>
  <c r="G13" i="134"/>
  <c r="G10" i="134"/>
  <c r="G15" i="134"/>
  <c r="G12" i="134"/>
  <c r="H16" i="134"/>
  <c r="G10" i="126" s="1"/>
  <c r="G14" i="134"/>
  <c r="K19" i="105"/>
  <c r="K26" i="105"/>
  <c r="K22" i="105"/>
  <c r="K18" i="105"/>
  <c r="G26" i="105"/>
  <c r="G22" i="105"/>
  <c r="G18" i="105"/>
  <c r="G17" i="105"/>
  <c r="G16" i="135" l="1"/>
  <c r="G33" i="134"/>
  <c r="G35" i="134"/>
  <c r="G34" i="134"/>
  <c r="G16" i="134"/>
  <c r="G31" i="134"/>
  <c r="H37" i="134"/>
  <c r="G10" i="150" s="1"/>
  <c r="G36" i="134"/>
  <c r="D10" i="150"/>
  <c r="G37" i="134"/>
  <c r="C20" i="147"/>
  <c r="C30" i="147" s="1"/>
  <c r="D20" i="147"/>
  <c r="D30" i="147" s="1"/>
  <c r="E20" i="147"/>
  <c r="E30" i="147" s="1"/>
  <c r="B20" i="147"/>
  <c r="B30" i="147" s="1"/>
  <c r="H11" i="141" l="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26" i="141"/>
  <c r="I26" i="141"/>
  <c r="J26" i="141"/>
  <c r="K26" i="141"/>
  <c r="H10" i="141"/>
  <c r="K10" i="141"/>
  <c r="J10" i="141"/>
  <c r="I10" i="141"/>
  <c r="L21" i="141" l="1"/>
  <c r="L19" i="141"/>
  <c r="L11" i="141"/>
  <c r="L16" i="141"/>
  <c r="L14" i="141"/>
  <c r="L26" i="141"/>
  <c r="L24" i="141"/>
  <c r="L22" i="141"/>
  <c r="L20" i="141"/>
  <c r="L17" i="141"/>
  <c r="L25" i="141"/>
  <c r="L18" i="141"/>
  <c r="L15" i="141"/>
  <c r="L13" i="141"/>
  <c r="L12" i="141"/>
  <c r="L23" i="141"/>
  <c r="L10" i="141"/>
  <c r="G7" i="105" l="1"/>
  <c r="D13" i="141" l="1"/>
  <c r="E13" i="141"/>
  <c r="D15" i="141"/>
  <c r="E15" i="141"/>
  <c r="D17" i="141"/>
  <c r="E17" i="141"/>
  <c r="D19" i="141"/>
  <c r="E19" i="141"/>
  <c r="D21" i="141"/>
  <c r="E21" i="141"/>
  <c r="D23" i="141"/>
  <c r="E23" i="141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D23" i="140"/>
  <c r="E23" i="140"/>
  <c r="C23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E25" i="140"/>
  <c r="D25" i="140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D23" i="139"/>
  <c r="E23" i="139"/>
  <c r="E25" i="139"/>
  <c r="D25" i="139"/>
  <c r="C23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D23" i="120"/>
  <c r="E23" i="120"/>
  <c r="E25" i="120"/>
  <c r="D25" i="120"/>
  <c r="C23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G45" i="105" l="1"/>
  <c r="K45" i="105"/>
  <c r="B39" i="43" l="1"/>
  <c r="B38" i="43"/>
  <c r="B37" i="43"/>
  <c r="B36" i="43"/>
  <c r="A39" i="43"/>
  <c r="A38" i="43"/>
  <c r="A37" i="43"/>
  <c r="A36" i="43"/>
  <c r="A22" i="43"/>
  <c r="A8" i="43"/>
  <c r="A7" i="43"/>
  <c r="A6" i="43"/>
  <c r="A5" i="43"/>
  <c r="O29" i="147" l="1"/>
  <c r="P29" i="147"/>
  <c r="Q29" i="147"/>
  <c r="N29" i="147"/>
  <c r="M31" i="147"/>
  <c r="M32" i="147"/>
  <c r="M33" i="147"/>
  <c r="M30" i="147"/>
  <c r="I29" i="147"/>
  <c r="J29" i="147"/>
  <c r="K29" i="147"/>
  <c r="H29" i="147"/>
  <c r="G31" i="147"/>
  <c r="G32" i="147"/>
  <c r="G33" i="147"/>
  <c r="G30" i="147"/>
  <c r="F20" i="147" l="1"/>
  <c r="Q20" i="147"/>
  <c r="K20" i="147"/>
  <c r="P20" i="147"/>
  <c r="Q30" i="147" s="1"/>
  <c r="O20" i="147"/>
  <c r="P30" i="147" s="1"/>
  <c r="N20" i="147"/>
  <c r="O30" i="147" s="1"/>
  <c r="M20" i="147"/>
  <c r="N30" i="147" s="1"/>
  <c r="J20" i="147"/>
  <c r="K30" i="147" s="1"/>
  <c r="I20" i="147"/>
  <c r="J30" i="147" s="1"/>
  <c r="H20" i="147"/>
  <c r="I30" i="147" s="1"/>
  <c r="G20" i="147"/>
  <c r="H30" i="147" s="1"/>
  <c r="R20" i="147" l="1"/>
  <c r="L20" i="147"/>
  <c r="B4" i="147" l="1"/>
  <c r="M7" i="146" l="1"/>
  <c r="H7" i="146"/>
  <c r="B7" i="146"/>
  <c r="K7" i="146" s="1"/>
  <c r="B4" i="146"/>
  <c r="I7" i="146" l="1"/>
  <c r="C7" i="146"/>
  <c r="E7" i="146"/>
  <c r="E42" i="145"/>
  <c r="G42" i="145" s="1"/>
  <c r="E41" i="145"/>
  <c r="F49" i="145" s="1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F41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B4" i="145"/>
  <c r="H5" i="145"/>
  <c r="H45" i="145" s="1"/>
  <c r="E5" i="145"/>
  <c r="E45" i="145" s="1"/>
  <c r="B5" i="145"/>
  <c r="B45" i="145" s="1"/>
  <c r="D42" i="145" l="1"/>
  <c r="G41" i="145"/>
  <c r="J42" i="145"/>
  <c r="D41" i="145"/>
  <c r="L7" i="146"/>
  <c r="F7" i="146"/>
  <c r="J7" i="146"/>
  <c r="J41" i="145"/>
  <c r="F50" i="145"/>
  <c r="A52" i="113"/>
  <c r="A47" i="113"/>
  <c r="A42" i="113"/>
  <c r="A37" i="113"/>
  <c r="A25" i="113"/>
  <c r="A20" i="113"/>
  <c r="A15" i="113"/>
  <c r="A10" i="113"/>
  <c r="I33" i="113"/>
  <c r="E33" i="113"/>
  <c r="I6" i="113"/>
  <c r="E6" i="113"/>
  <c r="A52" i="112"/>
  <c r="A47" i="112"/>
  <c r="A42" i="112"/>
  <c r="A37" i="112"/>
  <c r="A25" i="112"/>
  <c r="A20" i="112"/>
  <c r="A15" i="112"/>
  <c r="A10" i="112"/>
  <c r="I33" i="112"/>
  <c r="E33" i="112"/>
  <c r="I6" i="112"/>
  <c r="E6" i="112"/>
  <c r="A52" i="111"/>
  <c r="A47" i="111"/>
  <c r="A42" i="111"/>
  <c r="A37" i="111"/>
  <c r="A25" i="111"/>
  <c r="A20" i="111"/>
  <c r="A15" i="111"/>
  <c r="A10" i="111"/>
  <c r="I33" i="111"/>
  <c r="E33" i="111"/>
  <c r="I6" i="111"/>
  <c r="E6" i="111"/>
  <c r="A52" i="110"/>
  <c r="A47" i="110"/>
  <c r="A42" i="110"/>
  <c r="A37" i="110"/>
  <c r="A25" i="110"/>
  <c r="A20" i="110"/>
  <c r="A15" i="110"/>
  <c r="A10" i="110"/>
  <c r="I33" i="110"/>
  <c r="E33" i="110"/>
  <c r="I6" i="110"/>
  <c r="E6" i="110"/>
  <c r="A52" i="109"/>
  <c r="A47" i="109"/>
  <c r="A42" i="109"/>
  <c r="A37" i="109"/>
  <c r="A25" i="109"/>
  <c r="A20" i="109"/>
  <c r="A15" i="109"/>
  <c r="A10" i="109"/>
  <c r="I33" i="109"/>
  <c r="E33" i="109"/>
  <c r="I6" i="109"/>
  <c r="E6" i="109"/>
  <c r="A52" i="108"/>
  <c r="A47" i="108"/>
  <c r="A42" i="108"/>
  <c r="A37" i="108"/>
  <c r="A25" i="108"/>
  <c r="A20" i="108"/>
  <c r="A15" i="108"/>
  <c r="A10" i="108"/>
  <c r="I33" i="108"/>
  <c r="E33" i="108"/>
  <c r="I6" i="108"/>
  <c r="E6" i="108"/>
  <c r="A52" i="107"/>
  <c r="A47" i="107"/>
  <c r="A42" i="107"/>
  <c r="A37" i="107"/>
  <c r="A25" i="107"/>
  <c r="A20" i="107"/>
  <c r="A15" i="107"/>
  <c r="A10" i="107"/>
  <c r="I33" i="107"/>
  <c r="E33" i="107"/>
  <c r="I6" i="107"/>
  <c r="E6" i="107"/>
  <c r="B4" i="122"/>
  <c r="G6" i="105"/>
  <c r="K6" i="105" s="1"/>
  <c r="F6" i="105"/>
  <c r="J6" i="105" s="1"/>
  <c r="E6" i="105"/>
  <c r="I6" i="105" s="1"/>
  <c r="D6" i="105"/>
  <c r="H6" i="105" s="1"/>
  <c r="D4" i="105"/>
  <c r="H5" i="126"/>
  <c r="J21" i="126" s="1"/>
  <c r="G5" i="126"/>
  <c r="C38" i="126" s="1"/>
  <c r="A25" i="137"/>
  <c r="G33" i="137" s="1"/>
  <c r="A20" i="137"/>
  <c r="A15" i="137"/>
  <c r="A10" i="137"/>
  <c r="I6" i="137"/>
  <c r="E6" i="137"/>
  <c r="A31" i="136"/>
  <c r="A24" i="136"/>
  <c r="A17" i="136"/>
  <c r="A10" i="136"/>
  <c r="I6" i="136"/>
  <c r="E6" i="136"/>
  <c r="A31" i="135"/>
  <c r="A24" i="135"/>
  <c r="A17" i="135"/>
  <c r="A10" i="135"/>
  <c r="I6" i="135"/>
  <c r="E6" i="135"/>
  <c r="A31" i="134"/>
  <c r="A24" i="134"/>
  <c r="A17" i="134"/>
  <c r="A10" i="134"/>
  <c r="B46" i="134" s="1"/>
  <c r="I6" i="134"/>
  <c r="E6" i="134"/>
  <c r="A31" i="116"/>
  <c r="A41" i="116" s="1"/>
  <c r="A24" i="116"/>
  <c r="A17" i="116"/>
  <c r="A10" i="116"/>
  <c r="I6" i="116"/>
  <c r="E6" i="116"/>
  <c r="B4" i="133"/>
  <c r="H5" i="120"/>
  <c r="G5" i="120"/>
  <c r="I33" i="120" s="1"/>
  <c r="H5" i="139"/>
  <c r="J33" i="139" s="1"/>
  <c r="G5" i="139"/>
  <c r="I33" i="139" s="1"/>
  <c r="H5" i="140"/>
  <c r="G5" i="140"/>
  <c r="C33" i="140" s="1"/>
  <c r="H5" i="141"/>
  <c r="D33" i="141" s="1"/>
  <c r="G5" i="141"/>
  <c r="C33" i="141" s="1"/>
  <c r="J33" i="140"/>
  <c r="D33" i="140"/>
  <c r="E24" i="140"/>
  <c r="E26" i="140" s="1"/>
  <c r="D24" i="140"/>
  <c r="D26" i="140" s="1"/>
  <c r="C24" i="140"/>
  <c r="C26" i="140" s="1"/>
  <c r="D33" i="139"/>
  <c r="E24" i="139"/>
  <c r="E26" i="139" s="1"/>
  <c r="D24" i="139"/>
  <c r="D26" i="139" s="1"/>
  <c r="C24" i="139"/>
  <c r="C26" i="139" s="1"/>
  <c r="J33" i="120"/>
  <c r="D33" i="120"/>
  <c r="I33" i="140" l="1"/>
  <c r="A33" i="137"/>
  <c r="J33" i="141"/>
  <c r="I33" i="141"/>
  <c r="C33" i="139"/>
  <c r="F10" i="140"/>
  <c r="F12" i="140"/>
  <c r="F17" i="140"/>
  <c r="F22" i="140"/>
  <c r="F13" i="140"/>
  <c r="F18" i="140"/>
  <c r="F16" i="140"/>
  <c r="F21" i="140"/>
  <c r="F14" i="140"/>
  <c r="F20" i="140"/>
  <c r="F13" i="139"/>
  <c r="F14" i="139"/>
  <c r="F22" i="139"/>
  <c r="F12" i="139"/>
  <c r="F16" i="139"/>
  <c r="F20" i="139"/>
  <c r="F17" i="139"/>
  <c r="F21" i="139"/>
  <c r="F10" i="139"/>
  <c r="F18" i="139"/>
  <c r="F11" i="139"/>
  <c r="F15" i="139"/>
  <c r="F19" i="139"/>
  <c r="F11" i="140"/>
  <c r="F15" i="140"/>
  <c r="F19" i="140"/>
  <c r="F23" i="140"/>
  <c r="F23" i="139"/>
  <c r="C33" i="120"/>
  <c r="I21" i="126"/>
  <c r="I39" i="126"/>
  <c r="C21" i="126"/>
  <c r="D38" i="126"/>
  <c r="D21" i="126"/>
  <c r="J39" i="126"/>
  <c r="H40" i="137"/>
  <c r="D40" i="137"/>
  <c r="B40" i="137"/>
  <c r="B39" i="137"/>
  <c r="F28" i="137"/>
  <c r="E25" i="141" s="1"/>
  <c r="F25" i="137"/>
  <c r="F26" i="137"/>
  <c r="E28" i="137"/>
  <c r="E26" i="137"/>
  <c r="E25" i="137"/>
  <c r="D29" i="137"/>
  <c r="C13" i="150" s="1"/>
  <c r="C14" i="150" s="1"/>
  <c r="D27" i="137"/>
  <c r="C40" i="137"/>
  <c r="H23" i="137"/>
  <c r="H22" i="137"/>
  <c r="H21" i="137"/>
  <c r="H20" i="137"/>
  <c r="H18" i="137"/>
  <c r="C39" i="137"/>
  <c r="H16" i="137"/>
  <c r="H15" i="137"/>
  <c r="H39" i="137"/>
  <c r="H38" i="137"/>
  <c r="B38" i="137"/>
  <c r="J37" i="137"/>
  <c r="I37" i="137"/>
  <c r="D37" i="137"/>
  <c r="C37" i="137"/>
  <c r="H13" i="137"/>
  <c r="H12" i="137"/>
  <c r="H11" i="137"/>
  <c r="H48" i="136"/>
  <c r="B48" i="136"/>
  <c r="H47" i="136"/>
  <c r="B47" i="136"/>
  <c r="H46" i="136"/>
  <c r="B46" i="136"/>
  <c r="J45" i="136"/>
  <c r="I45" i="136"/>
  <c r="D45" i="136"/>
  <c r="C45" i="136"/>
  <c r="G41" i="136"/>
  <c r="A41" i="136"/>
  <c r="C48" i="136"/>
  <c r="H48" i="135"/>
  <c r="B48" i="135"/>
  <c r="H47" i="135"/>
  <c r="B47" i="135"/>
  <c r="H46" i="135"/>
  <c r="B46" i="135"/>
  <c r="J45" i="135"/>
  <c r="I45" i="135"/>
  <c r="D45" i="135"/>
  <c r="C45" i="135"/>
  <c r="G41" i="135"/>
  <c r="A41" i="135"/>
  <c r="H48" i="134"/>
  <c r="B48" i="134"/>
  <c r="H47" i="134"/>
  <c r="B47" i="134"/>
  <c r="H46" i="134"/>
  <c r="J45" i="134"/>
  <c r="I45" i="134"/>
  <c r="D45" i="134"/>
  <c r="C45" i="134"/>
  <c r="G41" i="134"/>
  <c r="A41" i="134"/>
  <c r="G41" i="116"/>
  <c r="J45" i="116"/>
  <c r="I45" i="116"/>
  <c r="H48" i="116"/>
  <c r="H47" i="116"/>
  <c r="H46" i="116"/>
  <c r="D45" i="116"/>
  <c r="C45" i="116"/>
  <c r="B48" i="116"/>
  <c r="B47" i="116"/>
  <c r="B46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7" i="137"/>
  <c r="F29" i="137" s="1"/>
  <c r="E13" i="150" s="1"/>
  <c r="F24" i="139"/>
  <c r="F24" i="140"/>
  <c r="K25" i="133"/>
  <c r="D25" i="141"/>
  <c r="C38" i="137"/>
  <c r="C46" i="134"/>
  <c r="H25" i="137"/>
  <c r="H26" i="137"/>
  <c r="D46" i="136"/>
  <c r="C46" i="136"/>
  <c r="P19" i="129"/>
  <c r="H28" i="137"/>
  <c r="E27" i="137"/>
  <c r="H24" i="137"/>
  <c r="G13" i="151" s="1"/>
  <c r="D39" i="137"/>
  <c r="H17" i="137"/>
  <c r="G10" i="137"/>
  <c r="G12" i="137"/>
  <c r="G13" i="137"/>
  <c r="G11" i="137"/>
  <c r="C47" i="136"/>
  <c r="D47" i="136"/>
  <c r="J47" i="136"/>
  <c r="J48" i="136"/>
  <c r="J46" i="136"/>
  <c r="D48" i="136"/>
  <c r="C48" i="135"/>
  <c r="D47" i="135"/>
  <c r="D48" i="135"/>
  <c r="J46" i="135"/>
  <c r="C47" i="135"/>
  <c r="I48" i="135"/>
  <c r="D46" i="135"/>
  <c r="C48" i="134"/>
  <c r="D47" i="134"/>
  <c r="D48" i="134"/>
  <c r="J46" i="134"/>
  <c r="C47" i="134"/>
  <c r="D46" i="134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E14" i="150" l="1"/>
  <c r="C49" i="134"/>
  <c r="C49" i="136"/>
  <c r="D49" i="135"/>
  <c r="H19" i="137"/>
  <c r="G13" i="152" s="1"/>
  <c r="I48" i="136"/>
  <c r="I46" i="136"/>
  <c r="C46" i="135"/>
  <c r="C49" i="135" s="1"/>
  <c r="I47" i="135"/>
  <c r="I46" i="135"/>
  <c r="I49" i="135" s="1"/>
  <c r="D49" i="134"/>
  <c r="D38" i="137"/>
  <c r="D41" i="137" s="1"/>
  <c r="H14" i="137"/>
  <c r="G13" i="126" s="1"/>
  <c r="H27" i="137"/>
  <c r="E29" i="137"/>
  <c r="D13" i="150" s="1"/>
  <c r="D14" i="150" s="1"/>
  <c r="C41" i="137"/>
  <c r="J49" i="136"/>
  <c r="D49" i="136"/>
  <c r="I47" i="136"/>
  <c r="J47" i="135"/>
  <c r="J48" i="135"/>
  <c r="I46" i="134"/>
  <c r="I48" i="134"/>
  <c r="I47" i="134"/>
  <c r="J47" i="134"/>
  <c r="J48" i="134"/>
  <c r="F10" i="150" l="1"/>
  <c r="F11" i="150"/>
  <c r="F12" i="150"/>
  <c r="G27" i="137"/>
  <c r="F13" i="150"/>
  <c r="G29" i="137"/>
  <c r="G25" i="137"/>
  <c r="G26" i="137"/>
  <c r="G28" i="137"/>
  <c r="J40" i="137"/>
  <c r="I49" i="136"/>
  <c r="J38" i="137"/>
  <c r="J39" i="137"/>
  <c r="J49" i="135"/>
  <c r="J49" i="134"/>
  <c r="H29" i="137"/>
  <c r="G13" i="150" s="1"/>
  <c r="I39" i="137"/>
  <c r="I40" i="137"/>
  <c r="I38" i="137"/>
  <c r="I49" i="134"/>
  <c r="C26" i="122"/>
  <c r="C25" i="122"/>
  <c r="C24" i="122"/>
  <c r="C23" i="122"/>
  <c r="C22" i="122"/>
  <c r="C21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S23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B20" i="122"/>
  <c r="G23" i="122"/>
  <c r="G22" i="122"/>
  <c r="G21" i="122"/>
  <c r="G26" i="122"/>
  <c r="F14" i="150" l="1"/>
  <c r="J41" i="137"/>
  <c r="I41" i="137"/>
  <c r="F14" i="126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4" i="120" l="1"/>
  <c r="C26" i="120" s="1"/>
  <c r="E24" i="120"/>
  <c r="F13" i="120" s="1"/>
  <c r="D24" i="120"/>
  <c r="D26" i="120" s="1"/>
  <c r="F16" i="120" l="1"/>
  <c r="F23" i="120"/>
  <c r="F22" i="120"/>
  <c r="F15" i="120"/>
  <c r="F20" i="120"/>
  <c r="F12" i="120"/>
  <c r="E26" i="120"/>
  <c r="F18" i="120"/>
  <c r="F11" i="120"/>
  <c r="F10" i="120"/>
  <c r="F19" i="120"/>
  <c r="F14" i="120"/>
  <c r="F21" i="120"/>
  <c r="F17" i="120"/>
  <c r="F24" i="120" l="1"/>
  <c r="K52" i="105" l="1"/>
  <c r="E32" i="116"/>
  <c r="F36" i="116" l="1"/>
  <c r="E36" i="116"/>
  <c r="F32" i="116"/>
  <c r="E33" i="116"/>
  <c r="F33" i="116"/>
  <c r="E34" i="116"/>
  <c r="F34" i="116"/>
  <c r="F31" i="116"/>
  <c r="D32" i="116"/>
  <c r="D33" i="116"/>
  <c r="D34" i="116"/>
  <c r="D31" i="116"/>
  <c r="E31" i="116"/>
  <c r="H29" i="116"/>
  <c r="G25" i="140" s="1"/>
  <c r="D48" i="116"/>
  <c r="H27" i="116"/>
  <c r="H26" i="116"/>
  <c r="H25" i="116"/>
  <c r="H24" i="116"/>
  <c r="H22" i="116"/>
  <c r="G25" i="139" s="1"/>
  <c r="D47" i="116"/>
  <c r="H20" i="116"/>
  <c r="H19" i="116"/>
  <c r="H18" i="116"/>
  <c r="H17" i="116"/>
  <c r="H11" i="116"/>
  <c r="H12" i="116"/>
  <c r="H13" i="116"/>
  <c r="H15" i="116"/>
  <c r="G25" i="120" s="1"/>
  <c r="H10" i="116"/>
  <c r="H10" i="107"/>
  <c r="F35" i="116" l="1"/>
  <c r="F37" i="116" s="1"/>
  <c r="H36" i="116"/>
  <c r="G25" i="141" s="1"/>
  <c r="H32" i="116"/>
  <c r="H34" i="116"/>
  <c r="H28" i="116"/>
  <c r="G24" i="140" s="1"/>
  <c r="H23" i="116"/>
  <c r="C47" i="116"/>
  <c r="H33" i="116"/>
  <c r="H21" i="116"/>
  <c r="G24" i="139" s="1"/>
  <c r="E35" i="116"/>
  <c r="D35" i="116"/>
  <c r="D37" i="116"/>
  <c r="H31" i="116"/>
  <c r="H14" i="116"/>
  <c r="G24" i="120" s="1"/>
  <c r="G26" i="139" l="1"/>
  <c r="G14" i="152"/>
  <c r="H35" i="116"/>
  <c r="G24" i="141" s="1"/>
  <c r="G25" i="116"/>
  <c r="G29" i="116"/>
  <c r="G26" i="116"/>
  <c r="G24" i="116"/>
  <c r="G27" i="116"/>
  <c r="G30" i="116"/>
  <c r="G28" i="116"/>
  <c r="K35" i="116"/>
  <c r="D46" i="116"/>
  <c r="D49" i="116" s="1"/>
  <c r="J46" i="116"/>
  <c r="J47" i="116"/>
  <c r="J48" i="116"/>
  <c r="H30" i="116"/>
  <c r="C48" i="116"/>
  <c r="G11" i="116"/>
  <c r="C46" i="116"/>
  <c r="E37" i="116"/>
  <c r="G15" i="116"/>
  <c r="G13" i="116"/>
  <c r="H16" i="116"/>
  <c r="G12" i="116"/>
  <c r="G26" i="120" l="1"/>
  <c r="G14" i="126"/>
  <c r="G26" i="140"/>
  <c r="G14" i="151"/>
  <c r="C49" i="116"/>
  <c r="I46" i="116"/>
  <c r="G37" i="116"/>
  <c r="G32" i="116"/>
  <c r="G34" i="116"/>
  <c r="G36" i="116"/>
  <c r="G31" i="116"/>
  <c r="G33" i="116"/>
  <c r="G35" i="116"/>
  <c r="K37" i="116"/>
  <c r="K36" i="116"/>
  <c r="K34" i="116"/>
  <c r="K31" i="116"/>
  <c r="K32" i="116"/>
  <c r="K33" i="116"/>
  <c r="J49" i="116"/>
  <c r="H37" i="116"/>
  <c r="I48" i="116"/>
  <c r="I47" i="116"/>
  <c r="G16" i="116"/>
  <c r="G26" i="141" l="1"/>
  <c r="G14" i="150"/>
  <c r="I49" i="116"/>
  <c r="D55" i="113"/>
  <c r="D54" i="113"/>
  <c r="D53" i="113"/>
  <c r="D52" i="113"/>
  <c r="F28" i="113"/>
  <c r="E28" i="113"/>
  <c r="D28" i="113"/>
  <c r="F27" i="113"/>
  <c r="E27" i="113"/>
  <c r="D27" i="113"/>
  <c r="F26" i="113"/>
  <c r="E26" i="113"/>
  <c r="D26" i="113"/>
  <c r="F25" i="113"/>
  <c r="E25" i="113"/>
  <c r="D25" i="113"/>
  <c r="H23" i="113"/>
  <c r="H22" i="113"/>
  <c r="H21" i="113"/>
  <c r="H20" i="113"/>
  <c r="H18" i="113"/>
  <c r="H17" i="113"/>
  <c r="G17" i="113"/>
  <c r="K16" i="113"/>
  <c r="H16" i="113"/>
  <c r="H15" i="113"/>
  <c r="K10" i="113"/>
  <c r="H13" i="113"/>
  <c r="H12" i="113"/>
  <c r="G12" i="113"/>
  <c r="H11" i="113"/>
  <c r="H10" i="113"/>
  <c r="D55" i="112"/>
  <c r="D54" i="112"/>
  <c r="D53" i="112"/>
  <c r="D52" i="112"/>
  <c r="K28" i="112"/>
  <c r="F28" i="112"/>
  <c r="E28" i="112"/>
  <c r="H28" i="112" s="1"/>
  <c r="D28" i="112"/>
  <c r="K27" i="112"/>
  <c r="F27" i="112"/>
  <c r="E27" i="112"/>
  <c r="H27" i="112" s="1"/>
  <c r="D27" i="112"/>
  <c r="K26" i="112"/>
  <c r="F26" i="112"/>
  <c r="E26" i="112"/>
  <c r="H26" i="112" s="1"/>
  <c r="D26" i="112"/>
  <c r="F25" i="112"/>
  <c r="E25" i="112"/>
  <c r="D25" i="112"/>
  <c r="H23" i="112"/>
  <c r="G23" i="112"/>
  <c r="H22" i="112"/>
  <c r="K21" i="112"/>
  <c r="H21" i="112"/>
  <c r="H20" i="112"/>
  <c r="H18" i="112"/>
  <c r="G18" i="112"/>
  <c r="H17" i="112"/>
  <c r="K16" i="112"/>
  <c r="H16" i="112"/>
  <c r="H15" i="112"/>
  <c r="H13" i="112"/>
  <c r="G13" i="112"/>
  <c r="H12" i="112"/>
  <c r="K11" i="112"/>
  <c r="H11" i="112"/>
  <c r="H10" i="112"/>
  <c r="D55" i="111"/>
  <c r="D54" i="111"/>
  <c r="D53" i="111"/>
  <c r="D52" i="111"/>
  <c r="F28" i="111"/>
  <c r="E28" i="111"/>
  <c r="H28" i="111" s="1"/>
  <c r="D28" i="111"/>
  <c r="F27" i="111"/>
  <c r="E27" i="111"/>
  <c r="H27" i="111" s="1"/>
  <c r="D27" i="111"/>
  <c r="F26" i="111"/>
  <c r="E26" i="111"/>
  <c r="H26" i="111" s="1"/>
  <c r="D26" i="111"/>
  <c r="F25" i="111"/>
  <c r="E25" i="111"/>
  <c r="H25" i="111" s="1"/>
  <c r="D25" i="111"/>
  <c r="H24" i="111"/>
  <c r="G18" i="140" s="1"/>
  <c r="H23" i="111"/>
  <c r="G23" i="111"/>
  <c r="K22" i="111"/>
  <c r="H22" i="111"/>
  <c r="K21" i="111"/>
  <c r="H21" i="111"/>
  <c r="H20" i="111"/>
  <c r="G20" i="111"/>
  <c r="H19" i="111"/>
  <c r="G18" i="139" s="1"/>
  <c r="H18" i="111"/>
  <c r="G18" i="111"/>
  <c r="K17" i="111"/>
  <c r="H17" i="111"/>
  <c r="K16" i="111"/>
  <c r="H16" i="111"/>
  <c r="H15" i="111"/>
  <c r="G15" i="111"/>
  <c r="H14" i="111"/>
  <c r="G18" i="120" s="1"/>
  <c r="H13" i="111"/>
  <c r="G13" i="111"/>
  <c r="K12" i="111"/>
  <c r="H12" i="111"/>
  <c r="K11" i="111"/>
  <c r="H11" i="111"/>
  <c r="H10" i="111"/>
  <c r="G10" i="111"/>
  <c r="D55" i="110"/>
  <c r="D54" i="110"/>
  <c r="D53" i="110"/>
  <c r="D52" i="110"/>
  <c r="F28" i="110"/>
  <c r="E28" i="110"/>
  <c r="H28" i="110" s="1"/>
  <c r="D28" i="110"/>
  <c r="F27" i="110"/>
  <c r="E27" i="110"/>
  <c r="H27" i="110" s="1"/>
  <c r="D27" i="110"/>
  <c r="F26" i="110"/>
  <c r="E26" i="110"/>
  <c r="H26" i="110" s="1"/>
  <c r="D26" i="110"/>
  <c r="F25" i="110"/>
  <c r="E25" i="110"/>
  <c r="H25" i="110" s="1"/>
  <c r="D25" i="110"/>
  <c r="H24" i="110"/>
  <c r="G16" i="140" s="1"/>
  <c r="H23" i="110"/>
  <c r="G23" i="110"/>
  <c r="K22" i="110"/>
  <c r="H22" i="110"/>
  <c r="K21" i="110"/>
  <c r="H21" i="110"/>
  <c r="H20" i="110"/>
  <c r="G20" i="110"/>
  <c r="H19" i="110"/>
  <c r="G16" i="139" s="1"/>
  <c r="H18" i="110"/>
  <c r="G18" i="110"/>
  <c r="K17" i="110"/>
  <c r="H17" i="110"/>
  <c r="K16" i="110"/>
  <c r="H16" i="110"/>
  <c r="H15" i="110"/>
  <c r="G15" i="110"/>
  <c r="H14" i="110"/>
  <c r="G16" i="120" s="1"/>
  <c r="H13" i="110"/>
  <c r="G13" i="110"/>
  <c r="K12" i="110"/>
  <c r="H12" i="110"/>
  <c r="K11" i="110"/>
  <c r="H11" i="110"/>
  <c r="H10" i="110"/>
  <c r="G10" i="110"/>
  <c r="D55" i="109"/>
  <c r="D54" i="109"/>
  <c r="D53" i="109"/>
  <c r="D52" i="109"/>
  <c r="K28" i="109"/>
  <c r="F28" i="109"/>
  <c r="E28" i="109"/>
  <c r="H28" i="109" s="1"/>
  <c r="D28" i="109"/>
  <c r="K27" i="109"/>
  <c r="F27" i="109"/>
  <c r="E27" i="109"/>
  <c r="H27" i="109" s="1"/>
  <c r="D27" i="109"/>
  <c r="K26" i="109"/>
  <c r="F26" i="109"/>
  <c r="E26" i="109"/>
  <c r="H26" i="109" s="1"/>
  <c r="D26" i="109"/>
  <c r="F25" i="109"/>
  <c r="E25" i="109"/>
  <c r="E29" i="109" s="1"/>
  <c r="D25" i="109"/>
  <c r="H23" i="109"/>
  <c r="G23" i="109"/>
  <c r="H22" i="109"/>
  <c r="K21" i="109"/>
  <c r="H21" i="109"/>
  <c r="H20" i="109"/>
  <c r="H18" i="109"/>
  <c r="G18" i="109"/>
  <c r="H17" i="109"/>
  <c r="K16" i="109"/>
  <c r="H16" i="109"/>
  <c r="H15" i="109"/>
  <c r="H13" i="109"/>
  <c r="G13" i="109"/>
  <c r="H12" i="109"/>
  <c r="K11" i="109"/>
  <c r="H11" i="109"/>
  <c r="H10" i="109"/>
  <c r="D55" i="108"/>
  <c r="D54" i="108"/>
  <c r="D53" i="108"/>
  <c r="D52" i="108"/>
  <c r="K28" i="108"/>
  <c r="F28" i="108"/>
  <c r="E28" i="108"/>
  <c r="H28" i="108" s="1"/>
  <c r="D28" i="108"/>
  <c r="F27" i="108"/>
  <c r="E27" i="108"/>
  <c r="H27" i="108" s="1"/>
  <c r="D27" i="108"/>
  <c r="F26" i="108"/>
  <c r="E26" i="108"/>
  <c r="H26" i="108" s="1"/>
  <c r="D26" i="108"/>
  <c r="F25" i="108"/>
  <c r="E25" i="108"/>
  <c r="D25" i="108"/>
  <c r="H23" i="108"/>
  <c r="G23" i="108"/>
  <c r="H22" i="108"/>
  <c r="K21" i="108"/>
  <c r="H21" i="108"/>
  <c r="H20" i="108"/>
  <c r="H18" i="108"/>
  <c r="G18" i="108"/>
  <c r="H17" i="108"/>
  <c r="K16" i="108"/>
  <c r="H16" i="108"/>
  <c r="H15" i="108"/>
  <c r="H13" i="108"/>
  <c r="G13" i="108"/>
  <c r="H12" i="108"/>
  <c r="K11" i="108"/>
  <c r="H11" i="108"/>
  <c r="H10" i="108"/>
  <c r="F55" i="107"/>
  <c r="E55" i="107"/>
  <c r="D55" i="107"/>
  <c r="F54" i="107"/>
  <c r="E54" i="107"/>
  <c r="D54" i="107"/>
  <c r="F53" i="107"/>
  <c r="E53" i="107"/>
  <c r="D53" i="107"/>
  <c r="F52" i="107"/>
  <c r="E52" i="107"/>
  <c r="D52" i="107"/>
  <c r="E26" i="107"/>
  <c r="F26" i="107"/>
  <c r="E27" i="107"/>
  <c r="F27" i="107"/>
  <c r="E28" i="107"/>
  <c r="F28" i="107"/>
  <c r="F25" i="107"/>
  <c r="E25" i="107"/>
  <c r="D26" i="107"/>
  <c r="D27" i="107"/>
  <c r="D28" i="107"/>
  <c r="D25" i="107"/>
  <c r="H50" i="107"/>
  <c r="H49" i="107"/>
  <c r="H48" i="107"/>
  <c r="H47" i="107"/>
  <c r="H45" i="107"/>
  <c r="H44" i="107"/>
  <c r="H43" i="107"/>
  <c r="H42" i="107"/>
  <c r="H40" i="107"/>
  <c r="H39" i="107"/>
  <c r="H38" i="107"/>
  <c r="H37" i="107"/>
  <c r="K20" i="107"/>
  <c r="G10" i="107"/>
  <c r="K28" i="105"/>
  <c r="G28" i="105"/>
  <c r="D29" i="111" l="1"/>
  <c r="C18" i="141" s="1"/>
  <c r="F29" i="111"/>
  <c r="E18" i="141" s="1"/>
  <c r="E29" i="108"/>
  <c r="D12" i="141" s="1"/>
  <c r="D56" i="107"/>
  <c r="C11" i="141" s="1"/>
  <c r="D29" i="112"/>
  <c r="C20" i="141" s="1"/>
  <c r="D29" i="110"/>
  <c r="C16" i="141" s="1"/>
  <c r="F29" i="110"/>
  <c r="E16" i="141" s="1"/>
  <c r="F29" i="113"/>
  <c r="E22" i="141" s="1"/>
  <c r="D56" i="112"/>
  <c r="C21" i="141" s="1"/>
  <c r="E29" i="112"/>
  <c r="G27" i="112" s="1"/>
  <c r="F29" i="112"/>
  <c r="E20" i="141" s="1"/>
  <c r="D56" i="111"/>
  <c r="C19" i="141" s="1"/>
  <c r="D56" i="110"/>
  <c r="C17" i="141" s="1"/>
  <c r="D56" i="109"/>
  <c r="C15" i="141" s="1"/>
  <c r="F29" i="109"/>
  <c r="E14" i="141" s="1"/>
  <c r="D29" i="109"/>
  <c r="C14" i="141" s="1"/>
  <c r="H29" i="109"/>
  <c r="G14" i="141" s="1"/>
  <c r="D14" i="141"/>
  <c r="D56" i="108"/>
  <c r="C13" i="141" s="1"/>
  <c r="F29" i="108"/>
  <c r="E12" i="141" s="1"/>
  <c r="D29" i="108"/>
  <c r="C12" i="141" s="1"/>
  <c r="H53" i="107"/>
  <c r="F56" i="107"/>
  <c r="E11" i="141" s="1"/>
  <c r="H55" i="107"/>
  <c r="E56" i="107"/>
  <c r="G52" i="107" s="1"/>
  <c r="H54" i="107"/>
  <c r="H51" i="107"/>
  <c r="G11" i="140" s="1"/>
  <c r="K11" i="113"/>
  <c r="D29" i="113"/>
  <c r="C22" i="141" s="1"/>
  <c r="D56" i="113"/>
  <c r="C23" i="141" s="1"/>
  <c r="K17" i="113"/>
  <c r="K18" i="113"/>
  <c r="K22" i="113"/>
  <c r="K23" i="113"/>
  <c r="H26" i="113"/>
  <c r="H14" i="113"/>
  <c r="G22" i="120" s="1"/>
  <c r="G10" i="113"/>
  <c r="G11" i="113"/>
  <c r="K21" i="113"/>
  <c r="H27" i="113"/>
  <c r="G13" i="113"/>
  <c r="K15" i="113"/>
  <c r="H19" i="113"/>
  <c r="G22" i="139" s="1"/>
  <c r="G15" i="113"/>
  <c r="G16" i="113"/>
  <c r="H24" i="113"/>
  <c r="G22" i="140" s="1"/>
  <c r="G20" i="113"/>
  <c r="G21" i="113"/>
  <c r="G22" i="113"/>
  <c r="H28" i="113"/>
  <c r="E29" i="113"/>
  <c r="D22" i="141" s="1"/>
  <c r="K12" i="113"/>
  <c r="K13" i="113"/>
  <c r="G18" i="113"/>
  <c r="K20" i="113"/>
  <c r="G23" i="113"/>
  <c r="H25" i="113"/>
  <c r="K26" i="113"/>
  <c r="G11" i="112"/>
  <c r="K13" i="112"/>
  <c r="G16" i="112"/>
  <c r="K18" i="112"/>
  <c r="G21" i="112"/>
  <c r="K23" i="112"/>
  <c r="K25" i="112"/>
  <c r="K29" i="112" s="1"/>
  <c r="G10" i="112"/>
  <c r="K12" i="112"/>
  <c r="H14" i="112"/>
  <c r="G20" i="120" s="1"/>
  <c r="G15" i="112"/>
  <c r="K17" i="112"/>
  <c r="H19" i="112"/>
  <c r="G20" i="139" s="1"/>
  <c r="G20" i="112"/>
  <c r="K22" i="112"/>
  <c r="H24" i="112"/>
  <c r="G20" i="140" s="1"/>
  <c r="H25" i="112"/>
  <c r="K10" i="112"/>
  <c r="K14" i="112" s="1"/>
  <c r="G12" i="112"/>
  <c r="K15" i="112"/>
  <c r="K19" i="112" s="1"/>
  <c r="G17" i="112"/>
  <c r="K20" i="112"/>
  <c r="G22" i="112"/>
  <c r="K25" i="111"/>
  <c r="K26" i="111"/>
  <c r="E29" i="111"/>
  <c r="K27" i="111"/>
  <c r="K10" i="111"/>
  <c r="G12" i="111"/>
  <c r="K15" i="111"/>
  <c r="K19" i="111" s="1"/>
  <c r="G17" i="111"/>
  <c r="K20" i="111"/>
  <c r="G22" i="111"/>
  <c r="G11" i="111"/>
  <c r="K13" i="111"/>
  <c r="G16" i="111"/>
  <c r="K18" i="111"/>
  <c r="G21" i="111"/>
  <c r="K23" i="111"/>
  <c r="K25" i="110"/>
  <c r="K26" i="110"/>
  <c r="E29" i="110"/>
  <c r="K27" i="110"/>
  <c r="K10" i="110"/>
  <c r="G12" i="110"/>
  <c r="K15" i="110"/>
  <c r="G17" i="110"/>
  <c r="K20" i="110"/>
  <c r="G22" i="110"/>
  <c r="G11" i="110"/>
  <c r="K13" i="110"/>
  <c r="G16" i="110"/>
  <c r="K18" i="110"/>
  <c r="G21" i="110"/>
  <c r="K23" i="110"/>
  <c r="G11" i="109"/>
  <c r="K13" i="109"/>
  <c r="G16" i="109"/>
  <c r="K18" i="109"/>
  <c r="G21" i="109"/>
  <c r="K23" i="109"/>
  <c r="G25" i="109"/>
  <c r="K25" i="109"/>
  <c r="K29" i="109" s="1"/>
  <c r="G26" i="109"/>
  <c r="G27" i="109"/>
  <c r="G28" i="109"/>
  <c r="G10" i="109"/>
  <c r="K12" i="109"/>
  <c r="H14" i="109"/>
  <c r="G14" i="120" s="1"/>
  <c r="G15" i="109"/>
  <c r="K17" i="109"/>
  <c r="H19" i="109"/>
  <c r="G14" i="139" s="1"/>
  <c r="G20" i="109"/>
  <c r="K22" i="109"/>
  <c r="H24" i="109"/>
  <c r="G14" i="140" s="1"/>
  <c r="H25" i="109"/>
  <c r="K10" i="109"/>
  <c r="G12" i="109"/>
  <c r="K15" i="109"/>
  <c r="K19" i="109" s="1"/>
  <c r="G17" i="109"/>
  <c r="K20" i="109"/>
  <c r="G22" i="109"/>
  <c r="K26" i="108"/>
  <c r="K27" i="108"/>
  <c r="K10" i="108"/>
  <c r="G12" i="108"/>
  <c r="K15" i="108"/>
  <c r="G11" i="108"/>
  <c r="K13" i="108"/>
  <c r="G16" i="108"/>
  <c r="K18" i="108"/>
  <c r="G21" i="108"/>
  <c r="K23" i="108"/>
  <c r="K25" i="108"/>
  <c r="G26" i="108"/>
  <c r="G10" i="108"/>
  <c r="K12" i="108"/>
  <c r="H14" i="108"/>
  <c r="G12" i="120" s="1"/>
  <c r="G15" i="108"/>
  <c r="K17" i="108"/>
  <c r="H19" i="108"/>
  <c r="G12" i="139" s="1"/>
  <c r="G20" i="108"/>
  <c r="K22" i="108"/>
  <c r="H24" i="108"/>
  <c r="G12" i="140" s="1"/>
  <c r="H25" i="108"/>
  <c r="G17" i="108"/>
  <c r="K20" i="108"/>
  <c r="G22" i="108"/>
  <c r="H52" i="107"/>
  <c r="F29" i="107"/>
  <c r="E10" i="141" s="1"/>
  <c r="E29" i="107"/>
  <c r="D10" i="141" s="1"/>
  <c r="D29" i="107"/>
  <c r="C10" i="141" s="1"/>
  <c r="H46" i="107"/>
  <c r="G11" i="139" s="1"/>
  <c r="H41" i="107"/>
  <c r="G11" i="120" s="1"/>
  <c r="H18" i="107"/>
  <c r="G16" i="107"/>
  <c r="H13" i="107"/>
  <c r="G15" i="107"/>
  <c r="H23" i="107"/>
  <c r="G21" i="107"/>
  <c r="K22" i="107"/>
  <c r="G11" i="107"/>
  <c r="K18" i="107"/>
  <c r="K15" i="107"/>
  <c r="K11" i="107"/>
  <c r="K17" i="107"/>
  <c r="G20" i="107"/>
  <c r="K27" i="107"/>
  <c r="K12" i="107"/>
  <c r="K16" i="107"/>
  <c r="K21" i="107"/>
  <c r="H25" i="107"/>
  <c r="H12" i="107"/>
  <c r="H17" i="107"/>
  <c r="H22" i="107"/>
  <c r="H24" i="107"/>
  <c r="G10" i="140" s="1"/>
  <c r="H26" i="107"/>
  <c r="K28" i="107"/>
  <c r="H11" i="107"/>
  <c r="G13" i="107"/>
  <c r="H14" i="107"/>
  <c r="G10" i="120" s="1"/>
  <c r="H16" i="107"/>
  <c r="G18" i="107"/>
  <c r="H19" i="107"/>
  <c r="G10" i="139" s="1"/>
  <c r="H21" i="107"/>
  <c r="G23" i="107"/>
  <c r="K25" i="107"/>
  <c r="H27" i="107"/>
  <c r="H15" i="107"/>
  <c r="G17" i="107"/>
  <c r="H20" i="107"/>
  <c r="G22" i="107"/>
  <c r="K23" i="107"/>
  <c r="K26" i="107"/>
  <c r="H28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4" i="110" l="1"/>
  <c r="G14" i="110"/>
  <c r="H29" i="108"/>
  <c r="G12" i="141" s="1"/>
  <c r="G28" i="108"/>
  <c r="G25" i="108"/>
  <c r="G24" i="108"/>
  <c r="G27" i="108"/>
  <c r="G29" i="108" s="1"/>
  <c r="K24" i="108"/>
  <c r="G19" i="111"/>
  <c r="K14" i="113"/>
  <c r="G26" i="112"/>
  <c r="G25" i="112"/>
  <c r="G28" i="112"/>
  <c r="G24" i="111"/>
  <c r="G14" i="111"/>
  <c r="G19" i="110"/>
  <c r="K19" i="113"/>
  <c r="K24" i="111"/>
  <c r="K14" i="111"/>
  <c r="K24" i="110"/>
  <c r="K14" i="110"/>
  <c r="K24" i="109"/>
  <c r="K29" i="108"/>
  <c r="G54" i="107"/>
  <c r="G55" i="107"/>
  <c r="H56" i="107"/>
  <c r="G11" i="141" s="1"/>
  <c r="G14" i="113"/>
  <c r="G19" i="113"/>
  <c r="G24" i="113"/>
  <c r="G24" i="112"/>
  <c r="G14" i="112"/>
  <c r="G19" i="112"/>
  <c r="H29" i="112"/>
  <c r="G20" i="141" s="1"/>
  <c r="D20" i="141"/>
  <c r="H29" i="111"/>
  <c r="G18" i="141" s="1"/>
  <c r="D18" i="141"/>
  <c r="C24" i="141"/>
  <c r="C26" i="141" s="1"/>
  <c r="H29" i="110"/>
  <c r="G16" i="141" s="1"/>
  <c r="D16" i="141"/>
  <c r="G14" i="109"/>
  <c r="G19" i="109"/>
  <c r="G29" i="109"/>
  <c r="G24" i="109"/>
  <c r="G14" i="108"/>
  <c r="G19" i="108"/>
  <c r="E24" i="141"/>
  <c r="F11" i="141" s="1"/>
  <c r="G56" i="107"/>
  <c r="D11" i="141"/>
  <c r="G53" i="107"/>
  <c r="K24" i="113"/>
  <c r="K24" i="112"/>
  <c r="K19" i="110"/>
  <c r="K14" i="109"/>
  <c r="K14" i="108"/>
  <c r="K19" i="108"/>
  <c r="K24" i="107"/>
  <c r="K14" i="107"/>
  <c r="K48" i="105"/>
  <c r="K40" i="105"/>
  <c r="K12" i="105"/>
  <c r="K15" i="105"/>
  <c r="G23" i="105"/>
  <c r="G27" i="105"/>
  <c r="G31" i="105"/>
  <c r="G40" i="105"/>
  <c r="G43" i="105"/>
  <c r="G34" i="105"/>
  <c r="H29" i="113"/>
  <c r="G22" i="141" s="1"/>
  <c r="G25" i="113"/>
  <c r="G27" i="113"/>
  <c r="G28" i="113"/>
  <c r="K25" i="113"/>
  <c r="K28" i="113"/>
  <c r="K27" i="113"/>
  <c r="G26" i="113"/>
  <c r="G25" i="111"/>
  <c r="G26" i="111"/>
  <c r="K28" i="111"/>
  <c r="K29" i="111" s="1"/>
  <c r="G27" i="111"/>
  <c r="G28" i="111"/>
  <c r="G25" i="110"/>
  <c r="G26" i="110"/>
  <c r="K28" i="110"/>
  <c r="K29" i="110" s="1"/>
  <c r="G27" i="110"/>
  <c r="G28" i="110"/>
  <c r="K29" i="107"/>
  <c r="K19" i="107"/>
  <c r="G24" i="107"/>
  <c r="G19" i="107"/>
  <c r="H29" i="107"/>
  <c r="G10" i="141" s="1"/>
  <c r="G14" i="107"/>
  <c r="G26" i="107"/>
  <c r="G28" i="107"/>
  <c r="G27" i="107"/>
  <c r="G25" i="107"/>
  <c r="K9" i="105"/>
  <c r="K27" i="105"/>
  <c r="K34" i="105"/>
  <c r="G15" i="105"/>
  <c r="K23" i="105"/>
  <c r="K43" i="105"/>
  <c r="G12" i="105"/>
  <c r="K31" i="105"/>
  <c r="G37" i="105"/>
  <c r="K37" i="105"/>
  <c r="G9" i="105"/>
  <c r="G29" i="112" l="1"/>
  <c r="G29" i="113"/>
  <c r="G29" i="111"/>
  <c r="G29" i="110"/>
  <c r="D24" i="141"/>
  <c r="D26" i="141" s="1"/>
  <c r="F20" i="141"/>
  <c r="F10" i="141"/>
  <c r="F21" i="141"/>
  <c r="F16" i="141"/>
  <c r="F17" i="141"/>
  <c r="F15" i="141"/>
  <c r="F18" i="141"/>
  <c r="F14" i="141"/>
  <c r="F13" i="141"/>
  <c r="F19" i="141"/>
  <c r="F12" i="141"/>
  <c r="F22" i="141"/>
  <c r="F23" i="141"/>
  <c r="E26" i="141"/>
  <c r="K29" i="113"/>
  <c r="G29" i="107"/>
  <c r="F24" i="141" l="1"/>
</calcChain>
</file>

<file path=xl/sharedStrings.xml><?xml version="1.0" encoding="utf-8"?>
<sst xmlns="http://schemas.openxmlformats.org/spreadsheetml/2006/main" count="1593" uniqueCount="350">
  <si>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</si>
  <si>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</si>
  <si>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</si>
  <si>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</si>
  <si>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</si>
  <si>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</si>
  <si>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</si>
  <si>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</si>
  <si>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</si>
  <si>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</si>
  <si>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</si>
  <si>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</si>
  <si>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</si>
  <si>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</si>
  <si>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</si>
  <si>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</si>
  <si>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</si>
  <si>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</si>
  <si>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</si>
  <si>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</si>
  <si>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</si>
  <si>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</si>
  <si>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</si>
  <si>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</si>
  <si>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</si>
  <si>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</si>
  <si>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</si>
  <si>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</si>
  <si>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</si>
  <si>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</si>
  <si>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</si>
  <si>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</si>
  <si>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</si>
  <si>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</si>
  <si>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</si>
  <si>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</si>
  <si>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</si>
  <si>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</si>
  <si>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</si>
  <si>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</si>
  <si>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</si>
  <si>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</si>
  <si>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</si>
  <si>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</si>
  <si>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</si>
  <si>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</si>
  <si>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</si>
  <si>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</si>
  <si>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</si>
  <si>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</si>
  <si>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</si>
  <si>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</si>
  <si>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</si>
  <si>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</si>
  <si>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</si>
  <si>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</si>
  <si>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</si>
  <si>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</si>
  <si>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</si>
  <si>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</si>
  <si>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</si>
  <si>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</si>
  <si>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</si>
  <si>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</si>
  <si>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</si>
  <si>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</si>
  <si>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</si>
  <si>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</si>
  <si>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</si>
  <si>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</si>
  <si>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</si>
  <si>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</si>
  <si>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</si>
  <si>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</si>
  <si>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</si>
  <si>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</si>
  <si>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</si>
  <si>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</si>
  <si>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</si>
  <si>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</si>
  <si>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</si>
  <si>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</si>
  <si>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</si>
  <si>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</si>
  <si>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</si>
  <si>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</si>
  <si>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</si>
  <si>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</si>
  <si>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</si>
  <si>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</si>
  <si>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</si>
  <si>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</si>
  <si>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</si>
  <si>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OP+VS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</si>
  <si>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</si>
  <si>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</si>
  <si>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</si>
  <si>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</si>
  <si>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</si>
  <si>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</si>
  <si>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</si>
  <si>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</si>
  <si>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</si>
  <si>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</si>
  <si>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</si>
  <si>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</si>
  <si>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</si>
  <si>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</si>
  <si>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</si>
  <si>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</si>
  <si>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</si>
  <si>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</si>
  <si>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</si>
  <si>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</si>
  <si>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</si>
  <si>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</si>
  <si>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</si>
  <si>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</si>
  <si>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</si>
  <si>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</si>
  <si>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</si>
  <si>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</si>
  <si>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</si>
  <si>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</si>
  <si>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Hraniční předávací stanice
(HPS)</t>
  </si>
  <si>
    <t>Tok plynu ze 
zásobníku plynu, které náleží do plynárenské soustavy ČR</t>
  </si>
  <si>
    <t xml:space="preserve">    ze ZP</t>
  </si>
  <si>
    <t>Tok plynu v 
přepravní soustavě
(PS)</t>
  </si>
  <si>
    <t>Tok plynu do 
zásobníku plynu, které náleží do plynárenské soustavy ČR</t>
  </si>
  <si>
    <t>Ostatní plyn
(vlastní spotřeba, ztráty, změna akumulace v RDS)</t>
  </si>
  <si>
    <t xml:space="preserve">   do ČR</t>
  </si>
  <si>
    <t>Předávací
  stanice</t>
  </si>
  <si>
    <t>Tok plynu v 
regionální distribuční soustavě
(RDS)</t>
  </si>
  <si>
    <t>Tok plynu v 
lokální distribuční 
soustavě 
(LDS)</t>
  </si>
  <si>
    <t>Výroba plynu v ČR
(VP)</t>
  </si>
  <si>
    <t>Schéma toků plynu v plynárenské soustavě ČR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</si>
  <si>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</si>
  <si>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</si>
  <si>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</si>
  <si>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
k PS</t>
  </si>
  <si>
    <t>www.eru.cz</t>
  </si>
  <si>
    <t>I.</t>
  </si>
  <si>
    <t>II.</t>
  </si>
  <si>
    <t>III.</t>
  </si>
  <si>
    <t>IV.</t>
  </si>
  <si>
    <t>I. čtvrtletí</t>
  </si>
  <si>
    <t>Tok plynu do/z plynárenské soustavy ČR</t>
  </si>
  <si>
    <t>Čtvrtletní bilance plynárenské soustavy ČR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</si>
  <si>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</si>
  <si>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</si>
  <si>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</si>
  <si>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</si>
  <si>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</si>
  <si>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</si>
  <si>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</si>
  <si>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</si>
  <si>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</si>
  <si>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</si>
  <si>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</si>
  <si>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</si>
  <si>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</si>
  <si>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</si>
  <si>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</si>
  <si>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</si>
  <si>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</si>
  <si>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</si>
  <si>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</si>
  <si>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</si>
  <si>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</si>
  <si>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</si>
  <si>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</si>
  <si>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</si>
  <si>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</si>
  <si>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</si>
  <si>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</si>
  <si>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</si>
  <si>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Plyn pro pohon KS, ztráty, změna akumulace na PS</t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</si>
  <si>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</si>
  <si>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</si>
  <si>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</si>
  <si>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</si>
  <si>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</si>
  <si>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</si>
  <si>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</si>
  <si>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Kompresní 
stanice (KS)</t>
  </si>
  <si>
    <t>Tok plynu z 
plynárenské soustavy 
ČR přes HPS</t>
  </si>
  <si>
    <t>Tok plynu do 
plynárenské soustavy 
ČR přes HPS</t>
  </si>
  <si>
    <t>Bilanční rozdíl 
(plyn pro pohon KS, 
ztráty, změna 
akumulace v PS)</t>
  </si>
  <si>
    <t>Tok plynu do 
plynárenské soustavy 
ČR přes PPL</t>
  </si>
  <si>
    <t>Tok plynu z 
plynárenské soustavy 
ČR přes PPL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</si>
  <si>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</si>
  <si>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</si>
  <si>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</si>
  <si>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>mil. m</t>
    </r>
    <r>
      <rPr>
        <vertAlign val="superscript"/>
        <sz val="8"/>
        <rFont val="Arial Narrow"/>
        <family val="2"/>
        <charset val="238"/>
      </rPr>
      <t>3</t>
    </r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</si>
  <si>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</si>
  <si>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 xml:space="preserve"> </t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</si>
  <si>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</si>
  <si>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</si>
  <si>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</si>
  <si>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</si>
  <si>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</si>
  <si>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</si>
  <si>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</si>
  <si>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</si>
  <si>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</si>
  <si>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</si>
  <si>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</si>
  <si>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</si>
  <si>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</si>
  <si>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</si>
  <si>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</si>
  <si>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</si>
  <si>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denní teplotní gradient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</si>
  <si>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</si>
  <si>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</si>
  <si>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</si>
  <si>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</si>
  <si>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</si>
  <si>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</si>
  <si>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</si>
  <si>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</si>
  <si>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</si>
  <si>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</si>
  <si>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str. 33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</si>
  <si>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</si>
  <si>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</si>
  <si>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</si>
  <si>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</si>
  <si>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</si>
  <si>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</si>
  <si>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</si>
  <si>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</si>
  <si>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</si>
  <si>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ostatní plyn+VS</t>
  </si>
  <si>
    <t>* Prognóza spotřeby plynu na rok 2016 byla zpracována v prosinci 2015.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</si>
  <si>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</si>
  <si>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</si>
  <si>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</si>
  <si>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</si>
  <si>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</si>
  <si>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</si>
  <si>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</si>
  <si>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</si>
  <si>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</si>
  <si>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</si>
  <si>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</si>
  <si>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</si>
  <si>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Čtvrtletní zpráva o provozu 
plynárenské soustavy ČR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</si>
  <si>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</si>
  <si>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</si>
  <si>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</si>
  <si>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</si>
  <si>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</si>
  <si>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</si>
  <si>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</si>
  <si>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</si>
  <si>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</si>
  <si>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</si>
  <si>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</si>
  <si>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</si>
  <si>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</si>
  <si>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</si>
  <si>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</si>
  <si>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</si>
  <si>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</si>
  <si>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</si>
  <si>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</si>
  <si>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3.8</t>
  </si>
  <si>
    <t>Tabulka č. 3.9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</si>
  <si>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</si>
  <si>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</si>
  <si>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</si>
  <si>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</si>
  <si>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</si>
  <si>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</si>
  <si>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</si>
  <si>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</si>
  <si>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</si>
  <si>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</si>
  <si>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</si>
  <si>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</si>
  <si>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</si>
  <si>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</si>
  <si>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 zákazníci</t>
  </si>
  <si>
    <t>NET4GAS zákazníci</t>
  </si>
  <si>
    <t>NET4GAS+Green Gas</t>
  </si>
  <si>
    <t>* Zákazníci připojení přímo na přepravní soustavu NET4GAS, s.r.o. a zákazníci v lokální distribuční soustavě Green Gas DPB, a.s., (není zahrnuta v regionální distribuční soustavě) jsou rozděleni u České republiky (tabulka č. 3.1) do příslušných kategorií odběru. Vlastní spotřeba (VS) výrobců plynu je přičtena u České republiky do položky ostatní plyn (OP).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</si>
  <si>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</si>
  <si>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</si>
  <si>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</si>
  <si>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</si>
  <si>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</si>
  <si>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</si>
  <si>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</si>
  <si>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</si>
  <si>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</si>
  <si>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</si>
  <si>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</si>
  <si>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</si>
  <si>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</si>
  <si>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</si>
  <si>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</si>
  <si>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</si>
  <si>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OP+VS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</si>
  <si>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</si>
  <si>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</si>
  <si>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</si>
  <si>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</si>
  <si>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</si>
  <si>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</si>
  <si>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</si>
  <si>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</si>
  <si>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>Spotřeba plynu zákazníků ve všech kategoriích odběru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</si>
  <si>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</si>
  <si>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</si>
  <si>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</si>
  <si>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</si>
  <si>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</si>
  <si>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</si>
  <si>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</si>
  <si>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</si>
  <si>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</si>
  <si>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</si>
  <si>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</si>
  <si>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</si>
  <si>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r>
      <t>spotřeba plynu (tis.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)</t>
    </r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</si>
  <si>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</si>
  <si>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</si>
  <si>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</si>
  <si>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</si>
  <si>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</si>
  <si>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</si>
  <si>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Společnosti (NET4GAS, s.r.o., Green Gas DPB, a.s. a výrobci plynu), u kterých spotřeba zákazníků či vlastní spotřeba plynu není zahrnuta v regionální distribuční soustavě</t>
  </si>
  <si>
    <t>Zkratky a pojmy</t>
  </si>
  <si>
    <t>Výrobci plynu (VS)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</si>
  <si>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</si>
  <si>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</si>
  <si>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</si>
  <si>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</si>
  <si>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</si>
  <si>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</si>
  <si>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</si>
  <si>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</si>
  <si>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</si>
  <si>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 xml:space="preserve">           z ČR</t>
  </si>
  <si>
    <t xml:space="preserve">     z ČR</t>
  </si>
  <si>
    <t>Hlavní město Praha</t>
  </si>
  <si>
    <t xml:space="preserve"> Královéhradecký</t>
  </si>
  <si>
    <t>Královéhradecký</t>
  </si>
  <si>
    <t xml:space="preserve">      do 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</si>
</sst>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0.0"/>
  </numFmts>
  <fonts count="7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2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b/>
      <sz val="8"/>
      <color theme="8" tint="-0.499984740745262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7"/>
      <color theme="8" tint="-0.249977111117893"/>
      <name val="Arial Narrow"/>
      <family val="2"/>
      <charset val="238"/>
    </font>
    <font>
      <sz val="7"/>
      <color theme="8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Wingdings 3"/>
      <family val="1"/>
      <charset val="2"/>
    </font>
    <font>
      <sz val="8"/>
      <color rgb="FF79C1D5"/>
      <name val="Arial Narrow"/>
      <family val="2"/>
      <charset val="238"/>
    </font>
    <font>
      <b/>
      <sz val="12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26"/>
      <color rgb="FF002060"/>
      <name val="Arial Narrow"/>
      <family val="2"/>
      <charset val="238"/>
    </font>
    <font>
      <b/>
      <sz val="28"/>
      <color rgb="FF002060"/>
      <name val="Arial Narrow"/>
      <family val="2"/>
      <charset val="238"/>
    </font>
    <font>
      <sz val="22"/>
      <color theme="8" tint="-0.249977111117893"/>
      <name val="Arial Narrow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A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8" tint="0.59996337778862885"/>
      </top>
      <bottom/>
      <diagonal/>
    </border>
    <border>
      <left/>
      <right style="thin">
        <color indexed="64"/>
      </right>
      <top/>
      <bottom style="double">
        <color theme="1"/>
      </bottom>
      <diagonal/>
    </border>
  </borders>
  <cellStyleXfs count="58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" fontId="43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1" fillId="19" borderId="18" applyNumberFormat="0" applyProtection="0">
      <alignment horizontal="right" vertical="center"/>
    </xf>
    <xf numFmtId="4" fontId="11" fillId="20" borderId="18" applyNumberFormat="0" applyProtection="0">
      <alignment horizontal="right" vertical="center"/>
    </xf>
    <xf numFmtId="4" fontId="11" fillId="21" borderId="18" applyNumberFormat="0" applyProtection="0">
      <alignment horizontal="right" vertical="center"/>
    </xf>
    <xf numFmtId="4" fontId="11" fillId="22" borderId="18" applyNumberFormat="0" applyProtection="0">
      <alignment horizontal="right" vertical="center"/>
    </xf>
    <xf numFmtId="4" fontId="11" fillId="23" borderId="18" applyNumberFormat="0" applyProtection="0">
      <alignment horizontal="right" vertical="center"/>
    </xf>
    <xf numFmtId="4" fontId="11" fillId="24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4" fillId="25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5" fillId="7" borderId="0" applyNumberFormat="0" applyProtection="0">
      <alignment horizontal="left" vertical="center" indent="1"/>
    </xf>
    <xf numFmtId="4" fontId="45" fillId="6" borderId="0" applyNumberFormat="0" applyProtection="0">
      <alignment horizontal="left" vertical="center" indent="1"/>
    </xf>
    <xf numFmtId="0" fontId="4" fillId="25" borderId="18" applyNumberFormat="0" applyProtection="0">
      <alignment horizontal="left" vertical="center" indent="1"/>
    </xf>
    <xf numFmtId="0" fontId="4" fillId="25" borderId="18" applyNumberFormat="0" applyProtection="0">
      <alignment horizontal="left" vertical="top" indent="1"/>
    </xf>
    <xf numFmtId="0" fontId="4" fillId="6" borderId="18" applyNumberFormat="0" applyProtection="0">
      <alignment horizontal="left" vertical="center" indent="1"/>
    </xf>
    <xf numFmtId="0" fontId="4" fillId="6" borderId="18" applyNumberFormat="0" applyProtection="0">
      <alignment horizontal="left" vertical="top" indent="1"/>
    </xf>
    <xf numFmtId="0" fontId="4" fillId="26" borderId="18" applyNumberFormat="0" applyProtection="0">
      <alignment horizontal="left" vertical="center" indent="1"/>
    </xf>
    <xf numFmtId="0" fontId="4" fillId="26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11" fillId="28" borderId="18" applyNumberFormat="0" applyProtection="0">
      <alignment vertical="center"/>
    </xf>
    <xf numFmtId="4" fontId="46" fillId="28" borderId="18" applyNumberFormat="0" applyProtection="0">
      <alignment vertical="center"/>
    </xf>
    <xf numFmtId="4" fontId="11" fillId="28" borderId="18" applyNumberFormat="0" applyProtection="0">
      <alignment horizontal="left" vertical="center" indent="1"/>
    </xf>
    <xf numFmtId="0" fontId="11" fillId="28" borderId="18" applyNumberFormat="0" applyProtection="0">
      <alignment horizontal="left" vertical="top" indent="1"/>
    </xf>
    <xf numFmtId="4" fontId="46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7" fillId="0" borderId="0" applyNumberFormat="0" applyProtection="0">
      <alignment horizontal="left" vertical="center" indent="1"/>
    </xf>
    <xf numFmtId="4" fontId="48" fillId="7" borderId="18" applyNumberFormat="0" applyProtection="0">
      <alignment horizontal="right" vertical="center"/>
    </xf>
    <xf numFmtId="0" fontId="4" fillId="0" borderId="0"/>
  </cellStyleXfs>
  <cellXfs count="1076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 vertical="top"/>
    </xf>
    <xf numFmtId="0" fontId="4" fillId="2" borderId="0" xfId="2" applyFill="1"/>
    <xf numFmtId="0" fontId="4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3" fontId="4" fillId="2" borderId="0" xfId="2" applyNumberFormat="1" applyFill="1"/>
    <xf numFmtId="0" fontId="9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6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4" fillId="11" borderId="0" xfId="2" applyFill="1"/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" fontId="27" fillId="3" borderId="0" xfId="2" applyNumberFormat="1" applyFont="1" applyFill="1" applyBorder="1" applyAlignment="1">
      <alignment horizontal="center" vertical="center" wrapText="1"/>
    </xf>
    <xf numFmtId="0" fontId="22" fillId="2" borderId="0" xfId="2" applyFont="1" applyFill="1" applyBorder="1"/>
    <xf numFmtId="1" fontId="19" fillId="3" borderId="39" xfId="2" applyNumberFormat="1" applyFont="1" applyFill="1" applyBorder="1" applyAlignment="1">
      <alignment horizontal="center" vertical="center" wrapText="1"/>
    </xf>
    <xf numFmtId="1" fontId="19" fillId="3" borderId="39" xfId="2" applyNumberFormat="1" applyFont="1" applyFill="1" applyBorder="1" applyAlignment="1">
      <alignment vertical="center" wrapText="1"/>
    </xf>
    <xf numFmtId="0" fontId="4" fillId="2" borderId="39" xfId="2" applyFill="1" applyBorder="1" applyAlignment="1">
      <alignment horizontal="center"/>
    </xf>
    <xf numFmtId="0" fontId="22" fillId="3" borderId="39" xfId="2" applyFont="1" applyFill="1" applyBorder="1"/>
    <xf numFmtId="0" fontId="4" fillId="2" borderId="39" xfId="2" applyFill="1" applyBorder="1"/>
    <xf numFmtId="0" fontId="22" fillId="2" borderId="39" xfId="2" applyFont="1" applyFill="1" applyBorder="1"/>
    <xf numFmtId="1" fontId="22" fillId="3" borderId="39" xfId="2" applyNumberFormat="1" applyFont="1" applyFill="1" applyBorder="1" applyAlignment="1">
      <alignment vertical="center" wrapText="1"/>
    </xf>
    <xf numFmtId="1" fontId="26" fillId="3" borderId="39" xfId="2" applyNumberFormat="1" applyFont="1" applyFill="1" applyBorder="1" applyAlignment="1">
      <alignment vertical="center" wrapText="1"/>
    </xf>
    <xf numFmtId="1" fontId="21" fillId="3" borderId="39" xfId="2" applyNumberFormat="1" applyFont="1" applyFill="1" applyBorder="1" applyAlignment="1">
      <alignment vertical="center" wrapText="1"/>
    </xf>
    <xf numFmtId="0" fontId="4" fillId="3" borderId="39" xfId="2" applyFill="1" applyBorder="1"/>
    <xf numFmtId="1" fontId="19" fillId="3" borderId="41" xfId="2" applyNumberFormat="1" applyFont="1" applyFill="1" applyBorder="1" applyAlignment="1">
      <alignment horizontal="center" vertical="center" wrapText="1"/>
    </xf>
    <xf numFmtId="1" fontId="19" fillId="3" borderId="41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vertical="center" wrapText="1"/>
    </xf>
    <xf numFmtId="1" fontId="19" fillId="3" borderId="43" xfId="2" applyNumberFormat="1" applyFont="1" applyFill="1" applyBorder="1" applyAlignment="1">
      <alignment vertical="center" wrapText="1"/>
    </xf>
    <xf numFmtId="0" fontId="4" fillId="2" borderId="44" xfId="2" applyFill="1" applyBorder="1"/>
    <xf numFmtId="0" fontId="4" fillId="2" borderId="46" xfId="2" applyFill="1" applyBorder="1"/>
    <xf numFmtId="0" fontId="4" fillId="2" borderId="47" xfId="2" applyFill="1" applyBorder="1"/>
    <xf numFmtId="1" fontId="19" fillId="3" borderId="46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horizontal="center" vertical="center" wrapText="1"/>
    </xf>
    <xf numFmtId="1" fontId="19" fillId="3" borderId="44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vertical="center" wrapText="1"/>
    </xf>
    <xf numFmtId="1" fontId="19" fillId="3" borderId="46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horizontal="center" vertical="center" wrapText="1"/>
    </xf>
    <xf numFmtId="1" fontId="19" fillId="3" borderId="40" xfId="2" applyNumberFormat="1" applyFont="1" applyFill="1" applyBorder="1" applyAlignment="1">
      <alignment horizontal="center" vertical="center" wrapText="1"/>
    </xf>
    <xf numFmtId="0" fontId="4" fillId="2" borderId="41" xfId="2" applyFill="1" applyBorder="1"/>
    <xf numFmtId="0" fontId="22" fillId="2" borderId="41" xfId="2" applyFont="1" applyFill="1" applyBorder="1"/>
    <xf numFmtId="1" fontId="19" fillId="3" borderId="40" xfId="2" applyNumberFormat="1" applyFont="1" applyFill="1" applyBorder="1" applyAlignment="1">
      <alignment vertical="center" wrapText="1"/>
    </xf>
    <xf numFmtId="0" fontId="4" fillId="2" borderId="40" xfId="2" applyFill="1" applyBorder="1"/>
    <xf numFmtId="0" fontId="22" fillId="2" borderId="40" xfId="2" applyFont="1" applyFill="1" applyBorder="1"/>
    <xf numFmtId="0" fontId="22" fillId="2" borderId="43" xfId="2" applyFont="1" applyFill="1" applyBorder="1"/>
    <xf numFmtId="0" fontId="4" fillId="3" borderId="46" xfId="2" applyFill="1" applyBorder="1"/>
    <xf numFmtId="0" fontId="4" fillId="3" borderId="47" xfId="2" applyFill="1" applyBorder="1"/>
    <xf numFmtId="1" fontId="19" fillId="3" borderId="45" xfId="2" applyNumberFormat="1" applyFont="1" applyFill="1" applyBorder="1" applyAlignment="1">
      <alignment vertical="center" wrapText="1"/>
    </xf>
    <xf numFmtId="0" fontId="22" fillId="2" borderId="48" xfId="2" applyFont="1" applyFill="1" applyBorder="1"/>
    <xf numFmtId="1" fontId="19" fillId="3" borderId="49" xfId="2" applyNumberFormat="1" applyFont="1" applyFill="1" applyBorder="1" applyAlignment="1">
      <alignment vertical="center" wrapText="1"/>
    </xf>
    <xf numFmtId="1" fontId="28" fillId="3" borderId="43" xfId="2" applyNumberFormat="1" applyFont="1" applyFill="1" applyBorder="1" applyAlignment="1">
      <alignment horizontal="center" vertical="center" wrapText="1"/>
    </xf>
    <xf numFmtId="1" fontId="19" fillId="3" borderId="43" xfId="2" applyNumberFormat="1" applyFont="1" applyFill="1" applyBorder="1" applyAlignment="1">
      <alignment horizontal="center" vertical="center" wrapText="1"/>
    </xf>
    <xf numFmtId="14" fontId="4" fillId="2" borderId="0" xfId="2" applyNumberFormat="1" applyFill="1"/>
    <xf numFmtId="1" fontId="30" fillId="3" borderId="0" xfId="2" applyNumberFormat="1" applyFont="1" applyFill="1" applyBorder="1" applyAlignment="1">
      <alignment vertical="center" wrapText="1"/>
    </xf>
    <xf numFmtId="1" fontId="30" fillId="3" borderId="0" xfId="2" applyNumberFormat="1" applyFont="1" applyFill="1" applyBorder="1" applyAlignment="1">
      <alignment horizontal="right" vertical="center" wrapText="1"/>
    </xf>
    <xf numFmtId="1" fontId="30" fillId="3" borderId="0" xfId="2" applyNumberFormat="1" applyFont="1" applyFill="1" applyBorder="1" applyAlignment="1">
      <alignment horizontal="left" vertical="center" wrapText="1"/>
    </xf>
    <xf numFmtId="1" fontId="19" fillId="12" borderId="39" xfId="2" applyNumberFormat="1" applyFont="1" applyFill="1" applyBorder="1" applyAlignment="1">
      <alignment horizontal="center" vertical="center" wrapText="1"/>
    </xf>
    <xf numFmtId="0" fontId="4" fillId="12" borderId="39" xfId="2" applyFill="1" applyBorder="1"/>
    <xf numFmtId="0" fontId="4" fillId="12" borderId="39" xfId="2" applyFill="1" applyBorder="1" applyAlignment="1">
      <alignment vertical="center"/>
    </xf>
    <xf numFmtId="1" fontId="21" fillId="3" borderId="48" xfId="2" applyNumberFormat="1" applyFont="1" applyFill="1" applyBorder="1" applyAlignment="1">
      <alignment vertical="center" wrapText="1"/>
    </xf>
    <xf numFmtId="0" fontId="4" fillId="3" borderId="50" xfId="2" applyFill="1" applyBorder="1"/>
    <xf numFmtId="0" fontId="25" fillId="2" borderId="0" xfId="2" applyFont="1" applyFill="1" applyBorder="1"/>
    <xf numFmtId="0" fontId="4" fillId="2" borderId="51" xfId="2" applyFill="1" applyBorder="1"/>
    <xf numFmtId="0" fontId="31" fillId="3" borderId="0" xfId="0" applyFont="1" applyFill="1"/>
    <xf numFmtId="3" fontId="31" fillId="3" borderId="5" xfId="0" applyNumberFormat="1" applyFont="1" applyFill="1" applyBorder="1"/>
    <xf numFmtId="3" fontId="31" fillId="3" borderId="0" xfId="0" applyNumberFormat="1" applyFont="1" applyFill="1" applyBorder="1"/>
    <xf numFmtId="3" fontId="31" fillId="3" borderId="9" xfId="0" applyNumberFormat="1" applyFont="1" applyFill="1" applyBorder="1"/>
    <xf numFmtId="3" fontId="31" fillId="3" borderId="10" xfId="0" applyNumberFormat="1" applyFont="1" applyFill="1" applyBorder="1"/>
    <xf numFmtId="3" fontId="31" fillId="3" borderId="11" xfId="0" applyNumberFormat="1" applyFont="1" applyFill="1" applyBorder="1"/>
    <xf numFmtId="0" fontId="31" fillId="3" borderId="7" xfId="0" applyFont="1" applyFill="1" applyBorder="1" applyAlignment="1">
      <alignment horizontal="right"/>
    </xf>
    <xf numFmtId="0" fontId="31" fillId="3" borderId="4" xfId="0" applyFont="1" applyFill="1" applyBorder="1" applyAlignment="1">
      <alignment horizontal="right"/>
    </xf>
    <xf numFmtId="0" fontId="31" fillId="3" borderId="10" xfId="0" applyFont="1" applyFill="1" applyBorder="1" applyAlignment="1">
      <alignment horizontal="right"/>
    </xf>
    <xf numFmtId="3" fontId="31" fillId="12" borderId="9" xfId="0" applyNumberFormat="1" applyFont="1" applyFill="1" applyBorder="1"/>
    <xf numFmtId="3" fontId="31" fillId="12" borderId="12" xfId="0" applyNumberFormat="1" applyFont="1" applyFill="1" applyBorder="1"/>
    <xf numFmtId="0" fontId="31" fillId="3" borderId="0" xfId="0" applyFont="1" applyFill="1" applyBorder="1"/>
    <xf numFmtId="0" fontId="31" fillId="3" borderId="7" xfId="0" applyFont="1" applyFill="1" applyBorder="1"/>
    <xf numFmtId="0" fontId="33" fillId="3" borderId="0" xfId="0" applyFont="1" applyFill="1" applyAlignment="1">
      <alignment horizont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right" vertical="center" wrapText="1"/>
    </xf>
    <xf numFmtId="0" fontId="31" fillId="3" borderId="11" xfId="0" applyFont="1" applyFill="1" applyBorder="1" applyAlignment="1">
      <alignment horizontal="right"/>
    </xf>
    <xf numFmtId="0" fontId="31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center"/>
    </xf>
    <xf numFmtId="0" fontId="31" fillId="3" borderId="53" xfId="0" applyFont="1" applyFill="1" applyBorder="1" applyAlignment="1">
      <alignment horizontal="right"/>
    </xf>
    <xf numFmtId="3" fontId="31" fillId="3" borderId="29" xfId="0" applyNumberFormat="1" applyFont="1" applyFill="1" applyBorder="1"/>
    <xf numFmtId="3" fontId="31" fillId="12" borderId="52" xfId="0" applyNumberFormat="1" applyFont="1" applyFill="1" applyBorder="1"/>
    <xf numFmtId="0" fontId="31" fillId="3" borderId="20" xfId="0" applyFont="1" applyFill="1" applyBorder="1" applyAlignment="1">
      <alignment horizontal="right"/>
    </xf>
    <xf numFmtId="3" fontId="31" fillId="3" borderId="26" xfId="0" applyNumberFormat="1" applyFont="1" applyFill="1" applyBorder="1"/>
    <xf numFmtId="3" fontId="31" fillId="12" borderId="21" xfId="0" applyNumberFormat="1" applyFont="1" applyFill="1" applyBorder="1"/>
    <xf numFmtId="0" fontId="31" fillId="3" borderId="16" xfId="0" applyFont="1" applyFill="1" applyBorder="1"/>
    <xf numFmtId="0" fontId="31" fillId="3" borderId="17" xfId="0" applyFont="1" applyFill="1" applyBorder="1" applyAlignment="1">
      <alignment horizontal="center"/>
    </xf>
    <xf numFmtId="3" fontId="31" fillId="3" borderId="54" xfId="0" applyNumberFormat="1" applyFont="1" applyFill="1" applyBorder="1"/>
    <xf numFmtId="3" fontId="31" fillId="3" borderId="24" xfId="0" applyNumberFormat="1" applyFont="1" applyFill="1" applyBorder="1"/>
    <xf numFmtId="3" fontId="31" fillId="3" borderId="16" xfId="0" applyNumberFormat="1" applyFont="1" applyFill="1" applyBorder="1"/>
    <xf numFmtId="3" fontId="31" fillId="3" borderId="17" xfId="0" applyNumberFormat="1" applyFont="1" applyFill="1" applyBorder="1"/>
    <xf numFmtId="3" fontId="31" fillId="3" borderId="28" xfId="0" applyNumberFormat="1" applyFont="1" applyFill="1" applyBorder="1"/>
    <xf numFmtId="0" fontId="31" fillId="3" borderId="55" xfId="0" applyFont="1" applyFill="1" applyBorder="1"/>
    <xf numFmtId="0" fontId="31" fillId="3" borderId="17" xfId="0" applyFont="1" applyFill="1" applyBorder="1"/>
    <xf numFmtId="0" fontId="31" fillId="3" borderId="26" xfId="0" applyFont="1" applyFill="1" applyBorder="1"/>
    <xf numFmtId="0" fontId="31" fillId="3" borderId="24" xfId="0" applyFont="1" applyFill="1" applyBorder="1"/>
    <xf numFmtId="0" fontId="31" fillId="3" borderId="54" xfId="0" applyFont="1" applyFill="1" applyBorder="1"/>
    <xf numFmtId="0" fontId="31" fillId="3" borderId="28" xfId="0" applyFont="1" applyFill="1" applyBorder="1"/>
    <xf numFmtId="3" fontId="31" fillId="12" borderId="15" xfId="0" applyNumberFormat="1" applyFont="1" applyFill="1" applyBorder="1"/>
    <xf numFmtId="3" fontId="31" fillId="12" borderId="8" xfId="0" applyNumberFormat="1" applyFont="1" applyFill="1" applyBorder="1"/>
    <xf numFmtId="0" fontId="34" fillId="2" borderId="0" xfId="0" applyFont="1" applyFill="1"/>
    <xf numFmtId="0" fontId="33" fillId="2" borderId="0" xfId="0" applyFont="1" applyFill="1" applyAlignment="1">
      <alignment vertical="center" wrapText="1"/>
    </xf>
    <xf numFmtId="1" fontId="33" fillId="2" borderId="0" xfId="0" applyNumberFormat="1" applyFont="1" applyFill="1" applyAlignment="1">
      <alignment horizontal="right" vertical="center" wrapText="1"/>
    </xf>
    <xf numFmtId="1" fontId="33" fillId="2" borderId="0" xfId="0" applyNumberFormat="1" applyFont="1" applyFill="1" applyAlignment="1">
      <alignment horizontal="left"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3" fillId="2" borderId="0" xfId="0" applyFont="1" applyFill="1" applyAlignment="1">
      <alignment horizontal="right" wrapText="1"/>
    </xf>
    <xf numFmtId="0" fontId="34" fillId="2" borderId="0" xfId="0" applyFont="1" applyFill="1" applyAlignment="1"/>
    <xf numFmtId="1" fontId="33" fillId="2" borderId="0" xfId="0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wrapText="1"/>
    </xf>
    <xf numFmtId="0" fontId="33" fillId="2" borderId="0" xfId="0" applyFont="1" applyFill="1" applyBorder="1" applyAlignment="1">
      <alignment horizontal="left" wrapText="1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 vertical="center"/>
    </xf>
    <xf numFmtId="3" fontId="34" fillId="2" borderId="0" xfId="0" applyNumberFormat="1" applyFont="1" applyFill="1"/>
    <xf numFmtId="0" fontId="34" fillId="2" borderId="0" xfId="0" applyFont="1" applyFill="1" applyBorder="1" applyAlignment="1">
      <alignment vertical="center"/>
    </xf>
    <xf numFmtId="1" fontId="34" fillId="2" borderId="0" xfId="0" applyNumberFormat="1" applyFont="1" applyFill="1" applyBorder="1" applyAlignment="1">
      <alignment vertical="center" wrapText="1"/>
    </xf>
    <xf numFmtId="1" fontId="34" fillId="2" borderId="0" xfId="0" applyNumberFormat="1" applyFont="1" applyFill="1"/>
    <xf numFmtId="0" fontId="31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right" vertical="center"/>
    </xf>
    <xf numFmtId="3" fontId="31" fillId="3" borderId="9" xfId="0" applyNumberFormat="1" applyFont="1" applyFill="1" applyBorder="1" applyAlignment="1">
      <alignment horizontal="right" vertical="center"/>
    </xf>
    <xf numFmtId="3" fontId="31" fillId="3" borderId="0" xfId="0" applyNumberFormat="1" applyFont="1" applyFill="1" applyBorder="1" applyAlignment="1">
      <alignment horizontal="right" vertical="center"/>
    </xf>
    <xf numFmtId="3" fontId="31" fillId="12" borderId="9" xfId="0" applyNumberFormat="1" applyFont="1" applyFill="1" applyBorder="1" applyAlignment="1">
      <alignment horizontal="right" vertical="center"/>
    </xf>
    <xf numFmtId="3" fontId="31" fillId="12" borderId="4" xfId="0" applyNumberFormat="1" applyFont="1" applyFill="1" applyBorder="1" applyAlignment="1">
      <alignment horizontal="right" vertical="center"/>
    </xf>
    <xf numFmtId="3" fontId="31" fillId="12" borderId="0" xfId="0" applyNumberFormat="1" applyFont="1" applyFill="1" applyBorder="1" applyAlignment="1">
      <alignment horizontal="right" vertical="center"/>
    </xf>
    <xf numFmtId="3" fontId="31" fillId="12" borderId="12" xfId="0" applyNumberFormat="1" applyFont="1" applyFill="1" applyBorder="1" applyAlignment="1">
      <alignment horizontal="right" vertical="center"/>
    </xf>
    <xf numFmtId="3" fontId="31" fillId="12" borderId="10" xfId="0" applyNumberFormat="1" applyFont="1" applyFill="1" applyBorder="1" applyAlignment="1">
      <alignment horizontal="right" vertical="center"/>
    </xf>
    <xf numFmtId="3" fontId="31" fillId="12" borderId="11" xfId="0" applyNumberFormat="1" applyFont="1" applyFill="1" applyBorder="1" applyAlignment="1">
      <alignment horizontal="right" vertical="center"/>
    </xf>
    <xf numFmtId="0" fontId="34" fillId="2" borderId="4" xfId="0" applyFont="1" applyFill="1" applyBorder="1"/>
    <xf numFmtId="3" fontId="34" fillId="2" borderId="4" xfId="0" applyNumberFormat="1" applyFont="1" applyFill="1" applyBorder="1"/>
    <xf numFmtId="1" fontId="34" fillId="2" borderId="4" xfId="0" applyNumberFormat="1" applyFont="1" applyFill="1" applyBorder="1"/>
    <xf numFmtId="3" fontId="31" fillId="2" borderId="4" xfId="0" applyNumberFormat="1" applyFont="1" applyFill="1" applyBorder="1" applyAlignment="1">
      <alignment horizontal="right" vertical="center"/>
    </xf>
    <xf numFmtId="0" fontId="34" fillId="2" borderId="10" xfId="0" applyFont="1" applyFill="1" applyBorder="1"/>
    <xf numFmtId="0" fontId="31" fillId="2" borderId="7" xfId="0" applyFont="1" applyFill="1" applyBorder="1" applyAlignment="1">
      <alignment horizontal="right" vertical="center"/>
    </xf>
    <xf numFmtId="0" fontId="31" fillId="2" borderId="4" xfId="0" applyFont="1" applyFill="1" applyBorder="1" applyAlignment="1">
      <alignment horizontal="right" vertical="center"/>
    </xf>
    <xf numFmtId="0" fontId="31" fillId="12" borderId="4" xfId="0" applyFont="1" applyFill="1" applyBorder="1" applyAlignment="1">
      <alignment horizontal="right" vertical="center"/>
    </xf>
    <xf numFmtId="0" fontId="31" fillId="12" borderId="10" xfId="0" applyFont="1" applyFill="1" applyBorder="1" applyAlignment="1">
      <alignment horizontal="right" vertical="center"/>
    </xf>
    <xf numFmtId="0" fontId="31" fillId="13" borderId="10" xfId="0" applyFont="1" applyFill="1" applyBorder="1" applyAlignment="1">
      <alignment horizontal="right" vertical="center"/>
    </xf>
    <xf numFmtId="3" fontId="31" fillId="13" borderId="12" xfId="0" applyNumberFormat="1" applyFont="1" applyFill="1" applyBorder="1" applyAlignment="1">
      <alignment horizontal="right" vertical="center"/>
    </xf>
    <xf numFmtId="3" fontId="31" fillId="13" borderId="10" xfId="0" applyNumberFormat="1" applyFont="1" applyFill="1" applyBorder="1" applyAlignment="1">
      <alignment horizontal="right" vertical="center"/>
    </xf>
    <xf numFmtId="3" fontId="31" fillId="13" borderId="11" xfId="0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wrapText="1"/>
    </xf>
    <xf numFmtId="1" fontId="33" fillId="2" borderId="0" xfId="0" applyNumberFormat="1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center" wrapText="1"/>
    </xf>
    <xf numFmtId="0" fontId="31" fillId="3" borderId="7" xfId="0" applyFont="1" applyFill="1" applyBorder="1" applyAlignment="1">
      <alignment horizontal="right" vertical="center"/>
    </xf>
    <xf numFmtId="164" fontId="31" fillId="3" borderId="0" xfId="1" applyNumberFormat="1" applyFont="1" applyFill="1" applyBorder="1" applyAlignment="1">
      <alignment horizontal="right" vertical="center"/>
    </xf>
    <xf numFmtId="3" fontId="34" fillId="2" borderId="10" xfId="0" applyNumberFormat="1" applyFont="1" applyFill="1" applyBorder="1"/>
    <xf numFmtId="0" fontId="34" fillId="2" borderId="9" xfId="0" applyFont="1" applyFill="1" applyBorder="1"/>
    <xf numFmtId="1" fontId="33" fillId="2" borderId="0" xfId="0" applyNumberFormat="1" applyFont="1" applyFill="1" applyAlignment="1">
      <alignment vertical="center" wrapText="1"/>
    </xf>
    <xf numFmtId="3" fontId="31" fillId="3" borderId="4" xfId="0" applyNumberFormat="1" applyFont="1" applyFill="1" applyBorder="1" applyAlignment="1">
      <alignment horizontal="right" vertical="center"/>
    </xf>
    <xf numFmtId="164" fontId="31" fillId="3" borderId="9" xfId="1" applyNumberFormat="1" applyFont="1" applyFill="1" applyBorder="1" applyAlignment="1">
      <alignment horizontal="right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31" fillId="2" borderId="7" xfId="0" applyNumberFormat="1" applyFont="1" applyFill="1" applyBorder="1" applyAlignment="1">
      <alignment horizontal="right" vertical="center"/>
    </xf>
    <xf numFmtId="0" fontId="31" fillId="12" borderId="33" xfId="0" applyFont="1" applyFill="1" applyBorder="1" applyAlignment="1">
      <alignment horizontal="right" vertical="center"/>
    </xf>
    <xf numFmtId="3" fontId="31" fillId="12" borderId="32" xfId="0" applyNumberFormat="1" applyFont="1" applyFill="1" applyBorder="1" applyAlignment="1">
      <alignment horizontal="right" vertical="center"/>
    </xf>
    <xf numFmtId="3" fontId="31" fillId="12" borderId="33" xfId="0" applyNumberFormat="1" applyFont="1" applyFill="1" applyBorder="1" applyAlignment="1">
      <alignment horizontal="right" vertical="center"/>
    </xf>
    <xf numFmtId="3" fontId="31" fillId="12" borderId="34" xfId="0" applyNumberFormat="1" applyFont="1" applyFill="1" applyBorder="1" applyAlignment="1">
      <alignment horizontal="right" vertical="center"/>
    </xf>
    <xf numFmtId="0" fontId="34" fillId="2" borderId="33" xfId="0" applyFont="1" applyFill="1" applyBorder="1"/>
    <xf numFmtId="0" fontId="31" fillId="2" borderId="66" xfId="0" applyFont="1" applyFill="1" applyBorder="1" applyAlignment="1">
      <alignment horizontal="right" vertical="center"/>
    </xf>
    <xf numFmtId="3" fontId="31" fillId="2" borderId="67" xfId="0" applyNumberFormat="1" applyFont="1" applyFill="1" applyBorder="1" applyAlignment="1">
      <alignment horizontal="right" vertical="center"/>
    </xf>
    <xf numFmtId="3" fontId="31" fillId="2" borderId="65" xfId="0" applyNumberFormat="1" applyFont="1" applyFill="1" applyBorder="1" applyAlignment="1">
      <alignment horizontal="right" vertical="center"/>
    </xf>
    <xf numFmtId="1" fontId="37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/>
    <xf numFmtId="0" fontId="37" fillId="2" borderId="11" xfId="0" applyFont="1" applyFill="1" applyBorder="1" applyAlignment="1">
      <alignment horizontal="center" wrapText="1"/>
    </xf>
    <xf numFmtId="3" fontId="37" fillId="2" borderId="0" xfId="0" applyNumberFormat="1" applyFont="1" applyFill="1" applyBorder="1" applyAlignment="1">
      <alignment horizontal="right" vertical="center"/>
    </xf>
    <xf numFmtId="3" fontId="37" fillId="12" borderId="11" xfId="0" applyNumberFormat="1" applyFont="1" applyFill="1" applyBorder="1" applyAlignment="1">
      <alignment horizontal="right" vertical="center"/>
    </xf>
    <xf numFmtId="3" fontId="37" fillId="2" borderId="5" xfId="0" applyNumberFormat="1" applyFont="1" applyFill="1" applyBorder="1" applyAlignment="1">
      <alignment horizontal="right" vertical="center"/>
    </xf>
    <xf numFmtId="3" fontId="37" fillId="12" borderId="34" xfId="0" applyNumberFormat="1" applyFont="1" applyFill="1" applyBorder="1" applyAlignment="1">
      <alignment horizontal="right" vertical="center"/>
    </xf>
    <xf numFmtId="3" fontId="37" fillId="13" borderId="11" xfId="0" applyNumberFormat="1" applyFont="1" applyFill="1" applyBorder="1" applyAlignment="1">
      <alignment horizontal="right" vertical="center"/>
    </xf>
    <xf numFmtId="0" fontId="37" fillId="2" borderId="9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164" fontId="37" fillId="2" borderId="8" xfId="1" applyNumberFormat="1" applyFont="1" applyFill="1" applyBorder="1" applyAlignment="1">
      <alignment horizontal="right" vertical="center"/>
    </xf>
    <xf numFmtId="164" fontId="37" fillId="2" borderId="9" xfId="1" applyNumberFormat="1" applyFont="1" applyFill="1" applyBorder="1" applyAlignment="1">
      <alignment horizontal="right" vertical="center"/>
    </xf>
    <xf numFmtId="164" fontId="37" fillId="12" borderId="12" xfId="1" applyNumberFormat="1" applyFont="1" applyFill="1" applyBorder="1" applyAlignment="1">
      <alignment horizontal="right" vertical="center"/>
    </xf>
    <xf numFmtId="164" fontId="37" fillId="12" borderId="32" xfId="1" applyNumberFormat="1" applyFont="1" applyFill="1" applyBorder="1" applyAlignment="1">
      <alignment horizontal="right" vertical="center"/>
    </xf>
    <xf numFmtId="164" fontId="37" fillId="13" borderId="12" xfId="1" applyNumberFormat="1" applyFont="1" applyFill="1" applyBorder="1" applyAlignment="1">
      <alignment horizontal="right" vertical="center"/>
    </xf>
    <xf numFmtId="3" fontId="37" fillId="3" borderId="24" xfId="0" applyNumberFormat="1" applyFont="1" applyFill="1" applyBorder="1" applyAlignment="1">
      <alignment horizontal="right" vertical="center"/>
    </xf>
    <xf numFmtId="3" fontId="37" fillId="3" borderId="0" xfId="0" applyNumberFormat="1" applyFont="1" applyFill="1" applyBorder="1" applyAlignment="1">
      <alignment horizontal="right" vertical="center"/>
    </xf>
    <xf numFmtId="164" fontId="37" fillId="3" borderId="8" xfId="1" applyNumberFormat="1" applyFont="1" applyFill="1" applyBorder="1" applyAlignment="1">
      <alignment horizontal="right" vertical="center"/>
    </xf>
    <xf numFmtId="164" fontId="37" fillId="3" borderId="0" xfId="1" applyNumberFormat="1" applyFont="1" applyFill="1" applyBorder="1" applyAlignment="1">
      <alignment horizontal="right" vertical="center"/>
    </xf>
    <xf numFmtId="164" fontId="37" fillId="3" borderId="9" xfId="1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vertical="center" wrapText="1"/>
    </xf>
    <xf numFmtId="0" fontId="36" fillId="2" borderId="0" xfId="0" applyFont="1" applyFill="1" applyBorder="1"/>
    <xf numFmtId="0" fontId="36" fillId="2" borderId="9" xfId="0" applyFont="1" applyFill="1" applyBorder="1"/>
    <xf numFmtId="3" fontId="37" fillId="12" borderId="0" xfId="0" applyNumberFormat="1" applyFont="1" applyFill="1" applyBorder="1" applyAlignment="1">
      <alignment horizontal="right" vertical="center"/>
    </xf>
    <xf numFmtId="164" fontId="37" fillId="12" borderId="9" xfId="1" applyNumberFormat="1" applyFont="1" applyFill="1" applyBorder="1" applyAlignment="1">
      <alignment horizontal="right" vertical="center"/>
    </xf>
    <xf numFmtId="0" fontId="31" fillId="14" borderId="4" xfId="0" applyFont="1" applyFill="1" applyBorder="1" applyAlignment="1">
      <alignment horizontal="right" vertical="center"/>
    </xf>
    <xf numFmtId="3" fontId="31" fillId="14" borderId="9" xfId="0" applyNumberFormat="1" applyFont="1" applyFill="1" applyBorder="1" applyAlignment="1">
      <alignment horizontal="right" vertical="center"/>
    </xf>
    <xf numFmtId="3" fontId="31" fillId="14" borderId="0" xfId="0" applyNumberFormat="1" applyFont="1" applyFill="1" applyBorder="1" applyAlignment="1">
      <alignment horizontal="right" vertical="center"/>
    </xf>
    <xf numFmtId="3" fontId="37" fillId="14" borderId="0" xfId="0" applyNumberFormat="1" applyFont="1" applyFill="1" applyBorder="1" applyAlignment="1">
      <alignment horizontal="right" vertical="center"/>
    </xf>
    <xf numFmtId="164" fontId="37" fillId="14" borderId="9" xfId="1" applyNumberFormat="1" applyFont="1" applyFill="1" applyBorder="1" applyAlignment="1">
      <alignment horizontal="right" vertical="center"/>
    </xf>
    <xf numFmtId="3" fontId="37" fillId="2" borderId="65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wrapText="1"/>
    </xf>
    <xf numFmtId="3" fontId="31" fillId="15" borderId="29" xfId="0" applyNumberFormat="1" applyFont="1" applyFill="1" applyBorder="1"/>
    <xf numFmtId="3" fontId="31" fillId="15" borderId="30" xfId="0" applyNumberFormat="1" applyFont="1" applyFill="1" applyBorder="1"/>
    <xf numFmtId="3" fontId="31" fillId="15" borderId="11" xfId="0" applyNumberFormat="1" applyFont="1" applyFill="1" applyBorder="1"/>
    <xf numFmtId="3" fontId="31" fillId="15" borderId="0" xfId="0" applyNumberFormat="1" applyFont="1" applyFill="1" applyBorder="1"/>
    <xf numFmtId="3" fontId="31" fillId="15" borderId="56" xfId="0" applyNumberFormat="1" applyFont="1" applyFill="1" applyBorder="1"/>
    <xf numFmtId="3" fontId="31" fillId="15" borderId="59" xfId="0" applyNumberFormat="1" applyFont="1" applyFill="1" applyBorder="1"/>
    <xf numFmtId="3" fontId="31" fillId="15" borderId="58" xfId="0" applyNumberFormat="1" applyFont="1" applyFill="1" applyBorder="1"/>
    <xf numFmtId="3" fontId="31" fillId="15" borderId="26" xfId="0" applyNumberFormat="1" applyFont="1" applyFill="1" applyBorder="1"/>
    <xf numFmtId="3" fontId="31" fillId="15" borderId="57" xfId="0" applyNumberFormat="1" applyFont="1" applyFill="1" applyBorder="1"/>
    <xf numFmtId="0" fontId="31" fillId="3" borderId="0" xfId="0" applyFont="1" applyFill="1" applyAlignment="1"/>
    <xf numFmtId="0" fontId="31" fillId="3" borderId="0" xfId="0" applyFont="1" applyFill="1" applyBorder="1" applyAlignment="1"/>
    <xf numFmtId="0" fontId="31" fillId="3" borderId="24" xfId="0" applyFont="1" applyFill="1" applyBorder="1" applyAlignment="1"/>
    <xf numFmtId="0" fontId="31" fillId="3" borderId="9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4" fillId="2" borderId="11" xfId="0" applyFont="1" applyFill="1" applyBorder="1"/>
    <xf numFmtId="0" fontId="31" fillId="2" borderId="0" xfId="0" applyFont="1" applyFill="1" applyBorder="1" applyAlignment="1">
      <alignment horizontal="center" wrapText="1"/>
    </xf>
    <xf numFmtId="3" fontId="31" fillId="3" borderId="12" xfId="0" applyNumberFormat="1" applyFont="1" applyFill="1" applyBorder="1" applyAlignment="1">
      <alignment horizontal="right" vertical="center"/>
    </xf>
    <xf numFmtId="3" fontId="31" fillId="3" borderId="11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>
      <alignment horizontal="right" vertical="center"/>
    </xf>
    <xf numFmtId="0" fontId="34" fillId="2" borderId="5" xfId="0" applyFont="1" applyFill="1" applyBorder="1"/>
    <xf numFmtId="0" fontId="31" fillId="3" borderId="11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164" fontId="31" fillId="2" borderId="0" xfId="1" applyNumberFormat="1" applyFont="1" applyFill="1" applyBorder="1" applyAlignment="1">
      <alignment horizontal="right" vertical="center"/>
    </xf>
    <xf numFmtId="3" fontId="34" fillId="2" borderId="0" xfId="0" applyNumberFormat="1" applyFont="1" applyFill="1" applyBorder="1"/>
    <xf numFmtId="3" fontId="34" fillId="2" borderId="11" xfId="0" applyNumberFormat="1" applyFont="1" applyFill="1" applyBorder="1"/>
    <xf numFmtId="0" fontId="34" fillId="2" borderId="10" xfId="0" applyFont="1" applyFill="1" applyBorder="1" applyAlignment="1"/>
    <xf numFmtId="0" fontId="34" fillId="2" borderId="11" xfId="0" applyFont="1" applyFill="1" applyBorder="1" applyAlignment="1"/>
    <xf numFmtId="0" fontId="34" fillId="2" borderId="12" xfId="0" applyFont="1" applyFill="1" applyBorder="1" applyAlignment="1"/>
    <xf numFmtId="0" fontId="34" fillId="2" borderId="7" xfId="0" applyFont="1" applyFill="1" applyBorder="1"/>
    <xf numFmtId="0" fontId="34" fillId="2" borderId="8" xfId="0" applyFont="1" applyFill="1" applyBorder="1"/>
    <xf numFmtId="0" fontId="41" fillId="2" borderId="4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41" fillId="2" borderId="9" xfId="0" applyFont="1" applyFill="1" applyBorder="1" applyAlignment="1">
      <alignment horizontal="center" wrapText="1"/>
    </xf>
    <xf numFmtId="0" fontId="41" fillId="2" borderId="10" xfId="0" applyFont="1" applyFill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/>
    </xf>
    <xf numFmtId="3" fontId="31" fillId="3" borderId="32" xfId="0" applyNumberFormat="1" applyFont="1" applyFill="1" applyBorder="1" applyAlignment="1">
      <alignment horizontal="right" vertical="center"/>
    </xf>
    <xf numFmtId="3" fontId="31" fillId="3" borderId="34" xfId="0" applyNumberFormat="1" applyFont="1" applyFill="1" applyBorder="1" applyAlignment="1">
      <alignment horizontal="right" vertical="center"/>
    </xf>
    <xf numFmtId="3" fontId="34" fillId="2" borderId="34" xfId="0" applyNumberFormat="1" applyFont="1" applyFill="1" applyBorder="1"/>
    <xf numFmtId="0" fontId="31" fillId="3" borderId="4" xfId="0" applyFont="1" applyFill="1" applyBorder="1" applyAlignment="1">
      <alignment vertical="center"/>
    </xf>
    <xf numFmtId="0" fontId="31" fillId="3" borderId="8" xfId="0" applyFont="1" applyFill="1" applyBorder="1" applyAlignment="1">
      <alignment vertical="center"/>
    </xf>
    <xf numFmtId="0" fontId="34" fillId="2" borderId="12" xfId="0" applyFont="1" applyFill="1" applyBorder="1"/>
    <xf numFmtId="165" fontId="41" fillId="2" borderId="7" xfId="1" applyNumberFormat="1" applyFont="1" applyFill="1" applyBorder="1" applyAlignment="1">
      <alignment horizontal="right" vertical="center"/>
    </xf>
    <xf numFmtId="165" fontId="41" fillId="2" borderId="5" xfId="0" applyNumberFormat="1" applyFont="1" applyFill="1" applyBorder="1" applyAlignment="1">
      <alignment horizontal="right" vertical="center"/>
    </xf>
    <xf numFmtId="165" fontId="41" fillId="2" borderId="8" xfId="1" applyNumberFormat="1" applyFont="1" applyFill="1" applyBorder="1" applyAlignment="1">
      <alignment horizontal="right" vertical="center"/>
    </xf>
    <xf numFmtId="165" fontId="41" fillId="2" borderId="10" xfId="1" applyNumberFormat="1" applyFont="1" applyFill="1" applyBorder="1" applyAlignment="1">
      <alignment horizontal="right" vertical="center"/>
    </xf>
    <xf numFmtId="165" fontId="41" fillId="2" borderId="11" xfId="0" applyNumberFormat="1" applyFont="1" applyFill="1" applyBorder="1" applyAlignment="1">
      <alignment horizontal="right" vertical="center"/>
    </xf>
    <xf numFmtId="165" fontId="41" fillId="2" borderId="12" xfId="1" applyNumberFormat="1" applyFont="1" applyFill="1" applyBorder="1" applyAlignment="1">
      <alignment horizontal="right" vertical="center"/>
    </xf>
    <xf numFmtId="165" fontId="41" fillId="2" borderId="4" xfId="1" applyNumberFormat="1" applyFont="1" applyFill="1" applyBorder="1" applyAlignment="1">
      <alignment horizontal="right" vertical="center"/>
    </xf>
    <xf numFmtId="165" fontId="41" fillId="2" borderId="0" xfId="0" applyNumberFormat="1" applyFont="1" applyFill="1" applyBorder="1" applyAlignment="1">
      <alignment horizontal="right" vertical="center"/>
    </xf>
    <xf numFmtId="165" fontId="41" fillId="2" borderId="9" xfId="1" applyNumberFormat="1" applyFont="1" applyFill="1" applyBorder="1" applyAlignment="1">
      <alignment horizontal="right" vertical="center"/>
    </xf>
    <xf numFmtId="165" fontId="41" fillId="3" borderId="4" xfId="1" applyNumberFormat="1" applyFont="1" applyFill="1" applyBorder="1" applyAlignment="1">
      <alignment horizontal="right" vertical="center"/>
    </xf>
    <xf numFmtId="165" fontId="41" fillId="3" borderId="0" xfId="0" applyNumberFormat="1" applyFont="1" applyFill="1" applyBorder="1" applyAlignment="1">
      <alignment horizontal="right" vertical="center"/>
    </xf>
    <xf numFmtId="165" fontId="41" fillId="3" borderId="10" xfId="1" applyNumberFormat="1" applyFont="1" applyFill="1" applyBorder="1" applyAlignment="1">
      <alignment horizontal="right" vertical="center"/>
    </xf>
    <xf numFmtId="165" fontId="41" fillId="3" borderId="11" xfId="0" applyNumberFormat="1" applyFont="1" applyFill="1" applyBorder="1" applyAlignment="1">
      <alignment horizontal="right" vertical="center"/>
    </xf>
    <xf numFmtId="165" fontId="41" fillId="3" borderId="33" xfId="1" applyNumberFormat="1" applyFont="1" applyFill="1" applyBorder="1" applyAlignment="1">
      <alignment horizontal="right" vertical="center"/>
    </xf>
    <xf numFmtId="165" fontId="41" fillId="3" borderId="34" xfId="0" applyNumberFormat="1" applyFont="1" applyFill="1" applyBorder="1" applyAlignment="1">
      <alignment horizontal="right" vertical="center"/>
    </xf>
    <xf numFmtId="165" fontId="41" fillId="3" borderId="32" xfId="1" applyNumberFormat="1" applyFont="1" applyFill="1" applyBorder="1" applyAlignment="1">
      <alignment horizontal="right" vertical="center"/>
    </xf>
    <xf numFmtId="165" fontId="31" fillId="3" borderId="4" xfId="0" applyNumberFormat="1" applyFont="1" applyFill="1" applyBorder="1" applyAlignment="1">
      <alignment vertical="center"/>
    </xf>
    <xf numFmtId="165" fontId="31" fillId="3" borderId="0" xfId="0" applyNumberFormat="1" applyFont="1" applyFill="1" applyBorder="1" applyAlignment="1">
      <alignment vertical="center"/>
    </xf>
    <xf numFmtId="165" fontId="31" fillId="3" borderId="9" xfId="0" applyNumberFormat="1" applyFont="1" applyFill="1" applyBorder="1" applyAlignment="1">
      <alignment vertical="center"/>
    </xf>
    <xf numFmtId="165" fontId="31" fillId="3" borderId="10" xfId="0" applyNumberFormat="1" applyFont="1" applyFill="1" applyBorder="1" applyAlignment="1">
      <alignment vertical="center"/>
    </xf>
    <xf numFmtId="165" fontId="31" fillId="3" borderId="11" xfId="0" applyNumberFormat="1" applyFont="1" applyFill="1" applyBorder="1" applyAlignment="1">
      <alignment vertical="center"/>
    </xf>
    <xf numFmtId="165" fontId="31" fillId="3" borderId="12" xfId="0" applyNumberFormat="1" applyFont="1" applyFill="1" applyBorder="1" applyAlignment="1">
      <alignment vertical="center"/>
    </xf>
    <xf numFmtId="165" fontId="31" fillId="12" borderId="10" xfId="0" applyNumberFormat="1" applyFont="1" applyFill="1" applyBorder="1" applyAlignment="1">
      <alignment vertical="center"/>
    </xf>
    <xf numFmtId="165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vertical="center"/>
    </xf>
    <xf numFmtId="164" fontId="31" fillId="3" borderId="0" xfId="0" applyNumberFormat="1" applyFont="1" applyFill="1" applyBorder="1" applyAlignment="1">
      <alignment vertical="center"/>
    </xf>
    <xf numFmtId="3" fontId="31" fillId="3" borderId="67" xfId="0" applyNumberFormat="1" applyFont="1" applyFill="1" applyBorder="1" applyAlignment="1">
      <alignment vertical="center"/>
    </xf>
    <xf numFmtId="3" fontId="31" fillId="12" borderId="12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horizontal="right"/>
    </xf>
    <xf numFmtId="0" fontId="31" fillId="3" borderId="34" xfId="0" applyFont="1" applyFill="1" applyBorder="1" applyAlignment="1">
      <alignment horizontal="right" vertical="center"/>
    </xf>
    <xf numFmtId="0" fontId="31" fillId="12" borderId="11" xfId="0" applyFont="1" applyFill="1" applyBorder="1" applyAlignment="1">
      <alignment horizontal="right" vertical="center"/>
    </xf>
    <xf numFmtId="3" fontId="31" fillId="12" borderId="6" xfId="0" applyNumberFormat="1" applyFont="1" applyFill="1" applyBorder="1" applyAlignment="1">
      <alignment horizontal="right" vertical="center"/>
    </xf>
    <xf numFmtId="0" fontId="34" fillId="12" borderId="11" xfId="0" applyFont="1" applyFill="1" applyBorder="1"/>
    <xf numFmtId="0" fontId="34" fillId="2" borderId="32" xfId="0" applyFont="1" applyFill="1" applyBorder="1"/>
    <xf numFmtId="0" fontId="34" fillId="12" borderId="12" xfId="0" applyFont="1" applyFill="1" applyBorder="1"/>
    <xf numFmtId="0" fontId="31" fillId="2" borderId="11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2" applyFont="1" applyFill="1" applyBorder="1"/>
    <xf numFmtId="0" fontId="31" fillId="3" borderId="0" xfId="2" applyFont="1" applyFill="1" applyBorder="1" applyAlignment="1">
      <alignment horizontal="center" vertical="center" wrapText="1"/>
    </xf>
    <xf numFmtId="0" fontId="31" fillId="3" borderId="11" xfId="2" applyFont="1" applyFill="1" applyBorder="1" applyAlignment="1">
      <alignment horizontal="right"/>
    </xf>
    <xf numFmtId="0" fontId="31" fillId="3" borderId="0" xfId="2" applyFont="1" applyFill="1" applyBorder="1" applyAlignment="1">
      <alignment horizontal="right" vertical="center"/>
    </xf>
    <xf numFmtId="165" fontId="31" fillId="3" borderId="24" xfId="2" applyNumberFormat="1" applyFont="1" applyFill="1" applyBorder="1" applyAlignment="1">
      <alignment horizontal="right" vertical="center"/>
    </xf>
    <xf numFmtId="165" fontId="31" fillId="3" borderId="0" xfId="2" applyNumberFormat="1" applyFont="1" applyFill="1" applyBorder="1" applyAlignment="1">
      <alignment vertical="center"/>
    </xf>
    <xf numFmtId="165" fontId="31" fillId="3" borderId="9" xfId="2" applyNumberFormat="1" applyFont="1" applyFill="1" applyBorder="1" applyAlignment="1">
      <alignment vertical="center"/>
    </xf>
    <xf numFmtId="165" fontId="31" fillId="3" borderId="4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/>
    </xf>
    <xf numFmtId="3" fontId="31" fillId="3" borderId="0" xfId="2" applyNumberFormat="1" applyFont="1" applyFill="1" applyBorder="1"/>
    <xf numFmtId="165" fontId="31" fillId="3" borderId="0" xfId="2" applyNumberFormat="1" applyFont="1" applyFill="1" applyBorder="1" applyAlignment="1">
      <alignment horizontal="right"/>
    </xf>
    <xf numFmtId="0" fontId="31" fillId="3" borderId="11" xfId="2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 vertical="center"/>
    </xf>
    <xf numFmtId="165" fontId="31" fillId="3" borderId="11" xfId="2" applyNumberFormat="1" applyFont="1" applyFill="1" applyBorder="1" applyAlignment="1">
      <alignment vertical="center"/>
    </xf>
    <xf numFmtId="165" fontId="31" fillId="3" borderId="12" xfId="2" applyNumberFormat="1" applyFont="1" applyFill="1" applyBorder="1" applyAlignment="1">
      <alignment vertical="center"/>
    </xf>
    <xf numFmtId="165" fontId="31" fillId="3" borderId="10" xfId="2" applyNumberFormat="1" applyFont="1" applyFill="1" applyBorder="1" applyAlignment="1">
      <alignment vertical="center"/>
    </xf>
    <xf numFmtId="166" fontId="31" fillId="3" borderId="0" xfId="2" applyNumberFormat="1" applyFont="1" applyFill="1" applyBorder="1" applyAlignment="1">
      <alignment horizontal="right"/>
    </xf>
    <xf numFmtId="165" fontId="31" fillId="3" borderId="17" xfId="2" applyNumberFormat="1" applyFont="1" applyFill="1" applyBorder="1" applyAlignment="1">
      <alignment horizontal="right" vertical="center"/>
    </xf>
    <xf numFmtId="165" fontId="31" fillId="3" borderId="5" xfId="2" applyNumberFormat="1" applyFont="1" applyFill="1" applyBorder="1" applyAlignment="1">
      <alignment vertical="center"/>
    </xf>
    <xf numFmtId="165" fontId="31" fillId="3" borderId="8" xfId="2" applyNumberFormat="1" applyFont="1" applyFill="1" applyBorder="1" applyAlignment="1">
      <alignment vertical="center"/>
    </xf>
    <xf numFmtId="165" fontId="31" fillId="3" borderId="7" xfId="2" applyNumberFormat="1" applyFont="1" applyFill="1" applyBorder="1" applyAlignment="1">
      <alignment vertical="center"/>
    </xf>
    <xf numFmtId="0" fontId="31" fillId="3" borderId="24" xfId="2" applyFont="1" applyFill="1" applyBorder="1"/>
    <xf numFmtId="0" fontId="31" fillId="2" borderId="0" xfId="2" applyFont="1" applyFill="1" applyBorder="1" applyAlignment="1">
      <alignment wrapText="1"/>
    </xf>
    <xf numFmtId="165" fontId="31" fillId="3" borderId="0" xfId="2" applyNumberFormat="1" applyFont="1" applyFill="1" applyBorder="1"/>
    <xf numFmtId="0" fontId="50" fillId="3" borderId="0" xfId="2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vertical="top" wrapText="1"/>
    </xf>
    <xf numFmtId="0" fontId="49" fillId="3" borderId="0" xfId="2" applyFont="1" applyFill="1" applyBorder="1" applyAlignment="1">
      <alignment horizontal="right" vertical="top" wrapText="1"/>
    </xf>
    <xf numFmtId="165" fontId="31" fillId="3" borderId="14" xfId="2" applyNumberFormat="1" applyFont="1" applyFill="1" applyBorder="1" applyAlignment="1">
      <alignment vertical="center"/>
    </xf>
    <xf numFmtId="165" fontId="31" fillId="3" borderId="13" xfId="2" applyNumberFormat="1" applyFont="1" applyFill="1" applyBorder="1" applyAlignment="1">
      <alignment vertical="center"/>
    </xf>
    <xf numFmtId="165" fontId="31" fillId="3" borderId="2" xfId="2" applyNumberFormat="1" applyFont="1" applyFill="1" applyBorder="1" applyAlignment="1">
      <alignment vertical="center"/>
    </xf>
    <xf numFmtId="165" fontId="31" fillId="3" borderId="5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vertical="center"/>
    </xf>
    <xf numFmtId="165" fontId="31" fillId="3" borderId="23" xfId="2" applyNumberFormat="1" applyFont="1" applyFill="1" applyBorder="1" applyAlignment="1">
      <alignment vertical="center"/>
    </xf>
    <xf numFmtId="165" fontId="31" fillId="3" borderId="31" xfId="2" applyNumberFormat="1" applyFont="1" applyFill="1" applyBorder="1" applyAlignment="1">
      <alignment vertical="center"/>
    </xf>
    <xf numFmtId="0" fontId="31" fillId="3" borderId="30" xfId="2" applyFont="1" applyFill="1" applyBorder="1"/>
    <xf numFmtId="0" fontId="31" fillId="3" borderId="5" xfId="2" applyFont="1" applyFill="1" applyBorder="1"/>
    <xf numFmtId="0" fontId="31" fillId="3" borderId="16" xfId="2" applyFont="1" applyFill="1" applyBorder="1"/>
    <xf numFmtId="0" fontId="31" fillId="3" borderId="55" xfId="2" applyFont="1" applyFill="1" applyBorder="1"/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15" xfId="2" applyFont="1" applyFill="1" applyBorder="1" applyAlignment="1">
      <alignment horizontal="center" wrapText="1"/>
    </xf>
    <xf numFmtId="0" fontId="31" fillId="3" borderId="3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right" vertical="center"/>
    </xf>
    <xf numFmtId="165" fontId="31" fillId="12" borderId="23" xfId="2" applyNumberFormat="1" applyFont="1" applyFill="1" applyBorder="1" applyAlignment="1">
      <alignment horizontal="right" vertical="center"/>
    </xf>
    <xf numFmtId="165" fontId="31" fillId="15" borderId="23" xfId="2" applyNumberFormat="1" applyFont="1" applyFill="1" applyBorder="1" applyAlignment="1">
      <alignment horizontal="right" vertical="center"/>
    </xf>
    <xf numFmtId="165" fontId="31" fillId="12" borderId="24" xfId="2" applyNumberFormat="1" applyFont="1" applyFill="1" applyBorder="1" applyAlignment="1">
      <alignment horizontal="right" vertical="center"/>
    </xf>
    <xf numFmtId="165" fontId="31" fillId="12" borderId="0" xfId="2" applyNumberFormat="1" applyFont="1" applyFill="1" applyBorder="1" applyAlignment="1">
      <alignment horizontal="right" vertical="center"/>
    </xf>
    <xf numFmtId="165" fontId="31" fillId="12" borderId="9" xfId="2" applyNumberFormat="1" applyFont="1" applyFill="1" applyBorder="1" applyAlignment="1">
      <alignment horizontal="right" vertical="center"/>
    </xf>
    <xf numFmtId="165" fontId="31" fillId="12" borderId="4" xfId="2" applyNumberFormat="1" applyFont="1" applyFill="1" applyBorder="1" applyAlignment="1">
      <alignment horizontal="right" vertical="center"/>
    </xf>
    <xf numFmtId="165" fontId="31" fillId="12" borderId="2" xfId="2" applyNumberFormat="1" applyFont="1" applyFill="1" applyBorder="1" applyAlignment="1">
      <alignment horizontal="right" vertical="center"/>
    </xf>
    <xf numFmtId="165" fontId="31" fillId="15" borderId="24" xfId="2" applyNumberFormat="1" applyFont="1" applyFill="1" applyBorder="1" applyAlignment="1">
      <alignment horizontal="right" vertical="center"/>
    </xf>
    <xf numFmtId="165" fontId="31" fillId="15" borderId="0" xfId="2" applyNumberFormat="1" applyFont="1" applyFill="1" applyBorder="1" applyAlignment="1">
      <alignment horizontal="right" vertical="center"/>
    </xf>
    <xf numFmtId="165" fontId="31" fillId="15" borderId="9" xfId="2" applyNumberFormat="1" applyFont="1" applyFill="1" applyBorder="1" applyAlignment="1">
      <alignment horizontal="right" vertical="center"/>
    </xf>
    <xf numFmtId="165" fontId="31" fillId="15" borderId="4" xfId="2" applyNumberFormat="1" applyFont="1" applyFill="1" applyBorder="1" applyAlignment="1">
      <alignment horizontal="right" vertical="center"/>
    </xf>
    <xf numFmtId="165" fontId="31" fillId="15" borderId="2" xfId="2" applyNumberFormat="1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/>
    </xf>
    <xf numFmtId="0" fontId="31" fillId="3" borderId="30" xfId="2" applyFont="1" applyFill="1" applyBorder="1" applyAlignment="1">
      <alignment horizontal="right" vertical="center"/>
    </xf>
    <xf numFmtId="0" fontId="31" fillId="3" borderId="58" xfId="2" applyFont="1" applyFill="1" applyBorder="1" applyAlignment="1">
      <alignment horizontal="right" vertical="center"/>
    </xf>
    <xf numFmtId="0" fontId="49" fillId="3" borderId="0" xfId="2" applyFont="1" applyFill="1" applyBorder="1" applyAlignment="1">
      <alignment horizontal="right" vertical="top" wrapText="1"/>
    </xf>
    <xf numFmtId="0" fontId="31" fillId="2" borderId="0" xfId="2" applyFont="1" applyFill="1" applyAlignment="1">
      <alignment horizontal="right"/>
    </xf>
    <xf numFmtId="0" fontId="31" fillId="2" borderId="11" xfId="0" applyFont="1" applyFill="1" applyBorder="1" applyAlignment="1">
      <alignment horizontal="right" wrapText="1"/>
    </xf>
    <xf numFmtId="0" fontId="34" fillId="2" borderId="15" xfId="0" applyFont="1" applyFill="1" applyBorder="1"/>
    <xf numFmtId="0" fontId="31" fillId="3" borderId="6" xfId="0" applyFont="1" applyFill="1" applyBorder="1" applyAlignment="1">
      <alignment horizontal="right" vertical="center"/>
    </xf>
    <xf numFmtId="0" fontId="34" fillId="2" borderId="3" xfId="0" applyFont="1" applyFill="1" applyBorder="1"/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center"/>
    </xf>
    <xf numFmtId="0" fontId="31" fillId="3" borderId="55" xfId="2" applyFont="1" applyFill="1" applyBorder="1" applyAlignment="1">
      <alignment horizontal="center" textRotation="90" wrapText="1"/>
    </xf>
    <xf numFmtId="0" fontId="31" fillId="3" borderId="6" xfId="2" applyFont="1" applyFill="1" applyBorder="1" applyAlignment="1">
      <alignment horizontal="center" textRotation="90" wrapText="1"/>
    </xf>
    <xf numFmtId="0" fontId="31" fillId="3" borderId="15" xfId="2" applyFont="1" applyFill="1" applyBorder="1" applyAlignment="1">
      <alignment horizontal="center" textRotation="90" wrapText="1"/>
    </xf>
    <xf numFmtId="3" fontId="31" fillId="3" borderId="24" xfId="2" applyNumberFormat="1" applyFont="1" applyFill="1" applyBorder="1" applyAlignment="1">
      <alignment horizontal="right"/>
    </xf>
    <xf numFmtId="165" fontId="31" fillId="3" borderId="24" xfId="2" applyNumberFormat="1" applyFont="1" applyFill="1" applyBorder="1" applyAlignment="1">
      <alignment horizontal="right"/>
    </xf>
    <xf numFmtId="166" fontId="31" fillId="3" borderId="24" xfId="2" applyNumberFormat="1" applyFont="1" applyFill="1" applyBorder="1" applyAlignment="1">
      <alignment horizontal="right"/>
    </xf>
    <xf numFmtId="3" fontId="31" fillId="3" borderId="24" xfId="2" applyNumberFormat="1" applyFont="1" applyFill="1" applyBorder="1" applyAlignment="1">
      <alignment horizontal="right" vertical="center"/>
    </xf>
    <xf numFmtId="3" fontId="31" fillId="3" borderId="9" xfId="2" applyNumberFormat="1" applyFont="1" applyFill="1" applyBorder="1" applyAlignment="1">
      <alignment horizontal="right" vertical="center"/>
    </xf>
    <xf numFmtId="3" fontId="31" fillId="3" borderId="0" xfId="2" applyNumberFormat="1" applyFont="1" applyFill="1" applyBorder="1" applyAlignment="1">
      <alignment vertical="center"/>
    </xf>
    <xf numFmtId="3" fontId="31" fillId="3" borderId="9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 vertical="center"/>
    </xf>
    <xf numFmtId="3" fontId="31" fillId="3" borderId="16" xfId="2" applyNumberFormat="1" applyFont="1" applyFill="1" applyBorder="1" applyAlignment="1">
      <alignment horizontal="right" vertical="center"/>
    </xf>
    <xf numFmtId="3" fontId="31" fillId="3" borderId="12" xfId="2" applyNumberFormat="1" applyFont="1" applyFill="1" applyBorder="1" applyAlignment="1">
      <alignment vertical="center"/>
    </xf>
    <xf numFmtId="3" fontId="31" fillId="3" borderId="11" xfId="2" applyNumberFormat="1" applyFont="1" applyFill="1" applyBorder="1" applyAlignment="1">
      <alignment vertical="center"/>
    </xf>
    <xf numFmtId="3" fontId="31" fillId="3" borderId="12" xfId="2" applyNumberFormat="1" applyFont="1" applyFill="1" applyBorder="1" applyAlignment="1">
      <alignment horizontal="right" vertical="center"/>
    </xf>
    <xf numFmtId="3" fontId="31" fillId="12" borderId="24" xfId="2" applyNumberFormat="1" applyFont="1" applyFill="1" applyBorder="1" applyAlignment="1">
      <alignment horizontal="right" vertical="center"/>
    </xf>
    <xf numFmtId="3" fontId="31" fillId="12" borderId="9" xfId="2" applyNumberFormat="1" applyFont="1" applyFill="1" applyBorder="1" applyAlignment="1">
      <alignment horizontal="right" vertical="center"/>
    </xf>
    <xf numFmtId="3" fontId="31" fillId="12" borderId="0" xfId="2" applyNumberFormat="1" applyFont="1" applyFill="1" applyBorder="1" applyAlignment="1">
      <alignment horizontal="right" vertical="center"/>
    </xf>
    <xf numFmtId="3" fontId="31" fillId="15" borderId="9" xfId="2" applyNumberFormat="1" applyFont="1" applyFill="1" applyBorder="1" applyAlignment="1">
      <alignment horizontal="right" vertical="center"/>
    </xf>
    <xf numFmtId="3" fontId="31" fillId="15" borderId="0" xfId="2" applyNumberFormat="1" applyFont="1" applyFill="1" applyBorder="1" applyAlignment="1">
      <alignment horizontal="right" vertical="center"/>
    </xf>
    <xf numFmtId="0" fontId="31" fillId="3" borderId="69" xfId="2" applyFont="1" applyFill="1" applyBorder="1" applyAlignment="1">
      <alignment horizontal="center" textRotation="90" wrapText="1"/>
    </xf>
    <xf numFmtId="3" fontId="31" fillId="3" borderId="35" xfId="2" applyNumberFormat="1" applyFont="1" applyFill="1" applyBorder="1" applyAlignment="1">
      <alignment vertical="center"/>
    </xf>
    <xf numFmtId="3" fontId="31" fillId="3" borderId="70" xfId="2" applyNumberFormat="1" applyFont="1" applyFill="1" applyBorder="1" applyAlignment="1">
      <alignment vertical="center"/>
    </xf>
    <xf numFmtId="3" fontId="31" fillId="12" borderId="35" xfId="2" applyNumberFormat="1" applyFont="1" applyFill="1" applyBorder="1" applyAlignment="1">
      <alignment horizontal="right" vertical="center"/>
    </xf>
    <xf numFmtId="3" fontId="31" fillId="13" borderId="30" xfId="2" applyNumberFormat="1" applyFont="1" applyFill="1" applyBorder="1" applyAlignment="1">
      <alignment horizontal="right" vertical="center"/>
    </xf>
    <xf numFmtId="3" fontId="31" fillId="9" borderId="0" xfId="2" applyNumberFormat="1" applyFont="1" applyFill="1" applyBorder="1" applyAlignment="1">
      <alignment horizontal="right" vertical="center"/>
    </xf>
    <xf numFmtId="0" fontId="31" fillId="3" borderId="1" xfId="2" applyFont="1" applyFill="1" applyBorder="1" applyAlignment="1">
      <alignment horizontal="center" textRotation="90" wrapText="1"/>
    </xf>
    <xf numFmtId="3" fontId="31" fillId="3" borderId="2" xfId="2" applyNumberFormat="1" applyFont="1" applyFill="1" applyBorder="1" applyAlignment="1">
      <alignment vertical="center"/>
    </xf>
    <xf numFmtId="3" fontId="31" fillId="3" borderId="13" xfId="2" applyNumberFormat="1" applyFont="1" applyFill="1" applyBorder="1" applyAlignment="1">
      <alignment vertical="center"/>
    </xf>
    <xf numFmtId="3" fontId="31" fillId="3" borderId="2" xfId="2" applyNumberFormat="1" applyFont="1" applyFill="1" applyBorder="1" applyAlignment="1">
      <alignment horizontal="right" vertical="center"/>
    </xf>
    <xf numFmtId="0" fontId="31" fillId="13" borderId="57" xfId="2" applyFont="1" applyFill="1" applyBorder="1" applyAlignment="1">
      <alignment horizontal="center" textRotation="90" wrapText="1"/>
    </xf>
    <xf numFmtId="0" fontId="31" fillId="9" borderId="6" xfId="2" applyFont="1" applyFill="1" applyBorder="1" applyAlignment="1">
      <alignment horizontal="center" textRotation="90" wrapText="1"/>
    </xf>
    <xf numFmtId="3" fontId="31" fillId="13" borderId="30" xfId="2" applyNumberFormat="1" applyFont="1" applyFill="1" applyBorder="1" applyAlignment="1">
      <alignment vertical="center"/>
    </xf>
    <xf numFmtId="3" fontId="31" fillId="13" borderId="58" xfId="2" applyNumberFormat="1" applyFont="1" applyFill="1" applyBorder="1" applyAlignment="1">
      <alignment vertical="center"/>
    </xf>
    <xf numFmtId="3" fontId="31" fillId="15" borderId="24" xfId="2" applyNumberFormat="1" applyFont="1" applyFill="1" applyBorder="1" applyAlignment="1">
      <alignment horizontal="right" vertical="center"/>
    </xf>
    <xf numFmtId="3" fontId="31" fillId="15" borderId="35" xfId="2" applyNumberFormat="1" applyFont="1" applyFill="1" applyBorder="1" applyAlignment="1">
      <alignment horizontal="right" vertical="center"/>
    </xf>
    <xf numFmtId="0" fontId="31" fillId="31" borderId="57" xfId="2" applyFont="1" applyFill="1" applyBorder="1" applyAlignment="1">
      <alignment horizontal="center" textRotation="90" wrapText="1"/>
    </xf>
    <xf numFmtId="3" fontId="31" fillId="31" borderId="30" xfId="2" applyNumberFormat="1" applyFont="1" applyFill="1" applyBorder="1" applyAlignment="1">
      <alignment vertical="center"/>
    </xf>
    <xf numFmtId="3" fontId="31" fillId="31" borderId="58" xfId="2" applyNumberFormat="1" applyFont="1" applyFill="1" applyBorder="1" applyAlignment="1">
      <alignment vertical="center"/>
    </xf>
    <xf numFmtId="3" fontId="31" fillId="31" borderId="30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vertical="center"/>
    </xf>
    <xf numFmtId="3" fontId="31" fillId="3" borderId="74" xfId="2" applyNumberFormat="1" applyFont="1" applyFill="1" applyBorder="1" applyAlignment="1">
      <alignment vertical="center"/>
    </xf>
    <xf numFmtId="0" fontId="31" fillId="3" borderId="11" xfId="2" applyFont="1" applyFill="1" applyBorder="1"/>
    <xf numFmtId="0" fontId="31" fillId="3" borderId="55" xfId="2" applyFont="1" applyFill="1" applyBorder="1" applyAlignment="1">
      <alignment horizontal="right" textRotation="90" wrapText="1"/>
    </xf>
    <xf numFmtId="0" fontId="31" fillId="3" borderId="6" xfId="2" applyFont="1" applyFill="1" applyBorder="1" applyAlignment="1">
      <alignment horizontal="right" textRotation="90" wrapText="1"/>
    </xf>
    <xf numFmtId="3" fontId="31" fillId="3" borderId="25" xfId="2" applyNumberFormat="1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vertical="center"/>
    </xf>
    <xf numFmtId="164" fontId="31" fillId="3" borderId="0" xfId="1" applyNumberFormat="1" applyFont="1" applyFill="1" applyBorder="1" applyAlignment="1">
      <alignment vertical="center"/>
    </xf>
    <xf numFmtId="3" fontId="34" fillId="2" borderId="33" xfId="0" applyNumberFormat="1" applyFont="1" applyFill="1" applyBorder="1"/>
    <xf numFmtId="0" fontId="31" fillId="2" borderId="0" xfId="2" applyFont="1" applyFill="1"/>
    <xf numFmtId="0" fontId="54" fillId="3" borderId="0" xfId="2" applyFont="1" applyFill="1" applyBorder="1" applyAlignment="1">
      <alignment vertical="center"/>
    </xf>
    <xf numFmtId="165" fontId="49" fillId="2" borderId="0" xfId="2" applyNumberFormat="1" applyFont="1" applyFill="1" applyBorder="1" applyAlignment="1">
      <alignment horizontal="center"/>
    </xf>
    <xf numFmtId="165" fontId="31" fillId="3" borderId="0" xfId="2" applyNumberFormat="1" applyFont="1" applyFill="1" applyBorder="1" applyAlignment="1">
      <alignment wrapText="1"/>
    </xf>
    <xf numFmtId="49" fontId="31" fillId="2" borderId="0" xfId="2" applyNumberFormat="1" applyFont="1" applyFill="1" applyBorder="1" applyAlignment="1">
      <alignment wrapText="1"/>
    </xf>
    <xf numFmtId="0" fontId="31" fillId="2" borderId="0" xfId="2" applyFont="1" applyFill="1" applyAlignment="1">
      <alignment horizontal="center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Border="1" applyAlignment="1">
      <alignment vertical="center" wrapText="1"/>
    </xf>
    <xf numFmtId="16" fontId="31" fillId="3" borderId="0" xfId="2" applyNumberFormat="1" applyFont="1" applyFill="1" applyBorder="1" applyAlignment="1">
      <alignment horizontal="center" wrapText="1"/>
    </xf>
    <xf numFmtId="0" fontId="58" fillId="2" borderId="0" xfId="2" applyFont="1" applyFill="1" applyAlignment="1"/>
    <xf numFmtId="0" fontId="56" fillId="2" borderId="0" xfId="2" applyFont="1" applyFill="1" applyBorder="1" applyAlignment="1">
      <alignment wrapText="1"/>
    </xf>
    <xf numFmtId="0" fontId="58" fillId="2" borderId="0" xfId="2" applyFont="1" applyFill="1" applyBorder="1" applyAlignment="1">
      <alignment horizontal="center" wrapText="1"/>
    </xf>
    <xf numFmtId="2" fontId="31" fillId="2" borderId="0" xfId="2" applyNumberFormat="1" applyFont="1" applyFill="1"/>
    <xf numFmtId="165" fontId="31" fillId="3" borderId="36" xfId="2" applyNumberFormat="1" applyFont="1" applyFill="1" applyBorder="1" applyAlignment="1">
      <alignment horizontal="left" vertical="center" wrapText="1"/>
    </xf>
    <xf numFmtId="165" fontId="31" fillId="9" borderId="0" xfId="2" applyNumberFormat="1" applyFont="1" applyFill="1" applyBorder="1" applyAlignment="1">
      <alignment horizontal="center" wrapText="1"/>
    </xf>
    <xf numFmtId="3" fontId="31" fillId="2" borderId="0" xfId="2" applyNumberFormat="1" applyFont="1" applyFill="1"/>
    <xf numFmtId="165" fontId="57" fillId="3" borderId="0" xfId="2" applyNumberFormat="1" applyFont="1" applyFill="1" applyBorder="1" applyAlignment="1">
      <alignment horizontal="center" vertical="center" wrapText="1"/>
    </xf>
    <xf numFmtId="165" fontId="56" fillId="3" borderId="0" xfId="2" applyNumberFormat="1" applyFont="1" applyFill="1" applyBorder="1" applyAlignment="1">
      <alignment vertical="center" wrapText="1"/>
    </xf>
    <xf numFmtId="0" fontId="31" fillId="2" borderId="0" xfId="2" applyFont="1" applyFill="1" applyBorder="1"/>
    <xf numFmtId="165" fontId="31" fillId="2" borderId="0" xfId="2" applyNumberFormat="1" applyFont="1" applyFill="1"/>
    <xf numFmtId="165" fontId="58" fillId="3" borderId="0" xfId="2" applyNumberFormat="1" applyFont="1" applyFill="1" applyBorder="1" applyAlignment="1">
      <alignment horizontal="left" wrapText="1"/>
    </xf>
    <xf numFmtId="165" fontId="56" fillId="3" borderId="0" xfId="2" applyNumberFormat="1" applyFont="1" applyFill="1" applyBorder="1" applyAlignment="1">
      <alignment horizontal="center" wrapText="1"/>
    </xf>
    <xf numFmtId="165" fontId="31" fillId="3" borderId="0" xfId="2" applyNumberFormat="1" applyFont="1" applyFill="1" applyBorder="1" applyAlignment="1">
      <alignment horizontal="left" vertical="top" wrapText="1"/>
    </xf>
    <xf numFmtId="0" fontId="56" fillId="2" borderId="0" xfId="2" applyFont="1" applyFill="1"/>
    <xf numFmtId="0" fontId="58" fillId="2" borderId="0" xfId="2" applyFont="1" applyFill="1"/>
    <xf numFmtId="0" fontId="31" fillId="3" borderId="0" xfId="2" applyFont="1" applyFill="1"/>
    <xf numFmtId="0" fontId="60" fillId="3" borderId="0" xfId="2" applyFont="1" applyFill="1" applyAlignment="1">
      <alignment vertical="center" wrapText="1"/>
    </xf>
    <xf numFmtId="0" fontId="60" fillId="2" borderId="0" xfId="2" applyFont="1" applyFill="1" applyAlignment="1">
      <alignment vertical="center" wrapText="1"/>
    </xf>
    <xf numFmtId="165" fontId="61" fillId="3" borderId="0" xfId="2" applyNumberFormat="1" applyFont="1" applyFill="1" applyBorder="1" applyAlignment="1">
      <alignment vertical="center" wrapText="1"/>
    </xf>
    <xf numFmtId="165" fontId="60" fillId="3" borderId="0" xfId="2" applyNumberFormat="1" applyFont="1" applyFill="1" applyBorder="1" applyAlignment="1">
      <alignment vertical="center" wrapText="1"/>
    </xf>
    <xf numFmtId="3" fontId="31" fillId="2" borderId="0" xfId="2" applyNumberFormat="1" applyFont="1" applyFill="1" applyBorder="1"/>
    <xf numFmtId="165" fontId="58" fillId="3" borderId="0" xfId="2" applyNumberFormat="1" applyFont="1" applyFill="1" applyBorder="1" applyAlignment="1">
      <alignment wrapText="1"/>
    </xf>
    <xf numFmtId="16" fontId="31" fillId="3" borderId="0" xfId="2" applyNumberFormat="1" applyFont="1" applyFill="1" applyBorder="1" applyAlignment="1">
      <alignment horizontal="left" wrapText="1"/>
    </xf>
    <xf numFmtId="165" fontId="60" fillId="3" borderId="0" xfId="2" applyNumberFormat="1" applyFont="1" applyFill="1" applyBorder="1" applyAlignment="1">
      <alignment horizontal="center" wrapText="1"/>
    </xf>
    <xf numFmtId="165" fontId="31" fillId="9" borderId="0" xfId="2" applyNumberFormat="1" applyFont="1" applyFill="1" applyBorder="1" applyAlignment="1">
      <alignment wrapText="1"/>
    </xf>
    <xf numFmtId="0" fontId="58" fillId="2" borderId="0" xfId="2" applyFont="1" applyFill="1" applyBorder="1" applyAlignment="1">
      <alignment wrapText="1"/>
    </xf>
    <xf numFmtId="0" fontId="31" fillId="2" borderId="0" xfId="2" applyFont="1" applyFill="1" applyAlignment="1">
      <alignment horizontal="left"/>
    </xf>
    <xf numFmtId="0" fontId="60" fillId="2" borderId="0" xfId="2" applyFont="1" applyFill="1" applyBorder="1" applyAlignment="1">
      <alignment vertical="center" wrapText="1"/>
    </xf>
    <xf numFmtId="0" fontId="31" fillId="2" borderId="0" xfId="2" applyFont="1" applyFill="1" applyAlignment="1"/>
    <xf numFmtId="3" fontId="57" fillId="3" borderId="0" xfId="2" applyNumberFormat="1" applyFont="1" applyFill="1" applyBorder="1" applyAlignment="1">
      <alignment vertical="center" wrapText="1"/>
    </xf>
    <xf numFmtId="0" fontId="37" fillId="2" borderId="0" xfId="2" applyFont="1" applyFill="1" applyAlignment="1"/>
    <xf numFmtId="0" fontId="31" fillId="2" borderId="0" xfId="2" applyFont="1" applyFill="1" applyBorder="1" applyAlignment="1">
      <alignment horizontal="right"/>
    </xf>
    <xf numFmtId="3" fontId="31" fillId="2" borderId="0" xfId="2" applyNumberFormat="1" applyFont="1" applyFill="1" applyBorder="1" applyAlignment="1">
      <alignment horizontal="right" vertical="center"/>
    </xf>
    <xf numFmtId="3" fontId="31" fillId="2" borderId="0" xfId="2" applyNumberFormat="1" applyFont="1" applyFill="1" applyAlignment="1">
      <alignment horizontal="right" vertical="center"/>
    </xf>
    <xf numFmtId="0" fontId="49" fillId="2" borderId="0" xfId="2" applyFont="1" applyFill="1" applyAlignment="1">
      <alignment wrapText="1"/>
    </xf>
    <xf numFmtId="0" fontId="56" fillId="9" borderId="0" xfId="2" applyFont="1" applyFill="1" applyAlignment="1">
      <alignment vertical="top" wrapText="1"/>
    </xf>
    <xf numFmtId="0" fontId="64" fillId="9" borderId="0" xfId="2" applyFont="1" applyFill="1" applyAlignment="1">
      <alignment horizontal="left" vertical="center" wrapText="1"/>
    </xf>
    <xf numFmtId="0" fontId="65" fillId="9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4" fillId="3" borderId="0" xfId="2" applyFill="1" applyBorder="1" applyAlignment="1"/>
    <xf numFmtId="0" fontId="7" fillId="2" borderId="0" xfId="2" applyFont="1" applyFill="1" applyAlignment="1">
      <alignment vertical="center" wrapText="1"/>
    </xf>
    <xf numFmtId="0" fontId="31" fillId="3" borderId="6" xfId="2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0" xfId="0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left" vertical="top"/>
    </xf>
    <xf numFmtId="1" fontId="33" fillId="2" borderId="0" xfId="0" applyNumberFormat="1" applyFont="1" applyFill="1" applyBorder="1" applyAlignment="1">
      <alignment vertical="center" wrapText="1"/>
    </xf>
    <xf numFmtId="0" fontId="34" fillId="3" borderId="10" xfId="0" applyFont="1" applyFill="1" applyBorder="1" applyAlignment="1"/>
    <xf numFmtId="0" fontId="34" fillId="3" borderId="11" xfId="0" applyFont="1" applyFill="1" applyBorder="1" applyAlignment="1"/>
    <xf numFmtId="0" fontId="34" fillId="3" borderId="0" xfId="0" applyFont="1" applyFill="1"/>
    <xf numFmtId="0" fontId="34" fillId="3" borderId="12" xfId="0" applyFont="1" applyFill="1" applyBorder="1" applyAlignment="1"/>
    <xf numFmtId="0" fontId="34" fillId="3" borderId="11" xfId="0" applyFont="1" applyFill="1" applyBorder="1" applyAlignment="1">
      <alignment horizontal="right"/>
    </xf>
    <xf numFmtId="0" fontId="53" fillId="2" borderId="42" xfId="2" applyFont="1" applyFill="1" applyBorder="1" applyAlignment="1">
      <alignment vertical="center"/>
    </xf>
    <xf numFmtId="0" fontId="53" fillId="2" borderId="42" xfId="2" applyFont="1" applyFill="1" applyBorder="1" applyAlignment="1"/>
    <xf numFmtId="1" fontId="34" fillId="3" borderId="11" xfId="0" applyNumberFormat="1" applyFont="1" applyFill="1" applyBorder="1" applyAlignment="1">
      <alignment horizontal="right"/>
    </xf>
    <xf numFmtId="1" fontId="34" fillId="3" borderId="11" xfId="0" applyNumberFormat="1" applyFont="1" applyFill="1" applyBorder="1" applyAlignment="1">
      <alignment horizontal="left"/>
    </xf>
    <xf numFmtId="1" fontId="31" fillId="2" borderId="0" xfId="0" applyNumberFormat="1" applyFont="1" applyFill="1" applyAlignment="1">
      <alignment horizontal="right" vertical="top"/>
    </xf>
    <xf numFmtId="1" fontId="31" fillId="2" borderId="0" xfId="0" applyNumberFormat="1" applyFont="1" applyFill="1" applyAlignment="1">
      <alignment horizontal="left" vertical="top"/>
    </xf>
    <xf numFmtId="0" fontId="31" fillId="3" borderId="72" xfId="2" applyFont="1" applyFill="1" applyBorder="1" applyAlignment="1">
      <alignment horizontal="right" textRotation="90" wrapText="1"/>
    </xf>
    <xf numFmtId="0" fontId="31" fillId="3" borderId="71" xfId="2" applyFont="1" applyFill="1" applyBorder="1" applyAlignment="1">
      <alignment horizontal="right" textRotation="90" wrapText="1"/>
    </xf>
    <xf numFmtId="3" fontId="31" fillId="12" borderId="73" xfId="2" applyNumberFormat="1" applyFont="1" applyFill="1" applyBorder="1" applyAlignment="1">
      <alignment horizontal="right" vertical="center"/>
    </xf>
    <xf numFmtId="3" fontId="31" fillId="15" borderId="75" xfId="2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 wrapText="1"/>
    </xf>
    <xf numFmtId="1" fontId="34" fillId="2" borderId="11" xfId="0" applyNumberFormat="1" applyFont="1" applyFill="1" applyBorder="1" applyAlignment="1">
      <alignment horizontal="left"/>
    </xf>
    <xf numFmtId="1" fontId="31" fillId="12" borderId="8" xfId="0" applyNumberFormat="1" applyFont="1" applyFill="1" applyBorder="1" applyAlignment="1">
      <alignment horizontal="center"/>
    </xf>
    <xf numFmtId="1" fontId="31" fillId="15" borderId="5" xfId="0" applyNumberFormat="1" applyFont="1" applyFill="1" applyBorder="1" applyAlignment="1">
      <alignment horizontal="center"/>
    </xf>
    <xf numFmtId="0" fontId="31" fillId="3" borderId="4" xfId="0" applyFont="1" applyFill="1" applyBorder="1" applyAlignment="1">
      <alignment horizontal="right" vertical="center"/>
    </xf>
    <xf numFmtId="0" fontId="31" fillId="2" borderId="10" xfId="0" applyFont="1" applyFill="1" applyBorder="1" applyAlignment="1">
      <alignment horizontal="right" vertical="center"/>
    </xf>
    <xf numFmtId="3" fontId="37" fillId="2" borderId="11" xfId="0" applyNumberFormat="1" applyFont="1" applyFill="1" applyBorder="1" applyAlignment="1">
      <alignment horizontal="right" vertical="center"/>
    </xf>
    <xf numFmtId="164" fontId="37" fillId="2" borderId="12" xfId="1" applyNumberFormat="1" applyFont="1" applyFill="1" applyBorder="1" applyAlignment="1">
      <alignment horizontal="right" vertical="center"/>
    </xf>
    <xf numFmtId="1" fontId="34" fillId="2" borderId="11" xfId="0" applyNumberFormat="1" applyFont="1" applyFill="1" applyBorder="1" applyAlignment="1">
      <alignment horizontal="right"/>
    </xf>
    <xf numFmtId="0" fontId="51" fillId="3" borderId="0" xfId="2" applyFont="1" applyFill="1" applyBorder="1" applyAlignment="1"/>
    <xf numFmtId="0" fontId="31" fillId="2" borderId="0" xfId="0" applyFont="1" applyFill="1" applyBorder="1"/>
    <xf numFmtId="0" fontId="31" fillId="2" borderId="0" xfId="0" applyFont="1" applyFill="1" applyBorder="1" applyAlignment="1">
      <alignment horizontal="right"/>
    </xf>
    <xf numFmtId="0" fontId="3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top" wrapText="1"/>
    </xf>
    <xf numFmtId="165" fontId="31" fillId="2" borderId="0" xfId="0" applyNumberFormat="1" applyFont="1" applyFill="1" applyBorder="1" applyAlignment="1">
      <alignment horizontal="center"/>
    </xf>
    <xf numFmtId="165" fontId="31" fillId="2" borderId="9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right" vertical="center"/>
    </xf>
    <xf numFmtId="165" fontId="31" fillId="2" borderId="15" xfId="0" applyNumberFormat="1" applyFont="1" applyFill="1" applyBorder="1" applyAlignment="1">
      <alignment horizontal="center"/>
    </xf>
    <xf numFmtId="165" fontId="31" fillId="2" borderId="6" xfId="0" applyNumberFormat="1" applyFont="1" applyFill="1" applyBorder="1" applyAlignment="1">
      <alignment horizontal="center"/>
    </xf>
    <xf numFmtId="3" fontId="31" fillId="3" borderId="3" xfId="0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 applyAlignment="1">
      <alignment horizontal="right" vertical="center"/>
    </xf>
    <xf numFmtId="165" fontId="31" fillId="3" borderId="15" xfId="0" applyNumberFormat="1" applyFont="1" applyFill="1" applyBorder="1" applyAlignment="1">
      <alignment horizontal="center" vertical="center"/>
    </xf>
    <xf numFmtId="165" fontId="31" fillId="3" borderId="6" xfId="0" applyNumberFormat="1" applyFont="1" applyFill="1" applyBorder="1" applyAlignment="1">
      <alignment horizontal="center" vertical="center"/>
    </xf>
    <xf numFmtId="3" fontId="31" fillId="3" borderId="6" xfId="0" applyNumberFormat="1" applyFont="1" applyFill="1" applyBorder="1" applyAlignment="1">
      <alignment horizontal="right" vertical="top" wrapText="1"/>
    </xf>
    <xf numFmtId="165" fontId="31" fillId="3" borderId="15" xfId="0" applyNumberFormat="1" applyFont="1" applyFill="1" applyBorder="1" applyAlignment="1">
      <alignment horizontal="center" vertical="top" wrapText="1"/>
    </xf>
    <xf numFmtId="165" fontId="31" fillId="3" borderId="6" xfId="0" applyNumberFormat="1" applyFont="1" applyFill="1" applyBorder="1" applyAlignment="1">
      <alignment horizontal="center" vertical="top" wrapText="1"/>
    </xf>
    <xf numFmtId="3" fontId="31" fillId="3" borderId="3" xfId="0" applyNumberFormat="1" applyFont="1" applyFill="1" applyBorder="1" applyAlignment="1">
      <alignment horizontal="right"/>
    </xf>
    <xf numFmtId="3" fontId="31" fillId="3" borderId="6" xfId="0" applyNumberFormat="1" applyFont="1" applyFill="1" applyBorder="1" applyAlignment="1">
      <alignment horizontal="right"/>
    </xf>
    <xf numFmtId="165" fontId="31" fillId="3" borderId="15" xfId="0" applyNumberFormat="1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top"/>
    </xf>
    <xf numFmtId="3" fontId="31" fillId="2" borderId="6" xfId="0" applyNumberFormat="1" applyFont="1" applyFill="1" applyBorder="1" applyAlignment="1">
      <alignment horizontal="right" vertical="top"/>
    </xf>
    <xf numFmtId="0" fontId="31" fillId="3" borderId="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1" fillId="3" borderId="1" xfId="2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vertical="center"/>
    </xf>
    <xf numFmtId="165" fontId="31" fillId="3" borderId="9" xfId="0" applyNumberFormat="1" applyFont="1" applyFill="1" applyBorder="1" applyAlignment="1">
      <alignment horizontal="center" vertical="center"/>
    </xf>
    <xf numFmtId="3" fontId="31" fillId="3" borderId="7" xfId="0" applyNumberFormat="1" applyFont="1" applyFill="1" applyBorder="1" applyAlignment="1">
      <alignment vertical="center"/>
    </xf>
    <xf numFmtId="3" fontId="31" fillId="3" borderId="5" xfId="0" applyNumberFormat="1" applyFont="1" applyFill="1" applyBorder="1" applyAlignment="1">
      <alignment vertical="center"/>
    </xf>
    <xf numFmtId="3" fontId="31" fillId="3" borderId="4" xfId="0" applyNumberFormat="1" applyFont="1" applyFill="1" applyBorder="1" applyAlignment="1">
      <alignment vertical="center"/>
    </xf>
    <xf numFmtId="3" fontId="31" fillId="12" borderId="10" xfId="0" applyNumberFormat="1" applyFont="1" applyFill="1" applyBorder="1" applyAlignment="1">
      <alignment vertical="center"/>
    </xf>
    <xf numFmtId="3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horizontal="center" vertical="center"/>
    </xf>
    <xf numFmtId="0" fontId="34" fillId="3" borderId="11" xfId="0" applyFont="1" applyFill="1" applyBorder="1"/>
    <xf numFmtId="0" fontId="31" fillId="2" borderId="9" xfId="0" applyFont="1" applyFill="1" applyBorder="1" applyAlignment="1">
      <alignment horizontal="right"/>
    </xf>
    <xf numFmtId="0" fontId="29" fillId="2" borderId="0" xfId="0" applyFont="1" applyFill="1" applyBorder="1"/>
    <xf numFmtId="0" fontId="29" fillId="2" borderId="9" xfId="0" applyFont="1" applyFill="1" applyBorder="1"/>
    <xf numFmtId="0" fontId="29" fillId="2" borderId="4" xfId="0" applyFont="1" applyFill="1" applyBorder="1"/>
    <xf numFmtId="3" fontId="58" fillId="2" borderId="4" xfId="0" applyNumberFormat="1" applyFont="1" applyFill="1" applyBorder="1" applyAlignment="1">
      <alignment horizontal="right"/>
    </xf>
    <xf numFmtId="3" fontId="58" fillId="2" borderId="0" xfId="0" applyNumberFormat="1" applyFont="1" applyFill="1" applyBorder="1"/>
    <xf numFmtId="0" fontId="58" fillId="2" borderId="4" xfId="0" applyFont="1" applyFill="1" applyBorder="1" applyAlignment="1">
      <alignment horizontal="right"/>
    </xf>
    <xf numFmtId="1" fontId="31" fillId="3" borderId="55" xfId="2" applyNumberFormat="1" applyFont="1" applyFill="1" applyBorder="1" applyAlignment="1">
      <alignment horizontal="center" wrapText="1"/>
    </xf>
    <xf numFmtId="1" fontId="31" fillId="3" borderId="6" xfId="2" applyNumberFormat="1" applyFont="1" applyFill="1" applyBorder="1" applyAlignment="1">
      <alignment horizontal="center" wrapText="1"/>
    </xf>
    <xf numFmtId="1" fontId="31" fillId="3" borderId="3" xfId="2" applyNumberFormat="1" applyFont="1" applyFill="1" applyBorder="1" applyAlignment="1">
      <alignment horizontal="center" wrapText="1"/>
    </xf>
    <xf numFmtId="165" fontId="31" fillId="3" borderId="11" xfId="2" applyNumberFormat="1" applyFont="1" applyFill="1" applyBorder="1" applyAlignment="1">
      <alignment horizontal="right"/>
    </xf>
    <xf numFmtId="0" fontId="31" fillId="3" borderId="6" xfId="2" applyFont="1" applyFill="1" applyBorder="1"/>
    <xf numFmtId="165" fontId="31" fillId="3" borderId="59" xfId="2" applyNumberFormat="1" applyFont="1" applyFill="1" applyBorder="1" applyAlignment="1">
      <alignment horizontal="right" vertical="center"/>
    </xf>
    <xf numFmtId="165" fontId="31" fillId="3" borderId="30" xfId="2" applyNumberFormat="1" applyFont="1" applyFill="1" applyBorder="1" applyAlignment="1">
      <alignment horizontal="right" vertical="center"/>
    </xf>
    <xf numFmtId="165" fontId="31" fillId="3" borderId="17" xfId="2" applyNumberFormat="1" applyFont="1" applyFill="1" applyBorder="1" applyAlignment="1">
      <alignment vertical="center"/>
    </xf>
    <xf numFmtId="165" fontId="31" fillId="3" borderId="24" xfId="2" applyNumberFormat="1" applyFont="1" applyFill="1" applyBorder="1" applyAlignment="1">
      <alignment vertical="center"/>
    </xf>
    <xf numFmtId="165" fontId="31" fillId="3" borderId="16" xfId="2" applyNumberFormat="1" applyFont="1" applyFill="1" applyBorder="1" applyAlignment="1">
      <alignment vertical="center"/>
    </xf>
    <xf numFmtId="1" fontId="37" fillId="3" borderId="6" xfId="2" applyNumberFormat="1" applyFont="1" applyFill="1" applyBorder="1" applyAlignment="1">
      <alignment horizontal="center" wrapText="1"/>
    </xf>
    <xf numFmtId="165" fontId="37" fillId="3" borderId="5" xfId="2" applyNumberFormat="1" applyFont="1" applyFill="1" applyBorder="1" applyAlignment="1">
      <alignment horizontal="right" vertical="center"/>
    </xf>
    <xf numFmtId="165" fontId="37" fillId="3" borderId="0" xfId="2" applyNumberFormat="1" applyFont="1" applyFill="1" applyBorder="1" applyAlignment="1">
      <alignment vertical="center"/>
    </xf>
    <xf numFmtId="165" fontId="37" fillId="3" borderId="11" xfId="2" applyNumberFormat="1" applyFont="1" applyFill="1" applyBorder="1" applyAlignment="1">
      <alignment vertical="center"/>
    </xf>
    <xf numFmtId="165" fontId="37" fillId="3" borderId="5" xfId="2" applyNumberFormat="1" applyFont="1" applyFill="1" applyBorder="1" applyAlignment="1">
      <alignment vertical="center"/>
    </xf>
    <xf numFmtId="1" fontId="37" fillId="3" borderId="15" xfId="2" applyNumberFormat="1" applyFont="1" applyFill="1" applyBorder="1" applyAlignment="1">
      <alignment horizontal="center" wrapText="1"/>
    </xf>
    <xf numFmtId="165" fontId="37" fillId="3" borderId="8" xfId="2" applyNumberFormat="1" applyFont="1" applyFill="1" applyBorder="1" applyAlignment="1">
      <alignment vertical="center"/>
    </xf>
    <xf numFmtId="165" fontId="37" fillId="3" borderId="9" xfId="2" applyNumberFormat="1" applyFont="1" applyFill="1" applyBorder="1" applyAlignment="1">
      <alignment vertical="center"/>
    </xf>
    <xf numFmtId="165" fontId="37" fillId="3" borderId="12" xfId="2" applyNumberFormat="1" applyFont="1" applyFill="1" applyBorder="1" applyAlignment="1">
      <alignment vertical="center"/>
    </xf>
    <xf numFmtId="165" fontId="37" fillId="3" borderId="8" xfId="2" applyNumberFormat="1" applyFont="1" applyFill="1" applyBorder="1" applyAlignment="1">
      <alignment horizontal="right" vertical="center"/>
    </xf>
    <xf numFmtId="165" fontId="37" fillId="3" borderId="9" xfId="2" applyNumberFormat="1" applyFont="1" applyFill="1" applyBorder="1" applyAlignment="1">
      <alignment horizontal="right" vertical="center"/>
    </xf>
    <xf numFmtId="165" fontId="37" fillId="3" borderId="12" xfId="2" applyNumberFormat="1" applyFont="1" applyFill="1" applyBorder="1" applyAlignment="1">
      <alignment horizontal="right" vertical="center"/>
    </xf>
    <xf numFmtId="0" fontId="58" fillId="3" borderId="6" xfId="2" applyFont="1" applyFill="1" applyBorder="1" applyAlignment="1">
      <alignment horizontal="center" vertical="center" wrapText="1"/>
    </xf>
    <xf numFmtId="165" fontId="58" fillId="3" borderId="5" xfId="2" applyNumberFormat="1" applyFont="1" applyFill="1" applyBorder="1" applyAlignment="1">
      <alignment vertical="center"/>
    </xf>
    <xf numFmtId="165" fontId="58" fillId="3" borderId="0" xfId="2" applyNumberFormat="1" applyFont="1" applyFill="1" applyBorder="1" applyAlignment="1">
      <alignment vertical="center"/>
    </xf>
    <xf numFmtId="165" fontId="58" fillId="3" borderId="11" xfId="2" applyNumberFormat="1" applyFont="1" applyFill="1" applyBorder="1" applyAlignment="1">
      <alignment vertical="center"/>
    </xf>
    <xf numFmtId="1" fontId="58" fillId="3" borderId="3" xfId="2" applyNumberFormat="1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right" wrapText="1"/>
    </xf>
    <xf numFmtId="1" fontId="31" fillId="3" borderId="71" xfId="2" applyNumberFormat="1" applyFont="1" applyFill="1" applyBorder="1" applyAlignment="1">
      <alignment horizontal="center" wrapText="1"/>
    </xf>
    <xf numFmtId="0" fontId="31" fillId="3" borderId="17" xfId="2" applyFont="1" applyFill="1" applyBorder="1"/>
    <xf numFmtId="0" fontId="31" fillId="3" borderId="59" xfId="2" applyFont="1" applyFill="1" applyBorder="1"/>
    <xf numFmtId="0" fontId="58" fillId="2" borderId="30" xfId="2" applyFont="1" applyFill="1" applyBorder="1" applyAlignment="1">
      <alignment wrapText="1"/>
    </xf>
    <xf numFmtId="165" fontId="31" fillId="3" borderId="30" xfId="2" applyNumberFormat="1" applyFont="1" applyFill="1" applyBorder="1"/>
    <xf numFmtId="3" fontId="31" fillId="3" borderId="17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vertical="center"/>
    </xf>
    <xf numFmtId="3" fontId="31" fillId="3" borderId="77" xfId="2" applyNumberFormat="1" applyFont="1" applyFill="1" applyBorder="1" applyAlignment="1">
      <alignment vertical="center"/>
    </xf>
    <xf numFmtId="3" fontId="31" fillId="3" borderId="75" xfId="2" applyNumberFormat="1" applyFont="1" applyFill="1" applyBorder="1" applyAlignment="1">
      <alignment vertical="center"/>
    </xf>
    <xf numFmtId="3" fontId="31" fillId="12" borderId="75" xfId="2" applyNumberFormat="1" applyFont="1" applyFill="1" applyBorder="1" applyAlignment="1">
      <alignment horizontal="right" vertical="center"/>
    </xf>
    <xf numFmtId="0" fontId="57" fillId="3" borderId="0" xfId="2" applyFont="1" applyFill="1" applyBorder="1" applyAlignment="1">
      <alignment horizontal="right"/>
    </xf>
    <xf numFmtId="1" fontId="57" fillId="2" borderId="0" xfId="2" applyNumberFormat="1" applyFont="1" applyFill="1" applyBorder="1" applyAlignment="1">
      <alignment horizontal="right" wrapText="1"/>
    </xf>
    <xf numFmtId="0" fontId="57" fillId="2" borderId="0" xfId="2" applyFont="1" applyFill="1" applyBorder="1" applyAlignment="1">
      <alignment horizontal="right" wrapText="1"/>
    </xf>
    <xf numFmtId="165" fontId="57" fillId="3" borderId="0" xfId="2" applyNumberFormat="1" applyFont="1" applyFill="1" applyBorder="1" applyAlignment="1">
      <alignment horizontal="right"/>
    </xf>
    <xf numFmtId="0" fontId="57" fillId="2" borderId="24" xfId="2" applyFont="1" applyFill="1" applyBorder="1" applyAlignment="1">
      <alignment horizontal="right" wrapText="1"/>
    </xf>
    <xf numFmtId="0" fontId="57" fillId="3" borderId="24" xfId="2" applyFont="1" applyFill="1" applyBorder="1" applyAlignment="1">
      <alignment horizontal="right"/>
    </xf>
    <xf numFmtId="3" fontId="57" fillId="3" borderId="0" xfId="2" applyNumberFormat="1" applyFont="1" applyFill="1" applyBorder="1" applyAlignment="1">
      <alignment horizontal="right"/>
    </xf>
    <xf numFmtId="0" fontId="31" fillId="2" borderId="12" xfId="0" applyFont="1" applyFill="1" applyBorder="1" applyAlignment="1">
      <alignment horizontal="right" wrapText="1"/>
    </xf>
    <xf numFmtId="0" fontId="31" fillId="2" borderId="6" xfId="0" applyFont="1" applyFill="1" applyBorder="1" applyAlignment="1">
      <alignment horizontal="right"/>
    </xf>
    <xf numFmtId="0" fontId="31" fillId="3" borderId="1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right" wrapText="1"/>
    </xf>
    <xf numFmtId="0" fontId="41" fillId="2" borderId="59" xfId="0" applyFont="1" applyFill="1" applyBorder="1" applyAlignment="1">
      <alignment horizontal="right" wrapText="1"/>
    </xf>
    <xf numFmtId="0" fontId="58" fillId="3" borderId="3" xfId="2" applyFont="1" applyFill="1" applyBorder="1" applyAlignment="1">
      <alignment horizontal="center" vertical="center" wrapText="1"/>
    </xf>
    <xf numFmtId="1" fontId="58" fillId="3" borderId="0" xfId="2" applyNumberFormat="1" applyFont="1" applyFill="1" applyBorder="1" applyAlignment="1">
      <alignment horizontal="center" wrapText="1"/>
    </xf>
    <xf numFmtId="165" fontId="58" fillId="3" borderId="5" xfId="2" applyNumberFormat="1" applyFont="1" applyFill="1" applyBorder="1" applyAlignment="1">
      <alignment horizontal="right" vertical="center"/>
    </xf>
    <xf numFmtId="165" fontId="58" fillId="3" borderId="0" xfId="2" applyNumberFormat="1" applyFont="1" applyFill="1" applyBorder="1" applyAlignment="1">
      <alignment horizontal="right" vertical="center"/>
    </xf>
    <xf numFmtId="165" fontId="58" fillId="3" borderId="11" xfId="2" applyNumberFormat="1" applyFont="1" applyFill="1" applyBorder="1" applyAlignment="1">
      <alignment horizontal="right" vertical="center"/>
    </xf>
    <xf numFmtId="3" fontId="31" fillId="3" borderId="11" xfId="2" applyNumberFormat="1" applyFont="1" applyFill="1" applyBorder="1"/>
    <xf numFmtId="165" fontId="31" fillId="3" borderId="30" xfId="2" applyNumberFormat="1" applyFont="1" applyFill="1" applyBorder="1" applyAlignment="1">
      <alignment horizontal="right"/>
    </xf>
    <xf numFmtId="165" fontId="31" fillId="3" borderId="58" xfId="2" applyNumberFormat="1" applyFont="1" applyFill="1" applyBorder="1" applyAlignment="1">
      <alignment horizontal="right"/>
    </xf>
    <xf numFmtId="0" fontId="31" fillId="3" borderId="0" xfId="2" applyFont="1" applyFill="1" applyBorder="1" applyAlignment="1">
      <alignment horizontal="center"/>
    </xf>
    <xf numFmtId="0" fontId="31" fillId="3" borderId="30" xfId="2" applyFont="1" applyFill="1" applyBorder="1" applyAlignment="1">
      <alignment horizontal="center"/>
    </xf>
    <xf numFmtId="0" fontId="41" fillId="2" borderId="17" xfId="0" applyFont="1" applyFill="1" applyBorder="1" applyAlignment="1">
      <alignment horizontal="right" wrapText="1"/>
    </xf>
    <xf numFmtId="0" fontId="31" fillId="3" borderId="0" xfId="2" applyFont="1" applyFill="1" applyBorder="1" applyAlignment="1">
      <alignment horizontal="right"/>
    </xf>
    <xf numFmtId="0" fontId="31" fillId="3" borderId="0" xfId="2" applyFont="1" applyFill="1" applyBorder="1" applyAlignment="1"/>
    <xf numFmtId="0" fontId="31" fillId="3" borderId="0" xfId="0" applyFont="1" applyFill="1" applyBorder="1" applyAlignment="1">
      <alignment vertical="top" wrapText="1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33" fillId="2" borderId="0" xfId="2" applyFont="1" applyFill="1" applyAlignment="1">
      <alignment vertical="center" wrapText="1"/>
    </xf>
    <xf numFmtId="0" fontId="67" fillId="3" borderId="0" xfId="0" applyFont="1" applyFill="1" applyBorder="1" applyAlignment="1">
      <alignment vertical="center"/>
    </xf>
    <xf numFmtId="0" fontId="68" fillId="2" borderId="0" xfId="0" applyFont="1" applyFill="1" applyBorder="1" applyAlignment="1">
      <alignment horizontal="center"/>
    </xf>
    <xf numFmtId="0" fontId="68" fillId="2" borderId="0" xfId="0" applyFont="1" applyFill="1" applyBorder="1"/>
    <xf numFmtId="0" fontId="67" fillId="3" borderId="50" xfId="0" applyFont="1" applyFill="1" applyBorder="1" applyAlignment="1">
      <alignment vertical="center"/>
    </xf>
    <xf numFmtId="0" fontId="68" fillId="3" borderId="0" xfId="0" applyFont="1" applyFill="1" applyBorder="1" applyAlignment="1">
      <alignment horizontal="center"/>
    </xf>
    <xf numFmtId="0" fontId="68" fillId="3" borderId="50" xfId="0" applyFont="1" applyFill="1" applyBorder="1" applyAlignment="1">
      <alignment horizontal="center"/>
    </xf>
    <xf numFmtId="0" fontId="68" fillId="3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horizontal="center" vertical="center"/>
    </xf>
    <xf numFmtId="0" fontId="31" fillId="2" borderId="51" xfId="0" applyFont="1" applyFill="1" applyBorder="1"/>
    <xf numFmtId="0" fontId="31" fillId="2" borderId="51" xfId="0" applyFont="1" applyFill="1" applyBorder="1" applyAlignment="1">
      <alignment horizontal="right"/>
    </xf>
    <xf numFmtId="0" fontId="33" fillId="2" borderId="51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right"/>
    </xf>
    <xf numFmtId="0" fontId="31" fillId="2" borderId="51" xfId="0" applyFont="1" applyFill="1" applyBorder="1" applyAlignment="1">
      <alignment horizontal="right" vertical="center" wrapText="1"/>
    </xf>
    <xf numFmtId="0" fontId="31" fillId="2" borderId="51" xfId="0" applyFont="1" applyFill="1" applyBorder="1" applyAlignment="1">
      <alignment horizontal="right" vertical="center"/>
    </xf>
    <xf numFmtId="0" fontId="31" fillId="2" borderId="51" xfId="0" applyFont="1" applyFill="1" applyBorder="1" applyAlignment="1">
      <alignment vertical="center" wrapText="1"/>
    </xf>
    <xf numFmtId="0" fontId="33" fillId="3" borderId="50" xfId="0" applyFont="1" applyFill="1" applyBorder="1" applyAlignment="1">
      <alignment vertical="center"/>
    </xf>
    <xf numFmtId="0" fontId="70" fillId="3" borderId="51" xfId="0" applyFont="1" applyFill="1" applyBorder="1" applyAlignment="1">
      <alignment vertical="center"/>
    </xf>
    <xf numFmtId="0" fontId="68" fillId="3" borderId="51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 wrapText="1"/>
    </xf>
    <xf numFmtId="3" fontId="31" fillId="14" borderId="24" xfId="2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/>
    <xf numFmtId="3" fontId="31" fillId="3" borderId="55" xfId="0" applyNumberFormat="1" applyFont="1" applyFill="1" applyBorder="1"/>
    <xf numFmtId="0" fontId="52" fillId="3" borderId="0" xfId="0" applyFont="1" applyFill="1" applyBorder="1" applyAlignment="1">
      <alignment vertical="center"/>
    </xf>
    <xf numFmtId="165" fontId="41" fillId="2" borderId="5" xfId="1" applyNumberFormat="1" applyFont="1" applyFill="1" applyBorder="1" applyAlignment="1">
      <alignment horizontal="right" vertical="center"/>
    </xf>
    <xf numFmtId="165" fontId="41" fillId="2" borderId="0" xfId="1" applyNumberFormat="1" applyFont="1" applyFill="1" applyBorder="1" applyAlignment="1">
      <alignment horizontal="right" vertical="center"/>
    </xf>
    <xf numFmtId="165" fontId="41" fillId="12" borderId="7" xfId="1" applyNumberFormat="1" applyFont="1" applyFill="1" applyBorder="1" applyAlignment="1">
      <alignment horizontal="right" vertical="center"/>
    </xf>
    <xf numFmtId="165" fontId="41" fillId="12" borderId="5" xfId="1" applyNumberFormat="1" applyFont="1" applyFill="1" applyBorder="1" applyAlignment="1">
      <alignment horizontal="right" vertical="center"/>
    </xf>
    <xf numFmtId="165" fontId="41" fillId="12" borderId="8" xfId="1" applyNumberFormat="1" applyFont="1" applyFill="1" applyBorder="1" applyAlignment="1">
      <alignment horizontal="right" vertical="center"/>
    </xf>
    <xf numFmtId="165" fontId="41" fillId="2" borderId="66" xfId="1" applyNumberFormat="1" applyFont="1" applyFill="1" applyBorder="1" applyAlignment="1">
      <alignment horizontal="right" vertical="center"/>
    </xf>
    <xf numFmtId="165" fontId="41" fillId="2" borderId="65" xfId="1" applyNumberFormat="1" applyFont="1" applyFill="1" applyBorder="1" applyAlignment="1">
      <alignment horizontal="right" vertical="center"/>
    </xf>
    <xf numFmtId="165" fontId="41" fillId="2" borderId="67" xfId="1" applyNumberFormat="1" applyFont="1" applyFill="1" applyBorder="1" applyAlignment="1">
      <alignment horizontal="right" vertical="center"/>
    </xf>
    <xf numFmtId="3" fontId="31" fillId="14" borderId="5" xfId="2" applyNumberFormat="1" applyFont="1" applyFill="1" applyBorder="1" applyAlignment="1">
      <alignment horizontal="right" vertical="center"/>
    </xf>
    <xf numFmtId="3" fontId="31" fillId="14" borderId="77" xfId="2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/>
    <xf numFmtId="3" fontId="31" fillId="2" borderId="3" xfId="0" applyNumberFormat="1" applyFont="1" applyFill="1" applyBorder="1"/>
    <xf numFmtId="3" fontId="31" fillId="2" borderId="6" xfId="0" applyNumberFormat="1" applyFont="1" applyFill="1" applyBorder="1"/>
    <xf numFmtId="3" fontId="31" fillId="2" borderId="15" xfId="0" applyNumberFormat="1" applyFont="1" applyFill="1" applyBorder="1" applyAlignment="1">
      <alignment horizontal="center"/>
    </xf>
    <xf numFmtId="165" fontId="31" fillId="2" borderId="12" xfId="0" applyNumberFormat="1" applyFont="1" applyFill="1" applyBorder="1" applyAlignment="1">
      <alignment horizontal="center"/>
    </xf>
    <xf numFmtId="165" fontId="31" fillId="11" borderId="24" xfId="20" applyNumberFormat="1" applyFont="1" applyFill="1" applyBorder="1" applyAlignment="1">
      <alignment horizontal="right" vertical="center"/>
    </xf>
    <xf numFmtId="165" fontId="37" fillId="11" borderId="0" xfId="20" applyNumberFormat="1" applyFont="1" applyFill="1" applyBorder="1" applyAlignment="1">
      <alignment horizontal="right" vertical="center"/>
    </xf>
    <xf numFmtId="164" fontId="31" fillId="11" borderId="2" xfId="1" applyNumberFormat="1" applyFont="1" applyFill="1" applyBorder="1" applyAlignment="1">
      <alignment vertical="center"/>
    </xf>
    <xf numFmtId="165" fontId="31" fillId="11" borderId="4" xfId="20" applyNumberFormat="1" applyFont="1" applyFill="1" applyBorder="1" applyAlignment="1">
      <alignment horizontal="right" vertical="center"/>
    </xf>
    <xf numFmtId="165" fontId="58" fillId="11" borderId="9" xfId="20" applyNumberFormat="1" applyFont="1" applyFill="1" applyBorder="1" applyAlignment="1">
      <alignment horizontal="right" vertical="center"/>
    </xf>
    <xf numFmtId="165" fontId="31" fillId="15" borderId="24" xfId="20" applyNumberFormat="1" applyFont="1" applyFill="1" applyBorder="1" applyAlignment="1">
      <alignment horizontal="right" vertical="center"/>
    </xf>
    <xf numFmtId="165" fontId="37" fillId="15" borderId="9" xfId="20" applyNumberFormat="1" applyFont="1" applyFill="1" applyBorder="1" applyAlignment="1">
      <alignment horizontal="right" vertical="center"/>
    </xf>
    <xf numFmtId="165" fontId="31" fillId="15" borderId="4" xfId="20" applyNumberFormat="1" applyFont="1" applyFill="1" applyBorder="1" applyAlignment="1">
      <alignment horizontal="right" vertical="center"/>
    </xf>
    <xf numFmtId="165" fontId="58" fillId="15" borderId="0" xfId="20" applyNumberFormat="1" applyFont="1" applyFill="1" applyBorder="1" applyAlignment="1">
      <alignment horizontal="right" vertical="center"/>
    </xf>
    <xf numFmtId="165" fontId="31" fillId="3" borderId="24" xfId="20" applyNumberFormat="1" applyFont="1" applyFill="1" applyBorder="1" applyAlignment="1">
      <alignment horizontal="right" vertical="center"/>
    </xf>
    <xf numFmtId="165" fontId="31" fillId="3" borderId="0" xfId="20" applyNumberFormat="1" applyFont="1" applyFill="1" applyBorder="1" applyAlignment="1">
      <alignment horizontal="right" vertical="center"/>
    </xf>
    <xf numFmtId="165" fontId="31" fillId="3" borderId="59" xfId="20" applyNumberFormat="1" applyFont="1" applyFill="1" applyBorder="1" applyAlignment="1">
      <alignment horizontal="right" vertical="center"/>
    </xf>
    <xf numFmtId="165" fontId="31" fillId="3" borderId="5" xfId="20" applyNumberFormat="1" applyFont="1" applyFill="1" applyBorder="1" applyAlignment="1">
      <alignment horizontal="right" vertical="center"/>
    </xf>
    <xf numFmtId="165" fontId="31" fillId="3" borderId="30" xfId="20" applyNumberFormat="1" applyFont="1" applyFill="1" applyBorder="1" applyAlignment="1">
      <alignment horizontal="right" vertical="center"/>
    </xf>
    <xf numFmtId="165" fontId="58" fillId="11" borderId="12" xfId="20" applyNumberFormat="1" applyFont="1" applyFill="1" applyBorder="1" applyAlignment="1">
      <alignment horizontal="right" vertical="center"/>
    </xf>
    <xf numFmtId="165" fontId="58" fillId="15" borderId="11" xfId="20" applyNumberFormat="1" applyFont="1" applyFill="1" applyBorder="1" applyAlignment="1">
      <alignment horizontal="right" vertical="center"/>
    </xf>
    <xf numFmtId="165" fontId="31" fillId="3" borderId="11" xfId="20" applyNumberFormat="1" applyFont="1" applyFill="1" applyBorder="1" applyAlignment="1">
      <alignment horizontal="right" vertical="center"/>
    </xf>
    <xf numFmtId="165" fontId="31" fillId="3" borderId="17" xfId="20" applyNumberFormat="1" applyFont="1" applyFill="1" applyBorder="1" applyAlignment="1">
      <alignment horizontal="right" vertical="center"/>
    </xf>
    <xf numFmtId="165" fontId="37" fillId="3" borderId="5" xfId="20" applyNumberFormat="1" applyFont="1" applyFill="1" applyBorder="1" applyAlignment="1">
      <alignment horizontal="right" vertical="center"/>
    </xf>
    <xf numFmtId="164" fontId="31" fillId="3" borderId="2" xfId="1" applyNumberFormat="1" applyFont="1" applyFill="1" applyBorder="1" applyAlignment="1">
      <alignment vertical="center"/>
    </xf>
    <xf numFmtId="165" fontId="31" fillId="3" borderId="4" xfId="20" applyNumberFormat="1" applyFont="1" applyFill="1" applyBorder="1" applyAlignment="1">
      <alignment horizontal="right" vertical="center"/>
    </xf>
    <xf numFmtId="165" fontId="37" fillId="3" borderId="0" xfId="20" applyNumberFormat="1" applyFont="1" applyFill="1" applyBorder="1" applyAlignment="1">
      <alignment horizontal="right" vertical="center"/>
    </xf>
    <xf numFmtId="165" fontId="58" fillId="3" borderId="8" xfId="20" applyNumberFormat="1" applyFont="1" applyFill="1" applyBorder="1" applyAlignment="1">
      <alignment horizontal="right" vertical="center"/>
    </xf>
    <xf numFmtId="165" fontId="37" fillId="3" borderId="8" xfId="20" applyNumberFormat="1" applyFont="1" applyFill="1" applyBorder="1" applyAlignment="1">
      <alignment horizontal="right" vertical="center"/>
    </xf>
    <xf numFmtId="165" fontId="31" fillId="3" borderId="7" xfId="20" applyNumberFormat="1" applyFont="1" applyFill="1" applyBorder="1" applyAlignment="1">
      <alignment horizontal="right" vertical="center"/>
    </xf>
    <xf numFmtId="165" fontId="58" fillId="3" borderId="5" xfId="20" applyNumberFormat="1" applyFont="1" applyFill="1" applyBorder="1" applyAlignment="1">
      <alignment horizontal="right" vertical="center"/>
    </xf>
    <xf numFmtId="165" fontId="58" fillId="3" borderId="9" xfId="20" applyNumberFormat="1" applyFont="1" applyFill="1" applyBorder="1" applyAlignment="1">
      <alignment horizontal="right" vertical="center"/>
    </xf>
    <xf numFmtId="165" fontId="58" fillId="3" borderId="0" xfId="20" applyNumberFormat="1" applyFont="1" applyFill="1" applyBorder="1" applyAlignment="1">
      <alignment horizontal="right" vertical="center"/>
    </xf>
    <xf numFmtId="165" fontId="58" fillId="11" borderId="15" xfId="20" applyNumberFormat="1" applyFont="1" applyFill="1" applyBorder="1" applyAlignment="1">
      <alignment horizontal="right" vertical="center"/>
    </xf>
    <xf numFmtId="165" fontId="58" fillId="15" borderId="6" xfId="20" applyNumberFormat="1" applyFont="1" applyFill="1" applyBorder="1" applyAlignment="1">
      <alignment horizontal="right" vertical="center"/>
    </xf>
    <xf numFmtId="165" fontId="31" fillId="3" borderId="6" xfId="20" applyNumberFormat="1" applyFont="1" applyFill="1" applyBorder="1" applyAlignment="1">
      <alignment horizontal="right" vertical="center"/>
    </xf>
    <xf numFmtId="164" fontId="31" fillId="3" borderId="14" xfId="1" applyNumberFormat="1" applyFont="1" applyFill="1" applyBorder="1" applyAlignment="1">
      <alignment vertical="center"/>
    </xf>
    <xf numFmtId="164" fontId="31" fillId="3" borderId="13" xfId="1" applyNumberFormat="1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164" fontId="31" fillId="2" borderId="5" xfId="1" applyNumberFormat="1" applyFont="1" applyFill="1" applyBorder="1" applyAlignment="1">
      <alignment horizontal="right" vertical="center"/>
    </xf>
    <xf numFmtId="164" fontId="31" fillId="2" borderId="11" xfId="1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wrapText="1"/>
    </xf>
    <xf numFmtId="164" fontId="31" fillId="2" borderId="6" xfId="1" applyNumberFormat="1" applyFont="1" applyFill="1" applyBorder="1" applyAlignment="1">
      <alignment horizontal="right" vertical="center"/>
    </xf>
    <xf numFmtId="165" fontId="41" fillId="2" borderId="6" xfId="1" applyNumberFormat="1" applyFont="1" applyFill="1" applyBorder="1" applyAlignment="1">
      <alignment horizontal="right" vertical="center"/>
    </xf>
    <xf numFmtId="164" fontId="31" fillId="2" borderId="34" xfId="1" applyNumberFormat="1" applyFont="1" applyFill="1" applyBorder="1" applyAlignment="1">
      <alignment horizontal="right" vertical="center"/>
    </xf>
    <xf numFmtId="0" fontId="31" fillId="12" borderId="6" xfId="0" applyFont="1" applyFill="1" applyBorder="1" applyAlignment="1">
      <alignment vertical="center"/>
    </xf>
    <xf numFmtId="164" fontId="31" fillId="3" borderId="11" xfId="1" applyNumberFormat="1" applyFont="1" applyFill="1" applyBorder="1" applyAlignment="1">
      <alignment horizontal="right" vertical="center"/>
    </xf>
    <xf numFmtId="164" fontId="31" fillId="3" borderId="34" xfId="1" applyNumberFormat="1" applyFont="1" applyFill="1" applyBorder="1" applyAlignment="1">
      <alignment horizontal="right" vertical="center"/>
    </xf>
    <xf numFmtId="164" fontId="31" fillId="12" borderId="15" xfId="1" applyNumberFormat="1" applyFont="1" applyFill="1" applyBorder="1" applyAlignment="1">
      <alignment horizontal="right" vertical="center"/>
    </xf>
    <xf numFmtId="164" fontId="31" fillId="3" borderId="12" xfId="1" applyNumberFormat="1" applyFont="1" applyFill="1" applyBorder="1" applyAlignment="1">
      <alignment horizontal="right" vertical="center"/>
    </xf>
    <xf numFmtId="164" fontId="31" fillId="12" borderId="0" xfId="1" applyNumberFormat="1" applyFont="1" applyFill="1" applyBorder="1" applyAlignment="1">
      <alignment horizontal="right" vertical="center"/>
    </xf>
    <xf numFmtId="0" fontId="31" fillId="2" borderId="40" xfId="0" applyFont="1" applyFill="1" applyBorder="1" applyAlignment="1">
      <alignment horizontal="right" vertical="center" wrapText="1"/>
    </xf>
    <xf numFmtId="0" fontId="68" fillId="3" borderId="50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vertical="center"/>
    </xf>
    <xf numFmtId="0" fontId="31" fillId="2" borderId="40" xfId="0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right" vertical="center"/>
    </xf>
    <xf numFmtId="1" fontId="57" fillId="2" borderId="0" xfId="0" applyNumberFormat="1" applyFont="1" applyFill="1" applyBorder="1" applyAlignment="1">
      <alignment horizontal="right" vertical="center"/>
    </xf>
    <xf numFmtId="0" fontId="72" fillId="2" borderId="0" xfId="0" applyFont="1" applyFill="1" applyBorder="1"/>
    <xf numFmtId="0" fontId="39" fillId="2" borderId="0" xfId="0" applyFont="1" applyFill="1" applyBorder="1"/>
    <xf numFmtId="0" fontId="31" fillId="2" borderId="0" xfId="0" applyFont="1" applyFill="1" applyBorder="1" applyAlignment="1">
      <alignment horizontal="right" vertical="center"/>
    </xf>
    <xf numFmtId="4" fontId="31" fillId="3" borderId="0" xfId="2" applyNumberFormat="1" applyFont="1" applyFill="1" applyBorder="1"/>
    <xf numFmtId="165" fontId="31" fillId="2" borderId="8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/>
    </xf>
    <xf numFmtId="1" fontId="37" fillId="2" borderId="4" xfId="0" applyNumberFormat="1" applyFont="1" applyFill="1" applyBorder="1" applyAlignment="1">
      <alignment horizontal="right"/>
    </xf>
    <xf numFmtId="0" fontId="36" fillId="2" borderId="9" xfId="0" applyFont="1" applyFill="1" applyBorder="1" applyAlignment="1"/>
    <xf numFmtId="0" fontId="37" fillId="2" borderId="10" xfId="0" applyFont="1" applyFill="1" applyBorder="1" applyAlignment="1">
      <alignment horizontal="center" wrapText="1"/>
    </xf>
    <xf numFmtId="3" fontId="37" fillId="2" borderId="7" xfId="0" applyNumberFormat="1" applyFont="1" applyFill="1" applyBorder="1" applyAlignment="1">
      <alignment horizontal="right" vertical="center"/>
    </xf>
    <xf numFmtId="3" fontId="37" fillId="2" borderId="4" xfId="0" applyNumberFormat="1" applyFont="1" applyFill="1" applyBorder="1" applyAlignment="1">
      <alignment horizontal="right" vertical="center"/>
    </xf>
    <xf numFmtId="3" fontId="37" fillId="14" borderId="4" xfId="0" applyNumberFormat="1" applyFont="1" applyFill="1" applyBorder="1" applyAlignment="1">
      <alignment horizontal="right" vertical="center"/>
    </xf>
    <xf numFmtId="3" fontId="37" fillId="12" borderId="10" xfId="0" applyNumberFormat="1" applyFont="1" applyFill="1" applyBorder="1" applyAlignment="1">
      <alignment horizontal="right" vertical="center"/>
    </xf>
    <xf numFmtId="3" fontId="37" fillId="12" borderId="4" xfId="0" applyNumberFormat="1" applyFont="1" applyFill="1" applyBorder="1" applyAlignment="1">
      <alignment horizontal="right" vertical="center"/>
    </xf>
    <xf numFmtId="3" fontId="37" fillId="2" borderId="66" xfId="0" applyNumberFormat="1" applyFont="1" applyFill="1" applyBorder="1" applyAlignment="1">
      <alignment horizontal="right" vertical="center"/>
    </xf>
    <xf numFmtId="3" fontId="37" fillId="13" borderId="10" xfId="0" applyNumberFormat="1" applyFont="1" applyFill="1" applyBorder="1" applyAlignment="1">
      <alignment horizontal="right" vertical="center"/>
    </xf>
    <xf numFmtId="3" fontId="37" fillId="3" borderId="7" xfId="0" applyNumberFormat="1" applyFont="1" applyFill="1" applyBorder="1" applyAlignment="1">
      <alignment horizontal="right" vertical="center"/>
    </xf>
    <xf numFmtId="3" fontId="37" fillId="3" borderId="4" xfId="0" applyNumberFormat="1" applyFont="1" applyFill="1" applyBorder="1" applyAlignment="1">
      <alignment horizontal="right" vertical="center"/>
    </xf>
    <xf numFmtId="3" fontId="37" fillId="2" borderId="10" xfId="0" applyNumberFormat="1" applyFont="1" applyFill="1" applyBorder="1" applyAlignment="1">
      <alignment horizontal="right" vertical="center"/>
    </xf>
    <xf numFmtId="0" fontId="34" fillId="2" borderId="4" xfId="0" applyFont="1" applyFill="1" applyBorder="1" applyAlignment="1"/>
    <xf numFmtId="3" fontId="37" fillId="12" borderId="33" xfId="0" applyNumberFormat="1" applyFont="1" applyFill="1" applyBorder="1" applyAlignment="1">
      <alignment horizontal="right" vertical="center"/>
    </xf>
    <xf numFmtId="3" fontId="57" fillId="2" borderId="9" xfId="0" applyNumberFormat="1" applyFont="1" applyFill="1" applyBorder="1" applyAlignment="1">
      <alignment horizontal="right" vertical="center"/>
    </xf>
    <xf numFmtId="0" fontId="31" fillId="2" borderId="0" xfId="2" applyFont="1" applyFill="1" applyAlignment="1">
      <alignment horizontal="right"/>
    </xf>
    <xf numFmtId="0" fontId="66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70" fillId="3" borderId="40" xfId="0" applyFont="1" applyFill="1" applyBorder="1" applyAlignment="1"/>
    <xf numFmtId="0" fontId="69" fillId="3" borderId="50" xfId="0" applyFont="1" applyFill="1" applyBorder="1" applyAlignment="1">
      <alignment horizontal="right"/>
    </xf>
    <xf numFmtId="0" fontId="69" fillId="2" borderId="50" xfId="0" applyFont="1" applyFill="1" applyBorder="1" applyAlignment="1"/>
    <xf numFmtId="0" fontId="31" fillId="2" borderId="0" xfId="0" applyFont="1" applyFill="1" applyBorder="1" applyAlignment="1">
      <alignment vertical="top" wrapText="1"/>
    </xf>
    <xf numFmtId="0" fontId="68" fillId="2" borderId="51" xfId="0" applyFont="1" applyFill="1" applyBorder="1"/>
    <xf numFmtId="0" fontId="68" fillId="3" borderId="40" xfId="0" applyFont="1" applyFill="1" applyBorder="1" applyAlignment="1">
      <alignment horizontal="left"/>
    </xf>
    <xf numFmtId="1" fontId="58" fillId="2" borderId="24" xfId="2" applyNumberFormat="1" applyFont="1" applyFill="1" applyBorder="1" applyAlignment="1">
      <alignment horizontal="right" wrapText="1"/>
    </xf>
    <xf numFmtId="1" fontId="58" fillId="2" borderId="0" xfId="2" applyNumberFormat="1" applyFont="1" applyFill="1" applyBorder="1" applyAlignment="1">
      <alignment horizontal="right" wrapText="1"/>
    </xf>
    <xf numFmtId="0" fontId="57" fillId="2" borderId="0" xfId="2" applyFont="1" applyFill="1" applyBorder="1" applyAlignment="1">
      <alignment wrapText="1"/>
    </xf>
    <xf numFmtId="0" fontId="57" fillId="3" borderId="0" xfId="2" applyFont="1" applyFill="1" applyBorder="1"/>
    <xf numFmtId="0" fontId="68" fillId="3" borderId="0" xfId="0" applyFont="1" applyFill="1" applyBorder="1" applyAlignment="1">
      <alignment horizontal="left" vertical="center"/>
    </xf>
    <xf numFmtId="0" fontId="69" fillId="3" borderId="0" xfId="0" applyFont="1" applyFill="1" applyBorder="1" applyAlignment="1">
      <alignment horizontal="left" wrapText="1"/>
    </xf>
    <xf numFmtId="0" fontId="69" fillId="3" borderId="78" xfId="0" applyFont="1" applyFill="1" applyBorder="1" applyAlignment="1">
      <alignment horizontal="left" wrapText="1"/>
    </xf>
    <xf numFmtId="0" fontId="57" fillId="2" borderId="0" xfId="2" applyFont="1" applyFill="1"/>
    <xf numFmtId="3" fontId="22" fillId="2" borderId="0" xfId="2" applyNumberFormat="1" applyFont="1" applyFill="1"/>
    <xf numFmtId="0" fontId="4" fillId="2" borderId="0" xfId="2" applyFont="1" applyFill="1"/>
    <xf numFmtId="167" fontId="31" fillId="3" borderId="0" xfId="2" applyNumberFormat="1" applyFont="1" applyFill="1" applyBorder="1" applyAlignment="1">
      <alignment horizontal="right"/>
    </xf>
    <xf numFmtId="167" fontId="31" fillId="2" borderId="0" xfId="2" applyNumberFormat="1" applyFont="1" applyFill="1" applyAlignment="1">
      <alignment horizontal="right"/>
    </xf>
    <xf numFmtId="3" fontId="4" fillId="2" borderId="0" xfId="2" applyNumberFormat="1" applyFont="1" applyFill="1"/>
    <xf numFmtId="0" fontId="4" fillId="3" borderId="0" xfId="2" applyFont="1" applyFill="1" applyBorder="1" applyAlignment="1"/>
    <xf numFmtId="0" fontId="31" fillId="2" borderId="47" xfId="0" applyFont="1" applyFill="1" applyBorder="1" applyAlignment="1">
      <alignment vertical="center" wrapText="1"/>
    </xf>
    <xf numFmtId="0" fontId="31" fillId="2" borderId="48" xfId="0" applyFont="1" applyFill="1" applyBorder="1" applyAlignment="1">
      <alignment vertical="center" wrapText="1"/>
    </xf>
    <xf numFmtId="0" fontId="68" fillId="3" borderId="51" xfId="0" applyFont="1" applyFill="1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4" fillId="3" borderId="11" xfId="2" applyFill="1" applyBorder="1" applyAlignment="1"/>
    <xf numFmtId="0" fontId="4" fillId="2" borderId="11" xfId="2" applyFill="1" applyBorder="1"/>
    <xf numFmtId="1" fontId="73" fillId="3" borderId="0" xfId="2" applyNumberFormat="1" applyFont="1" applyFill="1" applyBorder="1" applyAlignment="1">
      <alignment horizontal="left" vertical="center" wrapText="1"/>
    </xf>
    <xf numFmtId="1" fontId="28" fillId="3" borderId="40" xfId="2" applyNumberFormat="1" applyFont="1" applyFill="1" applyBorder="1" applyAlignment="1">
      <alignment horizontal="center" vertical="center" wrapText="1"/>
    </xf>
    <xf numFmtId="1" fontId="75" fillId="3" borderId="43" xfId="2" applyNumberFormat="1" applyFont="1" applyFill="1" applyBorder="1" applyAlignment="1">
      <alignment horizontal="center" vertical="center" wrapText="1"/>
    </xf>
    <xf numFmtId="165" fontId="31" fillId="3" borderId="8" xfId="2" applyNumberFormat="1" applyFont="1" applyFill="1" applyBorder="1" applyAlignment="1">
      <alignment horizontal="right" vertical="center"/>
    </xf>
    <xf numFmtId="165" fontId="31" fillId="3" borderId="7" xfId="2" applyNumberFormat="1" applyFont="1" applyFill="1" applyBorder="1" applyAlignment="1">
      <alignment horizontal="right" vertical="center"/>
    </xf>
    <xf numFmtId="165" fontId="31" fillId="3" borderId="14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horizontal="right" vertical="center"/>
    </xf>
    <xf numFmtId="3" fontId="31" fillId="14" borderId="0" xfId="2" applyNumberFormat="1" applyFont="1" applyFill="1" applyBorder="1" applyAlignment="1">
      <alignment horizontal="right" vertical="center"/>
    </xf>
    <xf numFmtId="3" fontId="31" fillId="14" borderId="75" xfId="2" applyNumberFormat="1" applyFont="1" applyFill="1" applyBorder="1" applyAlignment="1">
      <alignment horizontal="right" vertical="center"/>
    </xf>
    <xf numFmtId="3" fontId="31" fillId="3" borderId="77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horizontal="right" vertical="center"/>
    </xf>
    <xf numFmtId="3" fontId="31" fillId="3" borderId="75" xfId="2" applyNumberFormat="1" applyFont="1" applyFill="1" applyBorder="1" applyAlignment="1">
      <alignment horizontal="right" vertical="center"/>
    </xf>
    <xf numFmtId="3" fontId="31" fillId="3" borderId="35" xfId="2" applyNumberFormat="1" applyFont="1" applyFill="1" applyBorder="1" applyAlignment="1">
      <alignment horizontal="right" vertical="center"/>
    </xf>
    <xf numFmtId="2" fontId="31" fillId="3" borderId="0" xfId="0" applyNumberFormat="1" applyFont="1" applyFill="1"/>
    <xf numFmtId="3" fontId="31" fillId="2" borderId="6" xfId="0" applyNumberFormat="1" applyFont="1" applyFill="1" applyBorder="1" applyAlignment="1">
      <alignment horizontal="right"/>
    </xf>
    <xf numFmtId="3" fontId="31" fillId="2" borderId="11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3" fontId="31" fillId="2" borderId="10" xfId="0" applyNumberFormat="1" applyFont="1" applyFill="1" applyBorder="1" applyAlignment="1">
      <alignment horizontal="right"/>
    </xf>
    <xf numFmtId="164" fontId="34" fillId="2" borderId="0" xfId="0" applyNumberFormat="1" applyFont="1" applyFill="1"/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164" fontId="31" fillId="14" borderId="0" xfId="1" applyNumberFormat="1" applyFont="1" applyFill="1" applyBorder="1" applyAlignment="1">
      <alignment horizontal="right" vertical="center"/>
    </xf>
    <xf numFmtId="164" fontId="31" fillId="12" borderId="11" xfId="1" applyNumberFormat="1" applyFont="1" applyFill="1" applyBorder="1" applyAlignment="1">
      <alignment horizontal="right" vertical="center"/>
    </xf>
    <xf numFmtId="164" fontId="31" fillId="2" borderId="65" xfId="1" applyNumberFormat="1" applyFont="1" applyFill="1" applyBorder="1" applyAlignment="1">
      <alignment horizontal="right" vertical="center"/>
    </xf>
    <xf numFmtId="164" fontId="31" fillId="13" borderId="11" xfId="1" applyNumberFormat="1" applyFont="1" applyFill="1" applyBorder="1" applyAlignment="1">
      <alignment horizontal="right" vertical="center"/>
    </xf>
    <xf numFmtId="1" fontId="31" fillId="2" borderId="7" xfId="0" applyNumberFormat="1" applyFont="1" applyFill="1" applyBorder="1" applyAlignment="1">
      <alignment horizontal="right" wrapText="1"/>
    </xf>
    <xf numFmtId="1" fontId="31" fillId="2" borderId="5" xfId="0" applyNumberFormat="1" applyFont="1" applyFill="1" applyBorder="1" applyAlignment="1">
      <alignment horizontal="left" wrapText="1"/>
    </xf>
    <xf numFmtId="1" fontId="31" fillId="2" borderId="8" xfId="0" applyNumberFormat="1" applyFont="1" applyFill="1" applyBorder="1" applyAlignment="1">
      <alignment horizontal="left" wrapText="1"/>
    </xf>
    <xf numFmtId="164" fontId="31" fillId="2" borderId="8" xfId="1" applyNumberFormat="1" applyFont="1" applyFill="1" applyBorder="1" applyAlignment="1">
      <alignment horizontal="right" vertical="center"/>
    </xf>
    <xf numFmtId="164" fontId="31" fillId="2" borderId="9" xfId="1" applyNumberFormat="1" applyFont="1" applyFill="1" applyBorder="1" applyAlignment="1">
      <alignment horizontal="right" vertical="center"/>
    </xf>
    <xf numFmtId="3" fontId="31" fillId="14" borderId="4" xfId="0" applyNumberFormat="1" applyFont="1" applyFill="1" applyBorder="1" applyAlignment="1">
      <alignment horizontal="right" vertical="center"/>
    </xf>
    <xf numFmtId="164" fontId="31" fillId="14" borderId="9" xfId="1" applyNumberFormat="1" applyFont="1" applyFill="1" applyBorder="1" applyAlignment="1">
      <alignment horizontal="right" vertical="center"/>
    </xf>
    <xf numFmtId="164" fontId="31" fillId="12" borderId="12" xfId="1" applyNumberFormat="1" applyFont="1" applyFill="1" applyBorder="1" applyAlignment="1">
      <alignment horizontal="right" vertical="center"/>
    </xf>
    <xf numFmtId="164" fontId="31" fillId="12" borderId="9" xfId="1" applyNumberFormat="1" applyFont="1" applyFill="1" applyBorder="1" applyAlignment="1">
      <alignment horizontal="right" vertical="center"/>
    </xf>
    <xf numFmtId="3" fontId="31" fillId="2" borderId="66" xfId="0" applyNumberFormat="1" applyFont="1" applyFill="1" applyBorder="1" applyAlignment="1">
      <alignment horizontal="right" vertical="center"/>
    </xf>
    <xf numFmtId="164" fontId="31" fillId="2" borderId="67" xfId="1" applyNumberFormat="1" applyFont="1" applyFill="1" applyBorder="1" applyAlignment="1">
      <alignment horizontal="right" vertical="center"/>
    </xf>
    <xf numFmtId="164" fontId="31" fillId="13" borderId="12" xfId="1" applyNumberFormat="1" applyFont="1" applyFill="1" applyBorder="1" applyAlignment="1">
      <alignment horizontal="right" vertical="center"/>
    </xf>
    <xf numFmtId="164" fontId="31" fillId="12" borderId="34" xfId="1" applyNumberFormat="1" applyFont="1" applyFill="1" applyBorder="1" applyAlignment="1">
      <alignment horizontal="right" vertical="center"/>
    </xf>
    <xf numFmtId="3" fontId="31" fillId="2" borderId="10" xfId="0" applyNumberFormat="1" applyFont="1" applyFill="1" applyBorder="1" applyAlignment="1">
      <alignment horizontal="right" vertical="center"/>
    </xf>
    <xf numFmtId="164" fontId="31" fillId="2" borderId="12" xfId="1" applyNumberFormat="1" applyFont="1" applyFill="1" applyBorder="1" applyAlignment="1">
      <alignment horizontal="right" vertical="center"/>
    </xf>
    <xf numFmtId="164" fontId="31" fillId="12" borderId="79" xfId="1" applyNumberFormat="1" applyFont="1" applyFill="1" applyBorder="1" applyAlignment="1">
      <alignment horizontal="right" vertical="center"/>
    </xf>
    <xf numFmtId="164" fontId="31" fillId="12" borderId="32" xfId="1" applyNumberFormat="1" applyFont="1" applyFill="1" applyBorder="1" applyAlignment="1">
      <alignment horizontal="right" vertical="center"/>
    </xf>
    <xf numFmtId="164" fontId="31" fillId="3" borderId="8" xfId="1" applyNumberFormat="1" applyFont="1" applyFill="1" applyBorder="1" applyAlignment="1">
      <alignment horizontal="right" vertical="center"/>
    </xf>
    <xf numFmtId="0" fontId="31" fillId="3" borderId="48" xfId="0" applyFont="1" applyFill="1" applyBorder="1" applyAlignment="1">
      <alignment vertical="center"/>
    </xf>
    <xf numFmtId="165" fontId="31" fillId="3" borderId="0" xfId="2" applyNumberFormat="1" applyFont="1" applyFill="1" applyBorder="1" applyAlignment="1">
      <alignment horizontal="right" vertical="center"/>
    </xf>
    <xf numFmtId="165" fontId="31" fillId="3" borderId="9" xfId="2" applyNumberFormat="1" applyFont="1" applyFill="1" applyBorder="1" applyAlignment="1">
      <alignment horizontal="right" vertical="center"/>
    </xf>
    <xf numFmtId="165" fontId="31" fillId="3" borderId="4" xfId="2" applyNumberFormat="1" applyFont="1" applyFill="1" applyBorder="1" applyAlignment="1">
      <alignment horizontal="right" vertical="center"/>
    </xf>
    <xf numFmtId="165" fontId="31" fillId="3" borderId="2" xfId="2" applyNumberFormat="1" applyFont="1" applyFill="1" applyBorder="1" applyAlignment="1">
      <alignment horizontal="right" vertical="center"/>
    </xf>
    <xf numFmtId="165" fontId="31" fillId="3" borderId="23" xfId="2" applyNumberFormat="1" applyFont="1" applyFill="1" applyBorder="1" applyAlignment="1">
      <alignment horizontal="right" vertical="center"/>
    </xf>
    <xf numFmtId="165" fontId="31" fillId="12" borderId="55" xfId="2" applyNumberFormat="1" applyFont="1" applyFill="1" applyBorder="1" applyAlignment="1">
      <alignment horizontal="right" vertical="center"/>
    </xf>
    <xf numFmtId="165" fontId="31" fillId="12" borderId="6" xfId="2" applyNumberFormat="1" applyFont="1" applyFill="1" applyBorder="1" applyAlignment="1">
      <alignment horizontal="right" vertical="center"/>
    </xf>
    <xf numFmtId="165" fontId="31" fillId="12" borderId="15" xfId="2" applyNumberFormat="1" applyFont="1" applyFill="1" applyBorder="1" applyAlignment="1">
      <alignment horizontal="right" vertical="center"/>
    </xf>
    <xf numFmtId="165" fontId="31" fillId="12" borderId="3" xfId="2" applyNumberFormat="1" applyFont="1" applyFill="1" applyBorder="1" applyAlignment="1">
      <alignment horizontal="right" vertical="center"/>
    </xf>
    <xf numFmtId="165" fontId="31" fillId="12" borderId="1" xfId="2" applyNumberFormat="1" applyFont="1" applyFill="1" applyBorder="1" applyAlignment="1">
      <alignment horizontal="right" vertical="center"/>
    </xf>
    <xf numFmtId="165" fontId="31" fillId="12" borderId="60" xfId="2" applyNumberFormat="1" applyFont="1" applyFill="1" applyBorder="1" applyAlignment="1">
      <alignment horizontal="right" vertical="center"/>
    </xf>
    <xf numFmtId="165" fontId="31" fillId="15" borderId="55" xfId="2" applyNumberFormat="1" applyFont="1" applyFill="1" applyBorder="1" applyAlignment="1">
      <alignment horizontal="right" vertical="center"/>
    </xf>
    <xf numFmtId="165" fontId="31" fillId="15" borderId="6" xfId="2" applyNumberFormat="1" applyFont="1" applyFill="1" applyBorder="1" applyAlignment="1">
      <alignment horizontal="right" vertical="center"/>
    </xf>
    <xf numFmtId="165" fontId="31" fillId="15" borderId="15" xfId="2" applyNumberFormat="1" applyFont="1" applyFill="1" applyBorder="1" applyAlignment="1">
      <alignment horizontal="right" vertical="center"/>
    </xf>
    <xf numFmtId="165" fontId="31" fillId="15" borderId="3" xfId="2" applyNumberFormat="1" applyFont="1" applyFill="1" applyBorder="1" applyAlignment="1">
      <alignment horizontal="right" vertical="center"/>
    </xf>
    <xf numFmtId="165" fontId="31" fillId="15" borderId="1" xfId="2" applyNumberFormat="1" applyFont="1" applyFill="1" applyBorder="1" applyAlignment="1">
      <alignment horizontal="right" vertical="center"/>
    </xf>
    <xf numFmtId="165" fontId="31" fillId="15" borderId="60" xfId="2" applyNumberFormat="1" applyFont="1" applyFill="1" applyBorder="1" applyAlignment="1">
      <alignment horizontal="right" vertical="center"/>
    </xf>
    <xf numFmtId="165" fontId="31" fillId="11" borderId="55" xfId="20" applyNumberFormat="1" applyFont="1" applyFill="1" applyBorder="1" applyAlignment="1">
      <alignment horizontal="right" vertical="center"/>
    </xf>
    <xf numFmtId="164" fontId="31" fillId="11" borderId="1" xfId="1" applyNumberFormat="1" applyFont="1" applyFill="1" applyBorder="1" applyAlignment="1">
      <alignment vertical="center"/>
    </xf>
    <xf numFmtId="165" fontId="31" fillId="11" borderId="3" xfId="20" applyNumberFormat="1" applyFont="1" applyFill="1" applyBorder="1" applyAlignment="1">
      <alignment horizontal="right" vertical="center"/>
    </xf>
    <xf numFmtId="165" fontId="31" fillId="15" borderId="55" xfId="20" applyNumberFormat="1" applyFont="1" applyFill="1" applyBorder="1" applyAlignment="1">
      <alignment horizontal="right" vertical="center"/>
    </xf>
    <xf numFmtId="165" fontId="31" fillId="15" borderId="3" xfId="20" applyNumberFormat="1" applyFont="1" applyFill="1" applyBorder="1" applyAlignment="1">
      <alignment horizontal="right" vertical="center"/>
    </xf>
    <xf numFmtId="165" fontId="31" fillId="3" borderId="55" xfId="20" applyNumberFormat="1" applyFont="1" applyFill="1" applyBorder="1" applyAlignment="1">
      <alignment horizontal="right" vertical="center"/>
    </xf>
    <xf numFmtId="165" fontId="31" fillId="3" borderId="57" xfId="20" applyNumberFormat="1" applyFont="1" applyFill="1" applyBorder="1" applyAlignment="1">
      <alignment horizontal="right" vertical="center"/>
    </xf>
    <xf numFmtId="165" fontId="31" fillId="11" borderId="16" xfId="20" applyNumberFormat="1" applyFont="1" applyFill="1" applyBorder="1" applyAlignment="1">
      <alignment horizontal="right" vertical="center"/>
    </xf>
    <xf numFmtId="164" fontId="31" fillId="11" borderId="13" xfId="1" applyNumberFormat="1" applyFont="1" applyFill="1" applyBorder="1" applyAlignment="1">
      <alignment vertical="center"/>
    </xf>
    <xf numFmtId="165" fontId="31" fillId="11" borderId="10" xfId="20" applyNumberFormat="1" applyFont="1" applyFill="1" applyBorder="1" applyAlignment="1">
      <alignment horizontal="right" vertical="center"/>
    </xf>
    <xf numFmtId="165" fontId="31" fillId="15" borderId="16" xfId="20" applyNumberFormat="1" applyFont="1" applyFill="1" applyBorder="1" applyAlignment="1">
      <alignment horizontal="right" vertical="center"/>
    </xf>
    <xf numFmtId="165" fontId="31" fillId="15" borderId="10" xfId="20" applyNumberFormat="1" applyFont="1" applyFill="1" applyBorder="1" applyAlignment="1">
      <alignment horizontal="right" vertical="center"/>
    </xf>
    <xf numFmtId="165" fontId="31" fillId="3" borderId="16" xfId="20" applyNumberFormat="1" applyFont="1" applyFill="1" applyBorder="1" applyAlignment="1">
      <alignment horizontal="right" vertical="center"/>
    </xf>
    <xf numFmtId="165" fontId="31" fillId="3" borderId="58" xfId="20" applyNumberFormat="1" applyFont="1" applyFill="1" applyBorder="1" applyAlignment="1">
      <alignment horizontal="right" vertical="center"/>
    </xf>
    <xf numFmtId="165" fontId="37" fillId="11" borderId="11" xfId="20" applyNumberFormat="1" applyFont="1" applyFill="1" applyBorder="1" applyAlignment="1">
      <alignment horizontal="right" vertical="center"/>
    </xf>
    <xf numFmtId="165" fontId="37" fillId="11" borderId="6" xfId="20" applyNumberFormat="1" applyFont="1" applyFill="1" applyBorder="1" applyAlignment="1">
      <alignment horizontal="right" vertical="center"/>
    </xf>
    <xf numFmtId="165" fontId="37" fillId="15" borderId="12" xfId="20" applyNumberFormat="1" applyFont="1" applyFill="1" applyBorder="1" applyAlignment="1">
      <alignment horizontal="right" vertical="center"/>
    </xf>
    <xf numFmtId="165" fontId="37" fillId="3" borderId="9" xfId="20" applyNumberFormat="1" applyFont="1" applyFill="1" applyBorder="1" applyAlignment="1">
      <alignment horizontal="right" vertical="center"/>
    </xf>
    <xf numFmtId="165" fontId="37" fillId="15" borderId="15" xfId="20" applyNumberFormat="1" applyFont="1" applyFill="1" applyBorder="1" applyAlignment="1">
      <alignment horizontal="right" vertical="center"/>
    </xf>
    <xf numFmtId="3" fontId="31" fillId="14" borderId="16" xfId="2" applyNumberFormat="1" applyFont="1" applyFill="1" applyBorder="1" applyAlignment="1">
      <alignment horizontal="right" vertical="center"/>
    </xf>
    <xf numFmtId="3" fontId="31" fillId="14" borderId="11" xfId="2" applyNumberFormat="1" applyFont="1" applyFill="1" applyBorder="1" applyAlignment="1">
      <alignment horizontal="right" vertical="center"/>
    </xf>
    <xf numFmtId="3" fontId="31" fillId="14" borderId="76" xfId="2" applyNumberFormat="1" applyFont="1" applyFill="1" applyBorder="1" applyAlignment="1">
      <alignment horizontal="right" vertical="center"/>
    </xf>
    <xf numFmtId="3" fontId="31" fillId="12" borderId="16" xfId="2" applyNumberFormat="1" applyFont="1" applyFill="1" applyBorder="1" applyAlignment="1">
      <alignment horizontal="right" vertical="center"/>
    </xf>
    <xf numFmtId="3" fontId="31" fillId="12" borderId="11" xfId="2" applyNumberFormat="1" applyFont="1" applyFill="1" applyBorder="1" applyAlignment="1">
      <alignment horizontal="right" vertical="center"/>
    </xf>
    <xf numFmtId="3" fontId="31" fillId="12" borderId="76" xfId="2" applyNumberFormat="1" applyFont="1" applyFill="1" applyBorder="1" applyAlignment="1">
      <alignment horizontal="right" vertical="center"/>
    </xf>
    <xf numFmtId="3" fontId="31" fillId="15" borderId="16" xfId="2" applyNumberFormat="1" applyFont="1" applyFill="1" applyBorder="1" applyAlignment="1">
      <alignment horizontal="right" vertical="center"/>
    </xf>
    <xf numFmtId="3" fontId="31" fillId="15" borderId="11" xfId="2" applyNumberFormat="1" applyFont="1" applyFill="1" applyBorder="1" applyAlignment="1">
      <alignment horizontal="right" vertical="center"/>
    </xf>
    <xf numFmtId="3" fontId="31" fillId="15" borderId="76" xfId="2" applyNumberFormat="1" applyFont="1" applyFill="1" applyBorder="1" applyAlignment="1">
      <alignment horizontal="right" vertical="center"/>
    </xf>
    <xf numFmtId="3" fontId="31" fillId="14" borderId="55" xfId="2" applyNumberFormat="1" applyFont="1" applyFill="1" applyBorder="1" applyAlignment="1">
      <alignment horizontal="right" vertical="center"/>
    </xf>
    <xf numFmtId="3" fontId="31" fillId="14" borderId="6" xfId="2" applyNumberFormat="1" applyFont="1" applyFill="1" applyBorder="1" applyAlignment="1">
      <alignment horizontal="right" vertical="center"/>
    </xf>
    <xf numFmtId="3" fontId="31" fillId="14" borderId="71" xfId="2" applyNumberFormat="1" applyFont="1" applyFill="1" applyBorder="1" applyAlignment="1">
      <alignment horizontal="right" vertical="center"/>
    </xf>
    <xf numFmtId="3" fontId="31" fillId="12" borderId="55" xfId="2" applyNumberFormat="1" applyFont="1" applyFill="1" applyBorder="1" applyAlignment="1">
      <alignment horizontal="right" vertical="center"/>
    </xf>
    <xf numFmtId="3" fontId="31" fillId="12" borderId="6" xfId="2" applyNumberFormat="1" applyFont="1" applyFill="1" applyBorder="1" applyAlignment="1">
      <alignment horizontal="right" vertical="center"/>
    </xf>
    <xf numFmtId="3" fontId="31" fillId="12" borderId="71" xfId="2" applyNumberFormat="1" applyFont="1" applyFill="1" applyBorder="1" applyAlignment="1">
      <alignment horizontal="right" vertical="center"/>
    </xf>
    <xf numFmtId="3" fontId="31" fillId="15" borderId="55" xfId="2" applyNumberFormat="1" applyFont="1" applyFill="1" applyBorder="1" applyAlignment="1">
      <alignment horizontal="right" vertical="center"/>
    </xf>
    <xf numFmtId="3" fontId="31" fillId="15" borderId="6" xfId="2" applyNumberFormat="1" applyFont="1" applyFill="1" applyBorder="1" applyAlignment="1">
      <alignment horizontal="right" vertical="center"/>
    </xf>
    <xf numFmtId="3" fontId="31" fillId="15" borderId="71" xfId="2" applyNumberFormat="1" applyFont="1" applyFill="1" applyBorder="1" applyAlignment="1">
      <alignment horizontal="right" vertical="center"/>
    </xf>
    <xf numFmtId="3" fontId="31" fillId="12" borderId="12" xfId="2" applyNumberFormat="1" applyFont="1" applyFill="1" applyBorder="1" applyAlignment="1">
      <alignment horizontal="right" vertical="center"/>
    </xf>
    <xf numFmtId="3" fontId="31" fillId="12" borderId="70" xfId="2" applyNumberFormat="1" applyFont="1" applyFill="1" applyBorder="1" applyAlignment="1">
      <alignment horizontal="right" vertical="center"/>
    </xf>
    <xf numFmtId="3" fontId="31" fillId="9" borderId="11" xfId="2" applyNumberFormat="1" applyFont="1" applyFill="1" applyBorder="1" applyAlignment="1">
      <alignment horizontal="right" vertical="center"/>
    </xf>
    <xf numFmtId="3" fontId="31" fillId="3" borderId="13" xfId="2" applyNumberFormat="1" applyFont="1" applyFill="1" applyBorder="1" applyAlignment="1">
      <alignment horizontal="right" vertical="center"/>
    </xf>
    <xf numFmtId="3" fontId="31" fillId="13" borderId="58" xfId="2" applyNumberFormat="1" applyFont="1" applyFill="1" applyBorder="1" applyAlignment="1">
      <alignment horizontal="right" vertical="center"/>
    </xf>
    <xf numFmtId="3" fontId="31" fillId="12" borderId="15" xfId="2" applyNumberFormat="1" applyFont="1" applyFill="1" applyBorder="1" applyAlignment="1">
      <alignment horizontal="right" vertical="center"/>
    </xf>
    <xf numFmtId="3" fontId="31" fillId="12" borderId="69" xfId="2" applyNumberFormat="1" applyFont="1" applyFill="1" applyBorder="1" applyAlignment="1">
      <alignment horizontal="right" vertical="center"/>
    </xf>
    <xf numFmtId="3" fontId="31" fillId="9" borderId="6" xfId="2" applyNumberFormat="1" applyFont="1" applyFill="1" applyBorder="1" applyAlignment="1">
      <alignment horizontal="right" vertical="center"/>
    </xf>
    <xf numFmtId="3" fontId="31" fillId="3" borderId="1" xfId="2" applyNumberFormat="1" applyFont="1" applyFill="1" applyBorder="1" applyAlignment="1">
      <alignment horizontal="right" vertical="center"/>
    </xf>
    <xf numFmtId="3" fontId="31" fillId="13" borderId="57" xfId="2" applyNumberFormat="1" applyFont="1" applyFill="1" applyBorder="1" applyAlignment="1">
      <alignment horizontal="right" vertical="center"/>
    </xf>
    <xf numFmtId="3" fontId="31" fillId="15" borderId="12" xfId="2" applyNumberFormat="1" applyFont="1" applyFill="1" applyBorder="1" applyAlignment="1">
      <alignment horizontal="right" vertical="center"/>
    </xf>
    <xf numFmtId="3" fontId="31" fillId="15" borderId="70" xfId="2" applyNumberFormat="1" applyFont="1" applyFill="1" applyBorder="1" applyAlignment="1">
      <alignment horizontal="right" vertical="center"/>
    </xf>
    <xf numFmtId="3" fontId="31" fillId="31" borderId="58" xfId="2" applyNumberFormat="1" applyFont="1" applyFill="1" applyBorder="1" applyAlignment="1">
      <alignment horizontal="right" vertical="center"/>
    </xf>
    <xf numFmtId="3" fontId="31" fillId="15" borderId="15" xfId="2" applyNumberFormat="1" applyFont="1" applyFill="1" applyBorder="1" applyAlignment="1">
      <alignment horizontal="right" vertical="center"/>
    </xf>
    <xf numFmtId="3" fontId="31" fillId="15" borderId="69" xfId="2" applyNumberFormat="1" applyFont="1" applyFill="1" applyBorder="1" applyAlignment="1">
      <alignment horizontal="right" vertical="center"/>
    </xf>
    <xf numFmtId="3" fontId="31" fillId="31" borderId="57" xfId="2" applyNumberFormat="1" applyFont="1" applyFill="1" applyBorder="1" applyAlignment="1">
      <alignment horizontal="right" vertical="center"/>
    </xf>
    <xf numFmtId="3" fontId="31" fillId="12" borderId="74" xfId="2" applyNumberFormat="1" applyFont="1" applyFill="1" applyBorder="1" applyAlignment="1">
      <alignment horizontal="right" vertical="center"/>
    </xf>
    <xf numFmtId="3" fontId="31" fillId="12" borderId="72" xfId="2" applyNumberFormat="1" applyFont="1" applyFill="1" applyBorder="1" applyAlignment="1">
      <alignment horizontal="right" vertical="center"/>
    </xf>
    <xf numFmtId="165" fontId="31" fillId="12" borderId="16" xfId="2" applyNumberFormat="1" applyFont="1" applyFill="1" applyBorder="1" applyAlignment="1">
      <alignment horizontal="right" vertical="center"/>
    </xf>
    <xf numFmtId="165" fontId="31" fillId="12" borderId="11" xfId="2" applyNumberFormat="1" applyFont="1" applyFill="1" applyBorder="1" applyAlignment="1">
      <alignment horizontal="right" vertical="center"/>
    </xf>
    <xf numFmtId="165" fontId="31" fillId="12" borderId="12" xfId="2" applyNumberFormat="1" applyFont="1" applyFill="1" applyBorder="1" applyAlignment="1">
      <alignment horizontal="right" vertical="center"/>
    </xf>
    <xf numFmtId="165" fontId="31" fillId="12" borderId="10" xfId="2" applyNumberFormat="1" applyFont="1" applyFill="1" applyBorder="1" applyAlignment="1">
      <alignment horizontal="right" vertical="center"/>
    </xf>
    <xf numFmtId="165" fontId="31" fillId="12" borderId="13" xfId="2" applyNumberFormat="1" applyFont="1" applyFill="1" applyBorder="1" applyAlignment="1">
      <alignment horizontal="right" vertical="center"/>
    </xf>
    <xf numFmtId="165" fontId="31" fillId="12" borderId="31" xfId="2" applyNumberFormat="1" applyFont="1" applyFill="1" applyBorder="1" applyAlignment="1">
      <alignment horizontal="right" vertical="center"/>
    </xf>
    <xf numFmtId="165" fontId="31" fillId="15" borderId="16" xfId="2" applyNumberFormat="1" applyFont="1" applyFill="1" applyBorder="1" applyAlignment="1">
      <alignment horizontal="right" vertical="center"/>
    </xf>
    <xf numFmtId="165" fontId="31" fillId="15" borderId="11" xfId="2" applyNumberFormat="1" applyFont="1" applyFill="1" applyBorder="1" applyAlignment="1">
      <alignment horizontal="right" vertical="center"/>
    </xf>
    <xf numFmtId="165" fontId="31" fillId="15" borderId="12" xfId="2" applyNumberFormat="1" applyFont="1" applyFill="1" applyBorder="1" applyAlignment="1">
      <alignment horizontal="right" vertical="center"/>
    </xf>
    <xf numFmtId="165" fontId="31" fillId="15" borderId="10" xfId="2" applyNumberFormat="1" applyFont="1" applyFill="1" applyBorder="1" applyAlignment="1">
      <alignment horizontal="right" vertical="center"/>
    </xf>
    <xf numFmtId="165" fontId="31" fillId="15" borderId="13" xfId="2" applyNumberFormat="1" applyFont="1" applyFill="1" applyBorder="1" applyAlignment="1">
      <alignment horizontal="right" vertical="center"/>
    </xf>
    <xf numFmtId="165" fontId="31" fillId="15" borderId="31" xfId="2" applyNumberFormat="1" applyFont="1" applyFill="1" applyBorder="1" applyAlignment="1">
      <alignment horizontal="right" vertical="center"/>
    </xf>
    <xf numFmtId="3" fontId="31" fillId="3" borderId="76" xfId="2" applyNumberFormat="1" applyFont="1" applyFill="1" applyBorder="1" applyAlignment="1">
      <alignment vertical="center"/>
    </xf>
    <xf numFmtId="1" fontId="74" fillId="3" borderId="0" xfId="2" applyNumberFormat="1" applyFont="1" applyFill="1" applyBorder="1" applyAlignment="1">
      <alignment horizontal="center" vertical="center" wrapText="1"/>
    </xf>
    <xf numFmtId="0" fontId="29" fillId="3" borderId="50" xfId="2" applyFont="1" applyFill="1" applyBorder="1" applyAlignment="1">
      <alignment horizontal="center" vertical="center"/>
    </xf>
    <xf numFmtId="0" fontId="29" fillId="3" borderId="40" xfId="2" applyFont="1" applyFill="1" applyBorder="1" applyAlignment="1">
      <alignment horizontal="center" vertical="center"/>
    </xf>
    <xf numFmtId="1" fontId="73" fillId="3" borderId="0" xfId="2" applyNumberFormat="1" applyFont="1" applyFill="1" applyBorder="1" applyAlignment="1">
      <alignment horizontal="right" vertical="center" wrapText="1"/>
    </xf>
    <xf numFmtId="1" fontId="57" fillId="2" borderId="0" xfId="0" applyNumberFormat="1" applyFont="1" applyFill="1" applyBorder="1" applyAlignment="1">
      <alignment horizontal="left" vertical="center"/>
    </xf>
    <xf numFmtId="0" fontId="57" fillId="2" borderId="0" xfId="0" applyFont="1" applyFill="1" applyBorder="1" applyAlignment="1">
      <alignment horizontal="left" vertical="center"/>
    </xf>
    <xf numFmtId="0" fontId="69" fillId="3" borderId="50" xfId="0" applyFont="1" applyFill="1" applyBorder="1" applyAlignment="1">
      <alignment horizontal="left" wrapText="1"/>
    </xf>
    <xf numFmtId="0" fontId="31" fillId="3" borderId="4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33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31" fillId="3" borderId="6" xfId="0" applyFont="1" applyFill="1" applyBorder="1" applyAlignment="1">
      <alignment horizontal="right"/>
    </xf>
    <xf numFmtId="0" fontId="31" fillId="3" borderId="9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 wrapText="1"/>
    </xf>
    <xf numFmtId="0" fontId="31" fillId="3" borderId="3" xfId="0" applyFont="1" applyFill="1" applyBorder="1" applyAlignment="1">
      <alignment horizontal="right" vertical="center" wrapText="1"/>
    </xf>
    <xf numFmtId="0" fontId="31" fillId="3" borderId="57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right" vertical="center"/>
    </xf>
    <xf numFmtId="0" fontId="31" fillId="3" borderId="13" xfId="0" applyFont="1" applyFill="1" applyBorder="1" applyAlignment="1">
      <alignment horizontal="right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right" vertical="center"/>
    </xf>
    <xf numFmtId="0" fontId="31" fillId="3" borderId="62" xfId="0" applyFont="1" applyFill="1" applyBorder="1" applyAlignment="1">
      <alignment horizontal="right" vertical="center"/>
    </xf>
    <xf numFmtId="0" fontId="31" fillId="13" borderId="2" xfId="0" applyFont="1" applyFill="1" applyBorder="1" applyAlignment="1">
      <alignment horizontal="right" vertical="center" wrapText="1"/>
    </xf>
    <xf numFmtId="0" fontId="31" fillId="13" borderId="19" xfId="0" applyFont="1" applyFill="1" applyBorder="1" applyAlignment="1">
      <alignment horizontal="right" vertical="center" wrapText="1"/>
    </xf>
    <xf numFmtId="0" fontId="31" fillId="3" borderId="22" xfId="0" applyFont="1" applyFill="1" applyBorder="1" applyAlignment="1">
      <alignment horizontal="right" vertical="center"/>
    </xf>
    <xf numFmtId="0" fontId="31" fillId="3" borderId="19" xfId="0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1" fontId="34" fillId="3" borderId="16" xfId="0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34" fillId="3" borderId="58" xfId="0" applyFont="1" applyFill="1" applyBorder="1" applyAlignment="1">
      <alignment horizontal="center"/>
    </xf>
    <xf numFmtId="0" fontId="31" fillId="3" borderId="16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/>
    </xf>
    <xf numFmtId="1" fontId="34" fillId="3" borderId="16" xfId="2" applyNumberFormat="1" applyFont="1" applyFill="1" applyBorder="1" applyAlignment="1">
      <alignment horizontal="center" wrapText="1"/>
    </xf>
    <xf numFmtId="0" fontId="34" fillId="3" borderId="11" xfId="2" applyFont="1" applyFill="1" applyBorder="1" applyAlignment="1">
      <alignment horizontal="center" wrapText="1"/>
    </xf>
    <xf numFmtId="0" fontId="34" fillId="3" borderId="58" xfId="2" applyFont="1" applyFill="1" applyBorder="1" applyAlignment="1">
      <alignment horizontal="center" wrapText="1"/>
    </xf>
    <xf numFmtId="0" fontId="33" fillId="3" borderId="0" xfId="2" applyFont="1" applyFill="1" applyBorder="1" applyAlignment="1">
      <alignment horizontal="center"/>
    </xf>
    <xf numFmtId="0" fontId="51" fillId="3" borderId="0" xfId="2" applyFont="1" applyFill="1" applyBorder="1" applyAlignment="1">
      <alignment horizontal="right"/>
    </xf>
    <xf numFmtId="0" fontId="31" fillId="3" borderId="1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wrapText="1"/>
    </xf>
    <xf numFmtId="0" fontId="37" fillId="3" borderId="1" xfId="2" applyFont="1" applyFill="1" applyBorder="1" applyAlignment="1">
      <alignment horizontal="center" wrapText="1"/>
    </xf>
    <xf numFmtId="0" fontId="31" fillId="3" borderId="60" xfId="2" applyFont="1" applyFill="1" applyBorder="1" applyAlignment="1">
      <alignment horizontal="center" wrapText="1"/>
    </xf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57" xfId="2" applyFont="1" applyFill="1" applyBorder="1" applyAlignment="1">
      <alignment horizontal="center" wrapText="1"/>
    </xf>
    <xf numFmtId="0" fontId="31" fillId="3" borderId="27" xfId="2" applyFont="1" applyFill="1" applyBorder="1" applyAlignment="1">
      <alignment horizontal="center" vertical="center" wrapText="1"/>
    </xf>
    <xf numFmtId="0" fontId="58" fillId="2" borderId="0" xfId="2" applyFont="1" applyFill="1" applyBorder="1" applyAlignment="1">
      <alignment horizontal="right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1" fontId="34" fillId="3" borderId="11" xfId="2" applyNumberFormat="1" applyFont="1" applyFill="1" applyBorder="1" applyAlignment="1">
      <alignment horizontal="center" wrapText="1"/>
    </xf>
    <xf numFmtId="1" fontId="34" fillId="3" borderId="58" xfId="2" applyNumberFormat="1" applyFont="1" applyFill="1" applyBorder="1" applyAlignment="1">
      <alignment horizontal="center" wrapText="1"/>
    </xf>
    <xf numFmtId="0" fontId="31" fillId="3" borderId="17" xfId="2" applyFont="1" applyFill="1" applyBorder="1" applyAlignment="1">
      <alignment horizontal="center" vertical="center" wrapText="1"/>
    </xf>
    <xf numFmtId="0" fontId="31" fillId="3" borderId="59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31" fillId="3" borderId="58" xfId="2" applyFont="1" applyFill="1" applyBorder="1" applyAlignment="1">
      <alignment horizontal="center" vertical="center" wrapText="1"/>
    </xf>
    <xf numFmtId="0" fontId="31" fillId="3" borderId="55" xfId="2" applyFont="1" applyFill="1" applyBorder="1" applyAlignment="1">
      <alignment horizontal="center" vertical="center" wrapText="1"/>
    </xf>
    <xf numFmtId="0" fontId="31" fillId="3" borderId="57" xfId="2" applyFont="1" applyFill="1" applyBorder="1" applyAlignment="1">
      <alignment horizontal="center" vertical="center" wrapText="1"/>
    </xf>
    <xf numFmtId="1" fontId="31" fillId="3" borderId="0" xfId="2" applyNumberFormat="1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wrapText="1"/>
    </xf>
    <xf numFmtId="0" fontId="31" fillId="3" borderId="11" xfId="2" applyFont="1" applyFill="1" applyBorder="1" applyAlignment="1">
      <alignment horizontal="center" wrapText="1"/>
    </xf>
    <xf numFmtId="0" fontId="31" fillId="3" borderId="58" xfId="2" applyFont="1" applyFill="1" applyBorder="1" applyAlignment="1">
      <alignment horizontal="center" wrapText="1"/>
    </xf>
    <xf numFmtId="0" fontId="34" fillId="3" borderId="24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wrapText="1"/>
    </xf>
    <xf numFmtId="0" fontId="34" fillId="3" borderId="30" xfId="2" applyFont="1" applyFill="1" applyBorder="1" applyAlignment="1">
      <alignment horizontal="center" wrapText="1"/>
    </xf>
    <xf numFmtId="0" fontId="34" fillId="3" borderId="17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59" xfId="2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/>
    </xf>
    <xf numFmtId="0" fontId="58" fillId="2" borderId="4" xfId="0" applyFont="1" applyFill="1" applyBorder="1" applyAlignment="1">
      <alignment horizontal="center" vertical="top"/>
    </xf>
    <xf numFmtId="0" fontId="58" fillId="2" borderId="0" xfId="0" applyFont="1" applyFill="1" applyBorder="1" applyAlignment="1">
      <alignment horizontal="center" vertical="top"/>
    </xf>
    <xf numFmtId="0" fontId="58" fillId="2" borderId="9" xfId="0" applyFont="1" applyFill="1" applyBorder="1" applyAlignment="1">
      <alignment horizontal="center" vertical="top"/>
    </xf>
    <xf numFmtId="0" fontId="34" fillId="2" borderId="7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 vertical="top" wrapText="1"/>
    </xf>
    <xf numFmtId="0" fontId="34" fillId="2" borderId="11" xfId="0" applyFont="1" applyFill="1" applyBorder="1" applyAlignment="1">
      <alignment horizontal="center" vertical="top" wrapText="1"/>
    </xf>
    <xf numFmtId="0" fontId="34" fillId="2" borderId="12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top" wrapText="1"/>
    </xf>
    <xf numFmtId="0" fontId="71" fillId="2" borderId="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/>
    </xf>
    <xf numFmtId="1" fontId="31" fillId="3" borderId="0" xfId="0" applyNumberFormat="1" applyFont="1" applyFill="1" applyBorder="1" applyAlignment="1">
      <alignment horizontal="center" vertical="top"/>
    </xf>
    <xf numFmtId="0" fontId="31" fillId="3" borderId="0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64" xfId="0" applyFont="1" applyFill="1" applyBorder="1" applyAlignment="1">
      <alignment horizontal="center" vertical="center" wrapText="1"/>
    </xf>
    <xf numFmtId="1" fontId="31" fillId="3" borderId="12" xfId="0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2" borderId="0" xfId="2" applyFont="1" applyFill="1" applyAlignment="1">
      <alignment horizontal="right"/>
    </xf>
    <xf numFmtId="0" fontId="29" fillId="2" borderId="0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1" fontId="36" fillId="2" borderId="10" xfId="0" applyNumberFormat="1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1" fontId="31" fillId="2" borderId="12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34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1" fontId="31" fillId="2" borderId="0" xfId="0" applyNumberFormat="1" applyFont="1" applyFill="1" applyBorder="1" applyAlignment="1">
      <alignment horizontal="center" vertical="center" wrapText="1"/>
    </xf>
    <xf numFmtId="1" fontId="31" fillId="3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top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/>
    </xf>
    <xf numFmtId="0" fontId="31" fillId="3" borderId="9" xfId="0" applyFont="1" applyFill="1" applyBorder="1" applyAlignment="1">
      <alignment horizontal="left" vertical="center"/>
    </xf>
    <xf numFmtId="0" fontId="31" fillId="3" borderId="7" xfId="0" applyFont="1" applyFill="1" applyBorder="1" applyAlignment="1">
      <alignment horizontal="left" vertical="top" wrapText="1"/>
    </xf>
    <xf numFmtId="0" fontId="31" fillId="3" borderId="5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9" xfId="0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55" xfId="2" applyFont="1" applyFill="1" applyBorder="1" applyAlignment="1">
      <alignment horizontal="center" wrapText="1"/>
    </xf>
    <xf numFmtId="0" fontId="34" fillId="3" borderId="6" xfId="2" applyFont="1" applyFill="1" applyBorder="1" applyAlignment="1">
      <alignment horizontal="center" wrapText="1"/>
    </xf>
    <xf numFmtId="0" fontId="34" fillId="3" borderId="15" xfId="2" applyFont="1" applyFill="1" applyBorder="1" applyAlignment="1">
      <alignment horizontal="center" wrapText="1"/>
    </xf>
    <xf numFmtId="0" fontId="34" fillId="3" borderId="3" xfId="2" applyFont="1" applyFill="1" applyBorder="1" applyAlignment="1">
      <alignment horizontal="center" wrapText="1"/>
    </xf>
    <xf numFmtId="0" fontId="34" fillId="3" borderId="57" xfId="2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wrapText="1"/>
    </xf>
    <xf numFmtId="3" fontId="58" fillId="10" borderId="0" xfId="2" applyNumberFormat="1" applyFont="1" applyFill="1" applyBorder="1" applyAlignment="1">
      <alignment horizontal="center" vertical="center" wrapText="1"/>
    </xf>
    <xf numFmtId="165" fontId="62" fillId="13" borderId="0" xfId="2" applyNumberFormat="1" applyFont="1" applyFill="1" applyBorder="1" applyAlignment="1">
      <alignment horizontal="center" vertical="center" wrapText="1"/>
    </xf>
    <xf numFmtId="3" fontId="31" fillId="30" borderId="0" xfId="2" applyNumberFormat="1" applyFont="1" applyFill="1" applyBorder="1" applyAlignment="1">
      <alignment horizontal="center" vertical="center" wrapText="1"/>
    </xf>
    <xf numFmtId="3" fontId="31" fillId="30" borderId="38" xfId="2" applyNumberFormat="1" applyFont="1" applyFill="1" applyBorder="1" applyAlignment="1">
      <alignment horizontal="center" vertical="center" wrapText="1"/>
    </xf>
    <xf numFmtId="3" fontId="31" fillId="30" borderId="37" xfId="2" applyNumberFormat="1" applyFont="1" applyFill="1" applyBorder="1" applyAlignment="1">
      <alignment horizontal="center" vertical="center" wrapText="1"/>
    </xf>
    <xf numFmtId="0" fontId="54" fillId="3" borderId="0" xfId="2" applyFont="1" applyFill="1" applyBorder="1" applyAlignment="1">
      <alignment horizontal="right" vertical="center"/>
    </xf>
    <xf numFmtId="0" fontId="55" fillId="2" borderId="0" xfId="2" applyFont="1" applyFill="1" applyAlignment="1">
      <alignment horizontal="center" wrapText="1"/>
    </xf>
    <xf numFmtId="3" fontId="57" fillId="29" borderId="0" xfId="2" applyNumberFormat="1" applyFont="1" applyFill="1" applyBorder="1" applyAlignment="1">
      <alignment horizontal="center" vertical="center" wrapText="1"/>
    </xf>
    <xf numFmtId="0" fontId="64" fillId="9" borderId="0" xfId="2" applyFont="1" applyFill="1" applyAlignment="1">
      <alignment horizontal="center" vertical="center" wrapText="1"/>
    </xf>
    <xf numFmtId="0" fontId="64" fillId="9" borderId="0" xfId="2" applyFont="1" applyFill="1" applyAlignment="1">
      <alignment horizontal="center" vertical="center"/>
    </xf>
    <xf numFmtId="0" fontId="33" fillId="2" borderId="0" xfId="2" applyFont="1" applyFill="1" applyAlignment="1">
      <alignment horizontal="center" wrapText="1"/>
    </xf>
    <xf numFmtId="165" fontId="31" fillId="3" borderId="0" xfId="2" applyNumberFormat="1" applyFont="1" applyFill="1" applyBorder="1" applyAlignment="1">
      <alignment horizontal="left" wrapText="1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Alignment="1">
      <alignment horizontal="left" vertical="center" wrapText="1"/>
    </xf>
    <xf numFmtId="0" fontId="56" fillId="2" borderId="0" xfId="2" applyFont="1" applyFill="1" applyAlignment="1">
      <alignment horizontal="left" vertical="center"/>
    </xf>
    <xf numFmtId="3" fontId="62" fillId="13" borderId="0" xfId="2" applyNumberFormat="1" applyFont="1" applyFill="1" applyBorder="1" applyAlignment="1">
      <alignment horizontal="center" vertical="center" wrapText="1"/>
    </xf>
    <xf numFmtId="165" fontId="59" fillId="3" borderId="0" xfId="2" applyNumberFormat="1" applyFont="1" applyFill="1" applyBorder="1" applyAlignment="1">
      <alignment horizontal="left" wrapText="1"/>
    </xf>
    <xf numFmtId="165" fontId="63" fillId="3" borderId="0" xfId="2" applyNumberFormat="1" applyFont="1" applyFill="1" applyBorder="1" applyAlignment="1">
      <alignment horizontal="center" wrapText="1"/>
    </xf>
    <xf numFmtId="0" fontId="31" fillId="2" borderId="0" xfId="2" applyFont="1" applyFill="1" applyAlignment="1">
      <alignment horizontal="center" wrapText="1"/>
    </xf>
    <xf numFmtId="0" fontId="31" fillId="3" borderId="0" xfId="2" applyFont="1" applyFill="1" applyBorder="1" applyAlignment="1">
      <alignment horizontal="left"/>
    </xf>
    <xf numFmtId="0" fontId="56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0" fontId="37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66" fillId="2" borderId="0" xfId="2" applyFont="1" applyFill="1" applyAlignment="1">
      <alignment horizontal="right"/>
    </xf>
    <xf numFmtId="0" fontId="33" fillId="3" borderId="0" xfId="2" applyFont="1" applyFill="1" applyAlignment="1">
      <alignment horizontal="center" vertical="center" wrapText="1"/>
    </xf>
  </cellXfs>
  <cellStyles count="58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Normální 7" xfId="21"/>
    <cellStyle name="Normální 7 2" xfId="57"/>
    <cellStyle name="Normální 8" xfId="22"/>
    <cellStyle name="Normální 9" xfId="23"/>
    <cellStyle name="Procenta" xfId="1" builtinId="5"/>
    <cellStyle name="Procenta 2" xfId="7"/>
    <cellStyle name="Procenta 2 2" xfId="3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</cellStyles>
  <dxfs count="0"/>
  <tableStyles count="0" defaultTableStyle="TableStyleMedium2" defaultPivotStyle="PivotStyleLight16"/>
  <colors>
    <mruColors>
      <color rgb="FFDDFAFB"/>
      <color rgb="FF79C1D5"/>
      <color rgb="FFCEF8FA"/>
      <color rgb="FFFFCC66"/>
      <color rgb="FFFFFF66"/>
      <color rgb="FFFFFF99"/>
      <color rgb="FFFFFFCC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0"/>
      <c:depthPercent val="6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8.2281803382172145E-3"/>
          <c:w val="0.97127600985360696"/>
          <c:h val="0.97118276354696165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val>
            <c:numRef>
              <c:f>T!$E$20:$E$26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  <c:pt idx="6" formatCode="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val>
            <c:numRef>
              <c:f>T!$F$20:$F$26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90"/>
        <c:axId val="112297856"/>
        <c:axId val="112299392"/>
        <c:axId val="102871936"/>
      </c:line3DChart>
      <c:catAx>
        <c:axId val="112297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12299392"/>
        <c:crosses val="autoZero"/>
        <c:auto val="1"/>
        <c:lblAlgn val="ctr"/>
        <c:lblOffset val="100"/>
        <c:noMultiLvlLbl val="0"/>
      </c:catAx>
      <c:valAx>
        <c:axId val="11229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297856"/>
        <c:crosses val="autoZero"/>
        <c:crossBetween val="between"/>
      </c:valAx>
      <c:serAx>
        <c:axId val="102871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12299392"/>
        <c:crosses val="autoZero"/>
      </c:ser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0.26344651861153018</c:v>
                </c:pt>
                <c:pt idx="1">
                  <c:v>0.2882318159249278</c:v>
                </c:pt>
              </c:numCache>
            </c:numRef>
          </c:val>
        </c:ser>
        <c:ser>
          <c:idx val="1"/>
          <c:order val="1"/>
          <c:tx>
            <c:strRef>
              <c:f>'9'!$H$47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0.33367847922692112</c:v>
                </c:pt>
                <c:pt idx="1">
                  <c:v>0.33569576168317994</c:v>
                </c:pt>
              </c:numCache>
            </c:numRef>
          </c:val>
        </c:ser>
        <c:ser>
          <c:idx val="2"/>
          <c:order val="2"/>
          <c:tx>
            <c:strRef>
              <c:f>'9'!$H$48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'9'!$I$48:$J$48</c:f>
              <c:numCache>
                <c:formatCode>0.0%</c:formatCode>
                <c:ptCount val="2"/>
                <c:pt idx="0">
                  <c:v>0.40287500216154865</c:v>
                </c:pt>
                <c:pt idx="1">
                  <c:v>0.37607242239189231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991872"/>
        <c:axId val="118998144"/>
      </c:barChart>
      <c:catAx>
        <c:axId val="11899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998144"/>
        <c:crosses val="autoZero"/>
        <c:auto val="1"/>
        <c:lblAlgn val="ctr"/>
        <c:lblOffset val="100"/>
        <c:noMultiLvlLbl val="0"/>
      </c:catAx>
      <c:valAx>
        <c:axId val="1189981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8991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77770.571999997395</c:v>
                </c:pt>
                <c:pt idx="1">
                  <c:v>77007.596999999994</c:v>
                </c:pt>
              </c:numCache>
            </c:numRef>
          </c:val>
        </c:ser>
        <c:ser>
          <c:idx val="1"/>
          <c:order val="1"/>
          <c:tx>
            <c:strRef>
              <c:f>'10'!$B$47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115811.69799998945</c:v>
                </c:pt>
                <c:pt idx="1">
                  <c:v>92795.223934549562</c:v>
                </c:pt>
              </c:numCache>
            </c:numRef>
          </c:val>
        </c:ser>
        <c:ser>
          <c:idx val="2"/>
          <c:order val="2"/>
          <c:tx>
            <c:strRef>
              <c:f>'10'!$B$48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'10'!$C$48:$D$48</c:f>
              <c:numCache>
                <c:formatCode>#,##0</c:formatCode>
                <c:ptCount val="2"/>
                <c:pt idx="0">
                  <c:v>142355.1779999951</c:v>
                </c:pt>
                <c:pt idx="1">
                  <c:v>109171.41700001099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981696"/>
        <c:axId val="113983872"/>
      </c:barChart>
      <c:catAx>
        <c:axId val="1139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983872"/>
        <c:crosses val="autoZero"/>
        <c:auto val="1"/>
        <c:lblAlgn val="ctr"/>
        <c:lblOffset val="100"/>
        <c:noMultiLvlLbl val="0"/>
      </c:catAx>
      <c:valAx>
        <c:axId val="113983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398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0.2315031338810479</c:v>
                </c:pt>
                <c:pt idx="1">
                  <c:v>0.27603838107110018</c:v>
                </c:pt>
              </c:numCache>
            </c:numRef>
          </c:val>
        </c:ser>
        <c:ser>
          <c:idx val="1"/>
          <c:order val="1"/>
          <c:tx>
            <c:strRef>
              <c:f>'10'!$H$47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0.34474185206049329</c:v>
                </c:pt>
                <c:pt idx="1">
                  <c:v>0.33263008305561426</c:v>
                </c:pt>
              </c:numCache>
            </c:numRef>
          </c:val>
        </c:ser>
        <c:ser>
          <c:idx val="2"/>
          <c:order val="2"/>
          <c:tx>
            <c:strRef>
              <c:f>'10'!$H$48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'10'!$I$48:$J$48</c:f>
              <c:numCache>
                <c:formatCode>0.0%</c:formatCode>
                <c:ptCount val="2"/>
                <c:pt idx="0">
                  <c:v>0.42375501405845867</c:v>
                </c:pt>
                <c:pt idx="1">
                  <c:v>0.39133153587328562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011136"/>
        <c:axId val="118494336"/>
      </c:barChart>
      <c:catAx>
        <c:axId val="11401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494336"/>
        <c:crosses val="autoZero"/>
        <c:auto val="1"/>
        <c:lblAlgn val="ctr"/>
        <c:lblOffset val="100"/>
        <c:noMultiLvlLbl val="0"/>
      </c:catAx>
      <c:valAx>
        <c:axId val="1184943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011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593085.16963563208</c:v>
                </c:pt>
                <c:pt idx="1">
                  <c:v>554113.7479000634</c:v>
                </c:pt>
              </c:numCache>
            </c:numRef>
          </c:val>
        </c:ser>
        <c:ser>
          <c:idx val="1"/>
          <c:order val="1"/>
          <c:tx>
            <c:strRef>
              <c:f>'11'!$B$47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773524.25567335857</c:v>
                </c:pt>
                <c:pt idx="1">
                  <c:v>651939.79391753871</c:v>
                </c:pt>
              </c:numCache>
            </c:numRef>
          </c:val>
        </c:ser>
        <c:ser>
          <c:idx val="2"/>
          <c:order val="2"/>
          <c:tx>
            <c:strRef>
              <c:f>'11'!$B$48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'11'!$C$48:$D$48</c:f>
              <c:numCache>
                <c:formatCode>#,##0</c:formatCode>
                <c:ptCount val="2"/>
                <c:pt idx="0">
                  <c:v>926436.95057141024</c:v>
                </c:pt>
                <c:pt idx="1">
                  <c:v>745440.98971917026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577408"/>
        <c:axId val="118583680"/>
      </c:barChart>
      <c:catAx>
        <c:axId val="11857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583680"/>
        <c:crosses val="autoZero"/>
        <c:auto val="1"/>
        <c:lblAlgn val="ctr"/>
        <c:lblOffset val="100"/>
        <c:noMultiLvlLbl val="0"/>
      </c:catAx>
      <c:valAx>
        <c:axId val="11858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5.6126499173979267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8577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0.25864508274845543</c:v>
                </c:pt>
                <c:pt idx="1">
                  <c:v>0.28394327472888548</c:v>
                </c:pt>
              </c:numCache>
            </c:numRef>
          </c:val>
        </c:ser>
        <c:ser>
          <c:idx val="1"/>
          <c:order val="1"/>
          <c:tx>
            <c:strRef>
              <c:f>'11'!$H$47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0.33733476296412401</c:v>
                </c:pt>
                <c:pt idx="1">
                  <c:v>0.33407205779057242</c:v>
                </c:pt>
              </c:numCache>
            </c:numRef>
          </c:val>
        </c:ser>
        <c:ser>
          <c:idx val="2"/>
          <c:order val="2"/>
          <c:tx>
            <c:strRef>
              <c:f>'11'!$H$48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'11'!$I$48:$J$48</c:f>
              <c:numCache>
                <c:formatCode>0.0%</c:formatCode>
                <c:ptCount val="2"/>
                <c:pt idx="0">
                  <c:v>0.40402015428742066</c:v>
                </c:pt>
                <c:pt idx="1">
                  <c:v>0.38198466748054211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623232"/>
        <c:axId val="118633600"/>
      </c:barChart>
      <c:catAx>
        <c:axId val="11862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633600"/>
        <c:crosses val="autoZero"/>
        <c:auto val="1"/>
        <c:lblAlgn val="ctr"/>
        <c:lblOffset val="100"/>
        <c:noMultiLvlLbl val="0"/>
      </c:catAx>
      <c:valAx>
        <c:axId val="118633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8623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29578.868999999999</c:v>
                </c:pt>
                <c:pt idx="1">
                  <c:v>26829.824000000001</c:v>
                </c:pt>
              </c:numCache>
            </c:numRef>
          </c:val>
        </c:ser>
        <c:ser>
          <c:idx val="1"/>
          <c:order val="1"/>
          <c:tx>
            <c:strRef>
              <c:f>'12'!$B$47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38415.218000000001</c:v>
                </c:pt>
                <c:pt idx="1">
                  <c:v>31641.417000000005</c:v>
                </c:pt>
              </c:numCache>
            </c:numRef>
          </c:val>
        </c:ser>
        <c:ser>
          <c:idx val="2"/>
          <c:order val="2"/>
          <c:tx>
            <c:strRef>
              <c:f>'12'!$B$48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'12'!$C$48:$D$48</c:f>
              <c:numCache>
                <c:formatCode>#,##0</c:formatCode>
                <c:ptCount val="2"/>
                <c:pt idx="0">
                  <c:v>46226.491999999991</c:v>
                </c:pt>
                <c:pt idx="1">
                  <c:v>35337.013999999996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667520"/>
        <c:axId val="118673792"/>
      </c:barChart>
      <c:catAx>
        <c:axId val="11866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673792"/>
        <c:crosses val="autoZero"/>
        <c:auto val="1"/>
        <c:lblAlgn val="ctr"/>
        <c:lblOffset val="100"/>
        <c:noMultiLvlLbl val="0"/>
      </c:catAx>
      <c:valAx>
        <c:axId val="118673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8667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0.25896269533005956</c:v>
                </c:pt>
                <c:pt idx="1">
                  <c:v>0.28600706835448542</c:v>
                </c:pt>
              </c:numCache>
            </c:numRef>
          </c:val>
        </c:ser>
        <c:ser>
          <c:idx val="1"/>
          <c:order val="1"/>
          <c:tx>
            <c:strRef>
              <c:f>'12'!$H$47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0.33632484037749449</c:v>
                </c:pt>
                <c:pt idx="1">
                  <c:v>0.33729885498882806</c:v>
                </c:pt>
              </c:numCache>
            </c:numRef>
          </c:val>
        </c:ser>
        <c:ser>
          <c:idx val="2"/>
          <c:order val="2"/>
          <c:tx>
            <c:strRef>
              <c:f>'12'!$H$48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'12'!$I$48:$J$48</c:f>
              <c:numCache>
                <c:formatCode>0.0%</c:formatCode>
                <c:ptCount val="2"/>
                <c:pt idx="0">
                  <c:v>0.40471246429244584</c:v>
                </c:pt>
                <c:pt idx="1">
                  <c:v>0.37669407665668647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319552"/>
        <c:axId val="119334016"/>
      </c:barChart>
      <c:catAx>
        <c:axId val="11931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334016"/>
        <c:crosses val="autoZero"/>
        <c:auto val="1"/>
        <c:lblAlgn val="ctr"/>
        <c:lblOffset val="100"/>
        <c:noMultiLvlLbl val="0"/>
      </c:catAx>
      <c:valAx>
        <c:axId val="119334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319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'13'!$B$38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'13'!$C$38:$D$38</c:f>
              <c:numCache>
                <c:formatCode>#,##0</c:formatCode>
                <c:ptCount val="2"/>
                <c:pt idx="0">
                  <c:v>69133.805000000008</c:v>
                </c:pt>
                <c:pt idx="1">
                  <c:v>34102.762000000002</c:v>
                </c:pt>
              </c:numCache>
            </c:numRef>
          </c:val>
        </c:ser>
        <c:ser>
          <c:idx val="1"/>
          <c:order val="1"/>
          <c:tx>
            <c:strRef>
              <c:f>'13'!$B$39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'13'!$C$39:$D$39</c:f>
              <c:numCache>
                <c:formatCode>#,##0</c:formatCode>
                <c:ptCount val="2"/>
                <c:pt idx="0">
                  <c:v>46975.767000000007</c:v>
                </c:pt>
                <c:pt idx="1">
                  <c:v>29639.968000000001</c:v>
                </c:pt>
              </c:numCache>
            </c:numRef>
          </c:val>
        </c:ser>
        <c:ser>
          <c:idx val="2"/>
          <c:order val="2"/>
          <c:tx>
            <c:strRef>
              <c:f>'13'!$B$40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'13'!$C$40:$D$40</c:f>
              <c:numCache>
                <c:formatCode>#,##0</c:formatCode>
                <c:ptCount val="2"/>
                <c:pt idx="0">
                  <c:v>61842.165999999997</c:v>
                </c:pt>
                <c:pt idx="1">
                  <c:v>13012.653000000002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400704"/>
        <c:axId val="119419264"/>
      </c:barChart>
      <c:catAx>
        <c:axId val="11940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419264"/>
        <c:crosses val="autoZero"/>
        <c:auto val="1"/>
        <c:lblAlgn val="ctr"/>
        <c:lblOffset val="100"/>
        <c:noMultiLvlLbl val="0"/>
      </c:catAx>
      <c:valAx>
        <c:axId val="119419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940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'13'!$H$38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'13'!$I$38:$J$38</c:f>
              <c:numCache>
                <c:formatCode>0.0%</c:formatCode>
                <c:ptCount val="2"/>
                <c:pt idx="0">
                  <c:v>0.38849749812502543</c:v>
                </c:pt>
                <c:pt idx="1">
                  <c:v>0.44430449913851638</c:v>
                </c:pt>
              </c:numCache>
            </c:numRef>
          </c:val>
        </c:ser>
        <c:ser>
          <c:idx val="1"/>
          <c:order val="1"/>
          <c:tx>
            <c:strRef>
              <c:f>'13'!$H$39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'13'!$I$39:$J$39</c:f>
              <c:numCache>
                <c:formatCode>0.0%</c:formatCode>
                <c:ptCount val="2"/>
                <c:pt idx="0">
                  <c:v>0.26398037764598853</c:v>
                </c:pt>
                <c:pt idx="1">
                  <c:v>0.38616142401373976</c:v>
                </c:pt>
              </c:numCache>
            </c:numRef>
          </c:val>
        </c:ser>
        <c:ser>
          <c:idx val="2"/>
          <c:order val="2"/>
          <c:tx>
            <c:strRef>
              <c:f>'13'!$H$40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'13'!$I$40:$J$40</c:f>
              <c:numCache>
                <c:formatCode>0.0%</c:formatCode>
                <c:ptCount val="2"/>
                <c:pt idx="0">
                  <c:v>0.34752212422898621</c:v>
                </c:pt>
                <c:pt idx="1">
                  <c:v>0.16953407684774369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450624"/>
        <c:axId val="119465088"/>
      </c:barChart>
      <c:catAx>
        <c:axId val="11945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465088"/>
        <c:crosses val="autoZero"/>
        <c:auto val="1"/>
        <c:lblAlgn val="ctr"/>
        <c:lblOffset val="100"/>
        <c:noMultiLvlLbl val="0"/>
      </c:catAx>
      <c:valAx>
        <c:axId val="1194650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450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'14'!$D$10:$D$14</c:f>
              <c:numCache>
                <c:formatCode>#,##0</c:formatCode>
                <c:ptCount val="5"/>
                <c:pt idx="0">
                  <c:v>77770.571999997395</c:v>
                </c:pt>
                <c:pt idx="1">
                  <c:v>593085.16963563208</c:v>
                </c:pt>
                <c:pt idx="2">
                  <c:v>29578.868999999999</c:v>
                </c:pt>
                <c:pt idx="3">
                  <c:v>69133.805000000008</c:v>
                </c:pt>
                <c:pt idx="4">
                  <c:v>769568.41563562944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579776"/>
        <c:axId val="119581312"/>
      </c:barChart>
      <c:catAx>
        <c:axId val="119579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9581312"/>
        <c:crosses val="autoZero"/>
        <c:auto val="1"/>
        <c:lblAlgn val="ctr"/>
        <c:lblOffset val="100"/>
        <c:noMultiLvlLbl val="0"/>
      </c:catAx>
      <c:valAx>
        <c:axId val="1195813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57977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90"/>
      <c:rAngAx val="0"/>
      <c:perspective val="80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4.0280904489986877E-2"/>
          <c:w val="0.97127600985360696"/>
          <c:h val="0.939130146488993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val>
            <c:numRef>
              <c:f>T!$E$20:$E$25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val>
            <c:numRef>
              <c:f>T!$F$20:$F$25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gapDepth val="70"/>
        <c:shape val="box"/>
        <c:axId val="114041984"/>
        <c:axId val="114043520"/>
        <c:axId val="0"/>
      </c:bar3DChart>
      <c:catAx>
        <c:axId val="114041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14043520"/>
        <c:crosses val="autoZero"/>
        <c:auto val="1"/>
        <c:lblAlgn val="ctr"/>
        <c:lblOffset val="100"/>
        <c:noMultiLvlLbl val="0"/>
      </c:catAx>
      <c:valAx>
        <c:axId val="11404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0419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'14'!$H$10:$H$14</c:f>
              <c:numCache>
                <c:formatCode>#,##0.0</c:formatCode>
                <c:ptCount val="5"/>
                <c:pt idx="0">
                  <c:v>8.8677419354838722</c:v>
                </c:pt>
                <c:pt idx="1">
                  <c:v>7.7021505376344068</c:v>
                </c:pt>
                <c:pt idx="2">
                  <c:v>7.122580645161289</c:v>
                </c:pt>
                <c:pt idx="3">
                  <c:v>7.6451612903225818</c:v>
                </c:pt>
                <c:pt idx="4">
                  <c:v>7.6451612903225818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871744"/>
        <c:axId val="119873536"/>
      </c:barChart>
      <c:catAx>
        <c:axId val="1198717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9873536"/>
        <c:crosses val="autoZero"/>
        <c:auto val="1"/>
        <c:lblAlgn val="ctr"/>
        <c:lblOffset val="100"/>
        <c:noMultiLvlLbl val="0"/>
      </c:catAx>
      <c:valAx>
        <c:axId val="11987353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871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'14'!$F$10:$F$13</c:f>
              <c:numCache>
                <c:formatCode>0.0%</c:formatCode>
                <c:ptCount val="4"/>
                <c:pt idx="0">
                  <c:v>0.10094759293438808</c:v>
                </c:pt>
                <c:pt idx="1">
                  <c:v>0.77090028922434695</c:v>
                </c:pt>
                <c:pt idx="2">
                  <c:v>3.8439336989977896E-2</c:v>
                </c:pt>
                <c:pt idx="3">
                  <c:v>8.971278085128713E-2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'14'!$I$10:$I$14</c:f>
              <c:numCache>
                <c:formatCode>#,##0.0</c:formatCode>
                <c:ptCount val="5"/>
                <c:pt idx="0">
                  <c:v>17.8</c:v>
                </c:pt>
                <c:pt idx="1">
                  <c:v>15.983333333333334</c:v>
                </c:pt>
                <c:pt idx="2">
                  <c:v>15.2</c:v>
                </c:pt>
                <c:pt idx="3">
                  <c:v>15.9</c:v>
                </c:pt>
                <c:pt idx="4">
                  <c:v>15.9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'14'!$J$10:$J$14</c:f>
              <c:numCache>
                <c:formatCode>#,##0.0</c:formatCode>
                <c:ptCount val="5"/>
                <c:pt idx="0">
                  <c:v>5.6</c:v>
                </c:pt>
                <c:pt idx="1">
                  <c:v>4.9833333333333343</c:v>
                </c:pt>
                <c:pt idx="2">
                  <c:v>3.5</c:v>
                </c:pt>
                <c:pt idx="3">
                  <c:v>4.8</c:v>
                </c:pt>
                <c:pt idx="4">
                  <c:v>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9619968"/>
        <c:axId val="119621504"/>
      </c:barChart>
      <c:catAx>
        <c:axId val="119619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9621504"/>
        <c:crosses val="autoZero"/>
        <c:auto val="1"/>
        <c:lblAlgn val="ctr"/>
        <c:lblOffset val="100"/>
        <c:noMultiLvlLbl val="0"/>
      </c:catAx>
      <c:valAx>
        <c:axId val="1196215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619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'15'!$D$10:$D$14</c:f>
              <c:numCache>
                <c:formatCode>#,##0</c:formatCode>
                <c:ptCount val="5"/>
                <c:pt idx="0">
                  <c:v>115811.69799998945</c:v>
                </c:pt>
                <c:pt idx="1">
                  <c:v>773524.25567335857</c:v>
                </c:pt>
                <c:pt idx="2">
                  <c:v>38415.218000000001</c:v>
                </c:pt>
                <c:pt idx="3">
                  <c:v>46975.767000000007</c:v>
                </c:pt>
                <c:pt idx="4">
                  <c:v>974726.93867334805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057024"/>
        <c:axId val="119058816"/>
      </c:barChart>
      <c:catAx>
        <c:axId val="119057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9058816"/>
        <c:crosses val="autoZero"/>
        <c:auto val="1"/>
        <c:lblAlgn val="ctr"/>
        <c:lblOffset val="100"/>
        <c:noMultiLvlLbl val="0"/>
      </c:catAx>
      <c:valAx>
        <c:axId val="1190588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05702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23973581373496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'15'!$H$10:$H$14</c:f>
              <c:numCache>
                <c:formatCode>#,##0.0</c:formatCode>
                <c:ptCount val="5"/>
                <c:pt idx="0">
                  <c:v>6.9599999999999964</c:v>
                </c:pt>
                <c:pt idx="1">
                  <c:v>6.4055555555555568</c:v>
                </c:pt>
                <c:pt idx="2">
                  <c:v>5.7</c:v>
                </c:pt>
                <c:pt idx="3">
                  <c:v>6.3366666666666669</c:v>
                </c:pt>
                <c:pt idx="4">
                  <c:v>6.3366666666666669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226368"/>
        <c:axId val="119227904"/>
      </c:barChart>
      <c:catAx>
        <c:axId val="1192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9227904"/>
        <c:crosses val="autoZero"/>
        <c:auto val="1"/>
        <c:lblAlgn val="ctr"/>
        <c:lblOffset val="100"/>
        <c:noMultiLvlLbl val="0"/>
      </c:catAx>
      <c:valAx>
        <c:axId val="1192279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226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'15'!$F$10:$F$13</c:f>
              <c:numCache>
                <c:formatCode>0.0%</c:formatCode>
                <c:ptCount val="4"/>
                <c:pt idx="0">
                  <c:v>0.11842341451248178</c:v>
                </c:pt>
                <c:pt idx="1">
                  <c:v>0.79404962339430463</c:v>
                </c:pt>
                <c:pt idx="2">
                  <c:v>3.9467667409255024E-2</c:v>
                </c:pt>
                <c:pt idx="3">
                  <c:v>4.8059294683958496E-2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'15'!$I$10:$I$14</c:f>
              <c:numCache>
                <c:formatCode>#,##0.0</c:formatCode>
                <c:ptCount val="5"/>
                <c:pt idx="0">
                  <c:v>12.6</c:v>
                </c:pt>
                <c:pt idx="1">
                  <c:v>11.283333333333331</c:v>
                </c:pt>
                <c:pt idx="2">
                  <c:v>11.3</c:v>
                </c:pt>
                <c:pt idx="3">
                  <c:v>11.5</c:v>
                </c:pt>
                <c:pt idx="4">
                  <c:v>11.5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'15'!$J$10:$J$14</c:f>
              <c:numCache>
                <c:formatCode>#,##0.0</c:formatCode>
                <c:ptCount val="5"/>
                <c:pt idx="0">
                  <c:v>1.9</c:v>
                </c:pt>
                <c:pt idx="1">
                  <c:v>0.3666666666666667</c:v>
                </c:pt>
                <c:pt idx="2">
                  <c:v>-0.4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1089536"/>
        <c:axId val="111091072"/>
      </c:barChart>
      <c:catAx>
        <c:axId val="111089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1091072"/>
        <c:crosses val="autoZero"/>
        <c:auto val="1"/>
        <c:lblAlgn val="ctr"/>
        <c:lblOffset val="100"/>
        <c:noMultiLvlLbl val="0"/>
      </c:catAx>
      <c:valAx>
        <c:axId val="1110910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1089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'16'!$D$10:$D$14</c:f>
              <c:numCache>
                <c:formatCode>#,##0</c:formatCode>
                <c:ptCount val="5"/>
                <c:pt idx="0">
                  <c:v>142355.1779999951</c:v>
                </c:pt>
                <c:pt idx="1">
                  <c:v>926436.95057141024</c:v>
                </c:pt>
                <c:pt idx="2">
                  <c:v>46226.491999999991</c:v>
                </c:pt>
                <c:pt idx="3">
                  <c:v>61842.165999999997</c:v>
                </c:pt>
                <c:pt idx="4">
                  <c:v>1176860.7865714054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841152"/>
        <c:axId val="119842688"/>
      </c:barChart>
      <c:catAx>
        <c:axId val="119841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9842688"/>
        <c:crosses val="autoZero"/>
        <c:auto val="1"/>
        <c:lblAlgn val="ctr"/>
        <c:lblOffset val="100"/>
        <c:noMultiLvlLbl val="0"/>
      </c:catAx>
      <c:valAx>
        <c:axId val="11984268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84115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07307051408448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'16'!$H$10:$H$14</c:f>
              <c:numCache>
                <c:formatCode>#,##0.0</c:formatCode>
                <c:ptCount val="5"/>
                <c:pt idx="0">
                  <c:v>1.2612903225806449</c:v>
                </c:pt>
                <c:pt idx="1">
                  <c:v>-0.2736559139784947</c:v>
                </c:pt>
                <c:pt idx="2">
                  <c:v>-0.72903225806451621</c:v>
                </c:pt>
                <c:pt idx="3">
                  <c:v>-0.38709677419354827</c:v>
                </c:pt>
                <c:pt idx="4">
                  <c:v>-0.38709677419354827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456704"/>
        <c:axId val="120458240"/>
      </c:barChart>
      <c:catAx>
        <c:axId val="120456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458240"/>
        <c:crosses val="autoZero"/>
        <c:auto val="1"/>
        <c:lblAlgn val="ctr"/>
        <c:lblOffset val="100"/>
        <c:noMultiLvlLbl val="0"/>
      </c:catAx>
      <c:valAx>
        <c:axId val="12045824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456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'16'!$F$10:$F$13</c:f>
              <c:numCache>
                <c:formatCode>0.0%</c:formatCode>
                <c:ptCount val="4"/>
                <c:pt idx="0">
                  <c:v>0.12080607989889092</c:v>
                </c:pt>
                <c:pt idx="1">
                  <c:v>0.7876051109484119</c:v>
                </c:pt>
                <c:pt idx="2">
                  <c:v>3.9355846028560862E-2</c:v>
                </c:pt>
                <c:pt idx="3">
                  <c:v>5.2232963124136382E-2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0.1772501199995915"/>
                  <c:y val="8.4479184627469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02267226324331E-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926041221591487"/>
                  <c:y val="1.39378290697149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'7'!$B$29:$E$29</c:f>
              <c:strCache>
                <c:ptCount val="4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</c:strCache>
            </c:strRef>
          </c:cat>
          <c:val>
            <c:numRef>
              <c:f>'7'!$B$30:$E$30</c:f>
              <c:numCache>
                <c:formatCode>#,##0</c:formatCode>
                <c:ptCount val="4"/>
                <c:pt idx="0">
                  <c:v>1597</c:v>
                </c:pt>
                <c:pt idx="1">
                  <c:v>6751</c:v>
                </c:pt>
                <c:pt idx="2">
                  <c:v>199788</c:v>
                </c:pt>
                <c:pt idx="3">
                  <c:v>2634272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'16'!$I$10:$I$14</c:f>
              <c:numCache>
                <c:formatCode>#,##0.0</c:formatCode>
                <c:ptCount val="5"/>
                <c:pt idx="0">
                  <c:v>7.8</c:v>
                </c:pt>
                <c:pt idx="1">
                  <c:v>5.5999999999999988</c:v>
                </c:pt>
                <c:pt idx="2">
                  <c:v>5.8</c:v>
                </c:pt>
                <c:pt idx="3">
                  <c:v>5.7</c:v>
                </c:pt>
                <c:pt idx="4">
                  <c:v>5.7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'16'!$J$10:$J$14</c:f>
              <c:numCache>
                <c:formatCode>#,##0.0</c:formatCode>
                <c:ptCount val="5"/>
                <c:pt idx="0">
                  <c:v>-4.2</c:v>
                </c:pt>
                <c:pt idx="1">
                  <c:v>-4.4666666666666668</c:v>
                </c:pt>
                <c:pt idx="2">
                  <c:v>-5.6</c:v>
                </c:pt>
                <c:pt idx="3">
                  <c:v>-4.5999999999999996</c:v>
                </c:pt>
                <c:pt idx="4">
                  <c:v>-4.5999999999999996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0515968"/>
        <c:axId val="120521856"/>
      </c:barChart>
      <c:catAx>
        <c:axId val="120515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521856"/>
        <c:crosses val="autoZero"/>
        <c:auto val="1"/>
        <c:lblAlgn val="ctr"/>
        <c:lblOffset val="100"/>
        <c:noMultiLvlLbl val="0"/>
      </c:catAx>
      <c:valAx>
        <c:axId val="1205218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515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'17'!$D$10:$D$14</c:f>
              <c:numCache>
                <c:formatCode>#,##0</c:formatCode>
                <c:ptCount val="5"/>
                <c:pt idx="0">
                  <c:v>335937.44799998199</c:v>
                </c:pt>
                <c:pt idx="1">
                  <c:v>2293046.3758804007</c:v>
                </c:pt>
                <c:pt idx="2">
                  <c:v>114220.579</c:v>
                </c:pt>
                <c:pt idx="3">
                  <c:v>177951.73799999998</c:v>
                </c:pt>
                <c:pt idx="4">
                  <c:v>2921156.1408803826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194944"/>
        <c:axId val="120196480"/>
      </c:barChart>
      <c:catAx>
        <c:axId val="1201949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20196480"/>
        <c:crosses val="autoZero"/>
        <c:auto val="1"/>
        <c:lblAlgn val="ctr"/>
        <c:lblOffset val="100"/>
        <c:noMultiLvlLbl val="0"/>
      </c:catAx>
      <c:valAx>
        <c:axId val="1201964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194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690640521443399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'17'!$H$10:$H$14</c:f>
              <c:numCache>
                <c:formatCode>#,##0.0</c:formatCode>
                <c:ptCount val="5"/>
                <c:pt idx="0">
                  <c:v>5.6963440860215044</c:v>
                </c:pt>
                <c:pt idx="1">
                  <c:v>4.6113500597371564</c:v>
                </c:pt>
                <c:pt idx="2">
                  <c:v>4.0311827956989239</c:v>
                </c:pt>
                <c:pt idx="3">
                  <c:v>4.5315770609319008</c:v>
                </c:pt>
                <c:pt idx="4">
                  <c:v>4.5315770609319008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208384"/>
        <c:axId val="120230656"/>
      </c:barChart>
      <c:catAx>
        <c:axId val="120208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230656"/>
        <c:crosses val="autoZero"/>
        <c:auto val="1"/>
        <c:lblAlgn val="ctr"/>
        <c:lblOffset val="100"/>
        <c:noMultiLvlLbl val="0"/>
      </c:catAx>
      <c:valAx>
        <c:axId val="1202306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208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'17'!$F$10:$F$13</c:f>
              <c:numCache>
                <c:formatCode>0.0%</c:formatCode>
                <c:ptCount val="4"/>
                <c:pt idx="0">
                  <c:v>0.11478489773429155</c:v>
                </c:pt>
                <c:pt idx="1">
                  <c:v>0.78535801833689611</c:v>
                </c:pt>
                <c:pt idx="2">
                  <c:v>3.91519276195232E-2</c:v>
                </c:pt>
                <c:pt idx="3">
                  <c:v>6.0705156309289236E-2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'17'!$I$10:$I$14</c:f>
              <c:numCache>
                <c:formatCode>#,##0.0</c:formatCode>
                <c:ptCount val="5"/>
                <c:pt idx="0">
                  <c:v>17.8</c:v>
                </c:pt>
                <c:pt idx="1">
                  <c:v>15.983333333333334</c:v>
                </c:pt>
                <c:pt idx="2">
                  <c:v>15.2</c:v>
                </c:pt>
                <c:pt idx="3">
                  <c:v>15.9</c:v>
                </c:pt>
                <c:pt idx="4">
                  <c:v>15.9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'17'!$J$10:$J$14</c:f>
              <c:numCache>
                <c:formatCode>#,##0.0</c:formatCode>
                <c:ptCount val="5"/>
                <c:pt idx="0">
                  <c:v>-4.2</c:v>
                </c:pt>
                <c:pt idx="1">
                  <c:v>-4.4666666666666668</c:v>
                </c:pt>
                <c:pt idx="2">
                  <c:v>-5.6</c:v>
                </c:pt>
                <c:pt idx="3">
                  <c:v>-4.5999999999999996</c:v>
                </c:pt>
                <c:pt idx="4">
                  <c:v>-4.5999999999999996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0296576"/>
        <c:axId val="120298112"/>
      </c:barChart>
      <c:catAx>
        <c:axId val="120296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298112"/>
        <c:crosses val="autoZero"/>
        <c:auto val="1"/>
        <c:lblAlgn val="ctr"/>
        <c:lblOffset val="100"/>
        <c:noMultiLvlLbl val="0"/>
      </c:catAx>
      <c:valAx>
        <c:axId val="12029811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296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375090.6391918803</c:v>
                </c:pt>
                <c:pt idx="1">
                  <c:v>2429956.8111603796</c:v>
                </c:pt>
                <c:pt idx="2">
                  <c:v>119854.73899999999</c:v>
                </c:pt>
                <c:pt idx="3">
                  <c:v>52268.68499999999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132567.74238172866</c:v>
                </c:pt>
                <c:pt idx="1">
                  <c:v>1122171.6071321133</c:v>
                </c:pt>
                <c:pt idx="2">
                  <c:v>54188.865999999995</c:v>
                </c:pt>
                <c:pt idx="3">
                  <c:v>21307.63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66459.703922643035</c:v>
                </c:pt>
                <c:pt idx="1">
                  <c:v>800338.94729187642</c:v>
                </c:pt>
                <c:pt idx="2">
                  <c:v>36753.774000000005</c:v>
                </c:pt>
                <c:pt idx="3">
                  <c:v>123020.52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335937.44799998193</c:v>
                </c:pt>
                <c:pt idx="1">
                  <c:v>2293046.3758804011</c:v>
                </c:pt>
                <c:pt idx="2">
                  <c:v>114220.579</c:v>
                </c:pt>
                <c:pt idx="3">
                  <c:v>177951.73800000001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40608"/>
        <c:axId val="119942144"/>
      </c:barChart>
      <c:catAx>
        <c:axId val="11994060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19942144"/>
        <c:crosses val="autoZero"/>
        <c:auto val="1"/>
        <c:lblAlgn val="ctr"/>
        <c:lblOffset val="100"/>
        <c:noMultiLvlLbl val="0"/>
      </c:catAx>
      <c:valAx>
        <c:axId val="11994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9940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'26'!$E$10:$E$23</c:f>
              <c:numCache>
                <c:formatCode>#,##0</c:formatCode>
                <c:ptCount val="14"/>
                <c:pt idx="0">
                  <c:v>270684.73321000003</c:v>
                </c:pt>
                <c:pt idx="1">
                  <c:v>1041019.0363200001</c:v>
                </c:pt>
                <c:pt idx="2">
                  <c:v>207649.33368000004</c:v>
                </c:pt>
                <c:pt idx="3">
                  <c:v>300806.25977</c:v>
                </c:pt>
                <c:pt idx="4">
                  <c:v>301723.06954</c:v>
                </c:pt>
                <c:pt idx="5">
                  <c:v>837878.78732999996</c:v>
                </c:pt>
                <c:pt idx="6">
                  <c:v>417224.26923000009</c:v>
                </c:pt>
                <c:pt idx="7">
                  <c:v>343231.89472999994</c:v>
                </c:pt>
                <c:pt idx="8">
                  <c:v>347283.83310000005</c:v>
                </c:pt>
                <c:pt idx="9">
                  <c:v>810166.20362997218</c:v>
                </c:pt>
                <c:pt idx="10">
                  <c:v>1016786.8831499999</c:v>
                </c:pt>
                <c:pt idx="11">
                  <c:v>1505175.37668</c:v>
                </c:pt>
                <c:pt idx="12">
                  <c:v>319255.57754999999</c:v>
                </c:pt>
                <c:pt idx="13">
                  <c:v>384545.72154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143040"/>
        <c:axId val="120983936"/>
      </c:barChart>
      <c:catAx>
        <c:axId val="119143040"/>
        <c:scaling>
          <c:orientation val="maxMin"/>
        </c:scaling>
        <c:delete val="0"/>
        <c:axPos val="l"/>
        <c:majorTickMark val="out"/>
        <c:minorTickMark val="none"/>
        <c:tickLblPos val="nextTo"/>
        <c:crossAx val="120983936"/>
        <c:crosses val="autoZero"/>
        <c:auto val="1"/>
        <c:lblAlgn val="ctr"/>
        <c:lblOffset val="100"/>
        <c:noMultiLvlLbl val="0"/>
      </c:catAx>
      <c:valAx>
        <c:axId val="120983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143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'26'!$H$10:$H$23</c:f>
              <c:numCache>
                <c:formatCode>#,##0.0</c:formatCode>
                <c:ptCount val="14"/>
                <c:pt idx="0">
                  <c:v>7.080645161290323</c:v>
                </c:pt>
                <c:pt idx="1">
                  <c:v>8.7193548387096786</c:v>
                </c:pt>
                <c:pt idx="2">
                  <c:v>6.7129032258064516</c:v>
                </c:pt>
                <c:pt idx="3">
                  <c:v>7.9129032258064509</c:v>
                </c:pt>
                <c:pt idx="4">
                  <c:v>7.8838709677419345</c:v>
                </c:pt>
                <c:pt idx="5">
                  <c:v>7.564516129032258</c:v>
                </c:pt>
                <c:pt idx="6">
                  <c:v>7.5193548387096785</c:v>
                </c:pt>
                <c:pt idx="7">
                  <c:v>7.838709677419355</c:v>
                </c:pt>
                <c:pt idx="8">
                  <c:v>7.7000000000000011</c:v>
                </c:pt>
                <c:pt idx="9">
                  <c:v>9.3161290322580612</c:v>
                </c:pt>
                <c:pt idx="10">
                  <c:v>8.2935483870967754</c:v>
                </c:pt>
                <c:pt idx="11">
                  <c:v>8.4967741935483865</c:v>
                </c:pt>
                <c:pt idx="12">
                  <c:v>7.0096774193548397</c:v>
                </c:pt>
                <c:pt idx="13">
                  <c:v>7.4064516129032274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991104"/>
        <c:axId val="121013376"/>
      </c:barChart>
      <c:catAx>
        <c:axId val="120991104"/>
        <c:scaling>
          <c:orientation val="maxMin"/>
        </c:scaling>
        <c:delete val="0"/>
        <c:axPos val="l"/>
        <c:majorTickMark val="out"/>
        <c:minorTickMark val="none"/>
        <c:tickLblPos val="low"/>
        <c:crossAx val="121013376"/>
        <c:crosses val="autoZero"/>
        <c:auto val="1"/>
        <c:lblAlgn val="ctr"/>
        <c:lblOffset val="100"/>
        <c:noMultiLvlLbl val="0"/>
      </c:catAx>
      <c:valAx>
        <c:axId val="1210133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99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'27'!$E$10:$E$23</c:f>
              <c:numCache>
                <c:formatCode>#,##0</c:formatCode>
                <c:ptCount val="14"/>
                <c:pt idx="0">
                  <c:v>353448.67755999998</c:v>
                </c:pt>
                <c:pt idx="1">
                  <c:v>1463404.43035</c:v>
                </c:pt>
                <c:pt idx="2">
                  <c:v>265763.47781000001</c:v>
                </c:pt>
                <c:pt idx="3">
                  <c:v>422581.94940000004</c:v>
                </c:pt>
                <c:pt idx="4">
                  <c:v>424919.29427000001</c:v>
                </c:pt>
                <c:pt idx="5">
                  <c:v>1029092.1432400001</c:v>
                </c:pt>
                <c:pt idx="6">
                  <c:v>585211.76916999975</c:v>
                </c:pt>
                <c:pt idx="7">
                  <c:v>459978.63060000003</c:v>
                </c:pt>
                <c:pt idx="8">
                  <c:v>465843.96645999997</c:v>
                </c:pt>
                <c:pt idx="9">
                  <c:v>1208440.7352308878</c:v>
                </c:pt>
                <c:pt idx="10">
                  <c:v>1281339.0655299998</c:v>
                </c:pt>
                <c:pt idx="11">
                  <c:v>1353253.4218999997</c:v>
                </c:pt>
                <c:pt idx="12">
                  <c:v>436431.79282999999</c:v>
                </c:pt>
                <c:pt idx="13">
                  <c:v>521563.79453999997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230080"/>
        <c:axId val="121231616"/>
      </c:barChart>
      <c:catAx>
        <c:axId val="121230080"/>
        <c:scaling>
          <c:orientation val="maxMin"/>
        </c:scaling>
        <c:delete val="0"/>
        <c:axPos val="l"/>
        <c:majorTickMark val="out"/>
        <c:minorTickMark val="none"/>
        <c:tickLblPos val="nextTo"/>
        <c:crossAx val="121231616"/>
        <c:crosses val="autoZero"/>
        <c:auto val="1"/>
        <c:lblAlgn val="ctr"/>
        <c:lblOffset val="100"/>
        <c:noMultiLvlLbl val="0"/>
      </c:catAx>
      <c:valAx>
        <c:axId val="1212316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230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'27'!$H$10:$H$23</c:f>
              <c:numCache>
                <c:formatCode>#,##0.0</c:formatCode>
                <c:ptCount val="14"/>
                <c:pt idx="0">
                  <c:v>2.2633333333333336</c:v>
                </c:pt>
                <c:pt idx="1">
                  <c:v>3.9299999999999997</c:v>
                </c:pt>
                <c:pt idx="2">
                  <c:v>1.803333333333333</c:v>
                </c:pt>
                <c:pt idx="3">
                  <c:v>2.649999999999999</c:v>
                </c:pt>
                <c:pt idx="4">
                  <c:v>2.7100000000000004</c:v>
                </c:pt>
                <c:pt idx="5">
                  <c:v>4.0966666666666676</c:v>
                </c:pt>
                <c:pt idx="6">
                  <c:v>3.2433333333333332</c:v>
                </c:pt>
                <c:pt idx="7">
                  <c:v>2.9533333333333336</c:v>
                </c:pt>
                <c:pt idx="8">
                  <c:v>2.62</c:v>
                </c:pt>
                <c:pt idx="9">
                  <c:v>4.1366666666666667</c:v>
                </c:pt>
                <c:pt idx="10">
                  <c:v>3.1299999999999994</c:v>
                </c:pt>
                <c:pt idx="11">
                  <c:v>3.1633333333333327</c:v>
                </c:pt>
                <c:pt idx="12">
                  <c:v>2.1233333333333331</c:v>
                </c:pt>
                <c:pt idx="13">
                  <c:v>3.7500000000000004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080448"/>
        <c:axId val="119081984"/>
      </c:barChart>
      <c:catAx>
        <c:axId val="119080448"/>
        <c:scaling>
          <c:orientation val="maxMin"/>
        </c:scaling>
        <c:delete val="0"/>
        <c:axPos val="l"/>
        <c:majorTickMark val="out"/>
        <c:minorTickMark val="none"/>
        <c:tickLblPos val="low"/>
        <c:crossAx val="119081984"/>
        <c:crosses val="autoZero"/>
        <c:auto val="1"/>
        <c:lblAlgn val="ctr"/>
        <c:lblOffset val="100"/>
        <c:noMultiLvlLbl val="0"/>
      </c:catAx>
      <c:valAx>
        <c:axId val="1190819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080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'7'!$H$29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'7'!$H$30:$H$33</c:f>
              <c:numCache>
                <c:formatCode>#,##0.0</c:formatCode>
                <c:ptCount val="4"/>
                <c:pt idx="0">
                  <c:v>1079.898445368907</c:v>
                </c:pt>
                <c:pt idx="1">
                  <c:v>749.86640459776072</c:v>
                </c:pt>
                <c:pt idx="2">
                  <c:v>768.22102685360699</c:v>
                </c:pt>
                <c:pt idx="3">
                  <c:v>1238.3379053069023</c:v>
                </c:pt>
              </c:numCache>
            </c:numRef>
          </c:val>
        </c:ser>
        <c:ser>
          <c:idx val="1"/>
          <c:order val="1"/>
          <c:tx>
            <c:strRef>
              <c:f>'7'!$I$29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303.41399118078323</c:v>
                </c:pt>
                <c:pt idx="1">
                  <c:v>128.13584320791128</c:v>
                </c:pt>
                <c:pt idx="2">
                  <c:v>82.264286701896452</c:v>
                </c:pt>
                <c:pt idx="3">
                  <c:v>287.73236002722541</c:v>
                </c:pt>
              </c:numCache>
            </c:numRef>
          </c:val>
        </c:ser>
        <c:ser>
          <c:idx val="2"/>
          <c:order val="2"/>
          <c:tx>
            <c:strRef>
              <c:f>'7'!$J$29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502.79746267539753</c:v>
                </c:pt>
                <c:pt idx="1">
                  <c:v>142.00861297817775</c:v>
                </c:pt>
                <c:pt idx="2">
                  <c:v>51.649968108497426</c:v>
                </c:pt>
                <c:pt idx="3">
                  <c:v>456.22554531624212</c:v>
                </c:pt>
              </c:numCache>
            </c:numRef>
          </c:val>
        </c:ser>
        <c:ser>
          <c:idx val="3"/>
          <c:order val="3"/>
          <c:tx>
            <c:strRef>
              <c:f>'7'!$K$29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1046.8446612152024</c:v>
                </c:pt>
                <c:pt idx="1">
                  <c:v>288.58298776786438</c:v>
                </c:pt>
                <c:pt idx="2">
                  <c:v>109.39870433832697</c:v>
                </c:pt>
                <c:pt idx="3">
                  <c:v>923.64087278431532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48704"/>
        <c:axId val="117450240"/>
      </c:barChart>
      <c:catAx>
        <c:axId val="11744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450240"/>
        <c:crosses val="autoZero"/>
        <c:auto val="1"/>
        <c:lblAlgn val="ctr"/>
        <c:lblOffset val="100"/>
        <c:noMultiLvlLbl val="0"/>
      </c:catAx>
      <c:valAx>
        <c:axId val="117450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744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083972622393257"/>
          <c:y val="0.22751934734640905"/>
          <c:w val="0.12629853744166222"/>
          <c:h val="0.544960588672441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'28'!$E$10:$E$23</c:f>
              <c:numCache>
                <c:formatCode>#,##0</c:formatCode>
                <c:ptCount val="14"/>
                <c:pt idx="0">
                  <c:v>422489.34509999998</c:v>
                </c:pt>
                <c:pt idx="1">
                  <c:v>1863485.1049200003</c:v>
                </c:pt>
                <c:pt idx="2">
                  <c:v>314185.24289999995</c:v>
                </c:pt>
                <c:pt idx="3">
                  <c:v>521886.89709000004</c:v>
                </c:pt>
                <c:pt idx="4">
                  <c:v>529125.94530999998</c:v>
                </c:pt>
                <c:pt idx="5">
                  <c:v>1277704.5712599999</c:v>
                </c:pt>
                <c:pt idx="6">
                  <c:v>736519.50498000009</c:v>
                </c:pt>
                <c:pt idx="7">
                  <c:v>563323.80327999999</c:v>
                </c:pt>
                <c:pt idx="8">
                  <c:v>569537.10717999993</c:v>
                </c:pt>
                <c:pt idx="9">
                  <c:v>1492490.009556948</c:v>
                </c:pt>
                <c:pt idx="10">
                  <c:v>1546948.6758400002</c:v>
                </c:pt>
                <c:pt idx="11">
                  <c:v>1610755.6348099997</c:v>
                </c:pt>
                <c:pt idx="12">
                  <c:v>553200.57203000004</c:v>
                </c:pt>
                <c:pt idx="13">
                  <c:v>672900.51374000008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341440"/>
        <c:axId val="123359616"/>
      </c:barChart>
      <c:catAx>
        <c:axId val="123341440"/>
        <c:scaling>
          <c:orientation val="maxMin"/>
        </c:scaling>
        <c:delete val="0"/>
        <c:axPos val="l"/>
        <c:majorTickMark val="out"/>
        <c:minorTickMark val="none"/>
        <c:tickLblPos val="nextTo"/>
        <c:crossAx val="123359616"/>
        <c:crosses val="autoZero"/>
        <c:auto val="1"/>
        <c:lblAlgn val="ctr"/>
        <c:lblOffset val="100"/>
        <c:noMultiLvlLbl val="0"/>
      </c:catAx>
      <c:valAx>
        <c:axId val="1233596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3341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'28'!$H$10:$H$23</c:f>
              <c:numCache>
                <c:formatCode>#,##0.0</c:formatCode>
                <c:ptCount val="14"/>
                <c:pt idx="0">
                  <c:v>-0.61935483870967711</c:v>
                </c:pt>
                <c:pt idx="1">
                  <c:v>-0.41612903225806447</c:v>
                </c:pt>
                <c:pt idx="2">
                  <c:v>-0.70322580645161303</c:v>
                </c:pt>
                <c:pt idx="3">
                  <c:v>-0.92258064516129024</c:v>
                </c:pt>
                <c:pt idx="4">
                  <c:v>-0.1838709677419354</c:v>
                </c:pt>
                <c:pt idx="5">
                  <c:v>-0.20000000000000007</c:v>
                </c:pt>
                <c:pt idx="6">
                  <c:v>-0.79032258064516125</c:v>
                </c:pt>
                <c:pt idx="7">
                  <c:v>-0.76774193548387104</c:v>
                </c:pt>
                <c:pt idx="8">
                  <c:v>0.19677419354838707</c:v>
                </c:pt>
                <c:pt idx="9">
                  <c:v>1.7193548387096778</c:v>
                </c:pt>
                <c:pt idx="10">
                  <c:v>0.51935483870967769</c:v>
                </c:pt>
                <c:pt idx="11">
                  <c:v>1.1354838709677417</c:v>
                </c:pt>
                <c:pt idx="12">
                  <c:v>-1.1000000000000001</c:v>
                </c:pt>
                <c:pt idx="13">
                  <c:v>-1.3354838709677421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383168"/>
        <c:axId val="123384960"/>
      </c:barChart>
      <c:catAx>
        <c:axId val="123383168"/>
        <c:scaling>
          <c:orientation val="maxMin"/>
        </c:scaling>
        <c:delete val="0"/>
        <c:axPos val="l"/>
        <c:majorTickMark val="out"/>
        <c:minorTickMark val="none"/>
        <c:tickLblPos val="low"/>
        <c:crossAx val="123384960"/>
        <c:crosses val="autoZero"/>
        <c:auto val="1"/>
        <c:lblAlgn val="ctr"/>
        <c:lblOffset val="100"/>
        <c:noMultiLvlLbl val="0"/>
      </c:catAx>
      <c:valAx>
        <c:axId val="1233849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3383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'29'!$E$10:$E$23</c:f>
              <c:numCache>
                <c:formatCode>#,##0</c:formatCode>
                <c:ptCount val="14"/>
                <c:pt idx="0">
                  <c:v>1046622.7558700001</c:v>
                </c:pt>
                <c:pt idx="1">
                  <c:v>4367908.5715900008</c:v>
                </c:pt>
                <c:pt idx="2">
                  <c:v>787598.05438999995</c:v>
                </c:pt>
                <c:pt idx="3">
                  <c:v>1245275.10626</c:v>
                </c:pt>
                <c:pt idx="4">
                  <c:v>1255768.3091199999</c:v>
                </c:pt>
                <c:pt idx="5">
                  <c:v>3144675.50183</c:v>
                </c:pt>
                <c:pt idx="6">
                  <c:v>1738955.5433799999</c:v>
                </c:pt>
                <c:pt idx="7">
                  <c:v>1366534.32861</c:v>
                </c:pt>
                <c:pt idx="8">
                  <c:v>1382664.90674</c:v>
                </c:pt>
                <c:pt idx="9">
                  <c:v>3511096.9484178079</c:v>
                </c:pt>
                <c:pt idx="10">
                  <c:v>3845074.6245199996</c:v>
                </c:pt>
                <c:pt idx="11">
                  <c:v>4469184.4333899999</c:v>
                </c:pt>
                <c:pt idx="12">
                  <c:v>1308887.9424100001</c:v>
                </c:pt>
                <c:pt idx="13">
                  <c:v>1579010.0298199998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532032"/>
        <c:axId val="123533568"/>
      </c:barChart>
      <c:catAx>
        <c:axId val="123532032"/>
        <c:scaling>
          <c:orientation val="maxMin"/>
        </c:scaling>
        <c:delete val="0"/>
        <c:axPos val="l"/>
        <c:majorTickMark val="out"/>
        <c:minorTickMark val="none"/>
        <c:tickLblPos val="nextTo"/>
        <c:crossAx val="123533568"/>
        <c:crosses val="autoZero"/>
        <c:auto val="1"/>
        <c:lblAlgn val="ctr"/>
        <c:lblOffset val="100"/>
        <c:noMultiLvlLbl val="0"/>
      </c:catAx>
      <c:valAx>
        <c:axId val="1235335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3532032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'29'!$H$10:$H$23</c:f>
              <c:numCache>
                <c:formatCode>#,##0.0</c:formatCode>
                <c:ptCount val="14"/>
                <c:pt idx="0">
                  <c:v>2.9082078853046593</c:v>
                </c:pt>
                <c:pt idx="1">
                  <c:v>4.0777419354838713</c:v>
                </c:pt>
                <c:pt idx="2">
                  <c:v>2.604336917562724</c:v>
                </c:pt>
                <c:pt idx="3">
                  <c:v>3.2134408602150533</c:v>
                </c:pt>
                <c:pt idx="4">
                  <c:v>3.47</c:v>
                </c:pt>
                <c:pt idx="5">
                  <c:v>3.8203942652329754</c:v>
                </c:pt>
                <c:pt idx="6">
                  <c:v>3.3241218637992831</c:v>
                </c:pt>
                <c:pt idx="7">
                  <c:v>3.3414336917562726</c:v>
                </c:pt>
                <c:pt idx="8">
                  <c:v>3.5055913978494626</c:v>
                </c:pt>
                <c:pt idx="9">
                  <c:v>5.0573835125448019</c:v>
                </c:pt>
                <c:pt idx="10">
                  <c:v>3.9809677419354839</c:v>
                </c:pt>
                <c:pt idx="11">
                  <c:v>4.2651971326164864</c:v>
                </c:pt>
                <c:pt idx="12">
                  <c:v>2.6776702508960573</c:v>
                </c:pt>
                <c:pt idx="13">
                  <c:v>3.2736559139784949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034240"/>
        <c:axId val="121035776"/>
      </c:barChart>
      <c:catAx>
        <c:axId val="121034240"/>
        <c:scaling>
          <c:orientation val="maxMin"/>
        </c:scaling>
        <c:delete val="0"/>
        <c:axPos val="l"/>
        <c:majorTickMark val="out"/>
        <c:minorTickMark val="none"/>
        <c:tickLblPos val="low"/>
        <c:crossAx val="121035776"/>
        <c:crosses val="autoZero"/>
        <c:auto val="1"/>
        <c:lblAlgn val="ctr"/>
        <c:lblOffset val="100"/>
        <c:noMultiLvlLbl val="0"/>
      </c:catAx>
      <c:valAx>
        <c:axId val="1210357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034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do/z plynárenské soustavy ČR</a:t>
            </a:r>
          </a:p>
        </c:rich>
      </c:tx>
      <c:layout>
        <c:manualLayout>
          <c:xMode val="edge"/>
          <c:yMode val="edge"/>
          <c:x val="0.28598022216919855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02497581986996"/>
          <c:y val="0.11482615736862679"/>
          <c:w val="0.6445750751042795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'33'!$C$28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'33'!$C$29:$C$40</c:f>
              <c:numCache>
                <c:formatCode>0.0</c:formatCode>
                <c:ptCount val="12"/>
                <c:pt idx="0">
                  <c:v>2542.5336840531081</c:v>
                </c:pt>
                <c:pt idx="1">
                  <c:v>2635.3485678638413</c:v>
                </c:pt>
                <c:pt idx="2">
                  <c:v>2705.8291030723276</c:v>
                </c:pt>
                <c:pt idx="3">
                  <c:v>2764.786936371795</c:v>
                </c:pt>
                <c:pt idx="4">
                  <c:v>2815.8756087872384</c:v>
                </c:pt>
                <c:pt idx="5">
                  <c:v>2813.097461401248</c:v>
                </c:pt>
                <c:pt idx="6">
                  <c:v>2995.4265789192932</c:v>
                </c:pt>
                <c:pt idx="7">
                  <c:v>2564.9252551235627</c:v>
                </c:pt>
                <c:pt idx="8">
                  <c:v>2617.4981011072068</c:v>
                </c:pt>
                <c:pt idx="9">
                  <c:v>3211.0679875847222</c:v>
                </c:pt>
                <c:pt idx="10">
                  <c:v>3217.7272157687771</c:v>
                </c:pt>
                <c:pt idx="11">
                  <c:v>3090.5399830244742</c:v>
                </c:pt>
              </c:numCache>
            </c:numRef>
          </c:val>
        </c:ser>
        <c:ser>
          <c:idx val="2"/>
          <c:order val="2"/>
          <c:tx>
            <c:strRef>
              <c:f>'33'!$D$28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'33'!$D$29:$D$40</c:f>
              <c:numCache>
                <c:formatCode>0.0</c:formatCode>
                <c:ptCount val="12"/>
                <c:pt idx="0">
                  <c:v>-2007.5029213552571</c:v>
                </c:pt>
                <c:pt idx="1">
                  <c:v>-2044.496767534373</c:v>
                </c:pt>
                <c:pt idx="2">
                  <c:v>-2175.7553070916047</c:v>
                </c:pt>
                <c:pt idx="3">
                  <c:v>-2199.0642733109557</c:v>
                </c:pt>
                <c:pt idx="4">
                  <c:v>-2000.6795153649907</c:v>
                </c:pt>
                <c:pt idx="5">
                  <c:v>-1797.667182897568</c:v>
                </c:pt>
                <c:pt idx="6">
                  <c:v>-1980.8973186327953</c:v>
                </c:pt>
                <c:pt idx="7">
                  <c:v>-1859.5617525115408</c:v>
                </c:pt>
                <c:pt idx="8">
                  <c:v>-1989.7433350315562</c:v>
                </c:pt>
                <c:pt idx="9">
                  <c:v>-2506.9507873638395</c:v>
                </c:pt>
                <c:pt idx="10">
                  <c:v>-2617.1989387415379</c:v>
                </c:pt>
                <c:pt idx="11">
                  <c:v>-2672.0585081099211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727232"/>
        <c:axId val="123729408"/>
      </c:barChart>
      <c:lineChart>
        <c:grouping val="standard"/>
        <c:varyColors val="0"/>
        <c:ser>
          <c:idx val="0"/>
          <c:order val="0"/>
          <c:tx>
            <c:strRef>
              <c:f>'33'!$B$28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'33'!$B$29:$B$40</c:f>
              <c:numCache>
                <c:formatCode>0.0</c:formatCode>
                <c:ptCount val="12"/>
                <c:pt idx="0">
                  <c:v>535.03076269785106</c:v>
                </c:pt>
                <c:pt idx="1">
                  <c:v>590.85180032946823</c:v>
                </c:pt>
                <c:pt idx="2">
                  <c:v>530.07379598072293</c:v>
                </c:pt>
                <c:pt idx="3">
                  <c:v>565.7226630608393</c:v>
                </c:pt>
                <c:pt idx="4">
                  <c:v>815.19609342224771</c:v>
                </c:pt>
                <c:pt idx="5">
                  <c:v>1015.43027850368</c:v>
                </c:pt>
                <c:pt idx="6">
                  <c:v>1014.5292602864979</c:v>
                </c:pt>
                <c:pt idx="7">
                  <c:v>705.36350261202188</c:v>
                </c:pt>
                <c:pt idx="8">
                  <c:v>627.75476607565065</c:v>
                </c:pt>
                <c:pt idx="9">
                  <c:v>704.11720022088275</c:v>
                </c:pt>
                <c:pt idx="10">
                  <c:v>600.52827702723926</c:v>
                </c:pt>
                <c:pt idx="11">
                  <c:v>418.48147491455302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27232"/>
        <c:axId val="123729408"/>
      </c:lineChart>
      <c:catAx>
        <c:axId val="12372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6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123729408"/>
        <c:crossesAt val="-4000"/>
        <c:auto val="1"/>
        <c:lblAlgn val="ctr"/>
        <c:lblOffset val="100"/>
        <c:noMultiLvlLbl val="0"/>
      </c:catAx>
      <c:valAx>
        <c:axId val="123729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5.8879337330540113E-3"/>
              <c:y val="0.3719671636790081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3727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12930766204557"/>
          <c:y val="0.22559401351426817"/>
          <c:w val="0.19988833819293533"/>
          <c:h val="0.413663036801250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</a:t>
            </a:r>
            <a:r>
              <a:rPr lang="cs-CZ" sz="800"/>
              <a:t>ze</a:t>
            </a:r>
            <a:r>
              <a:rPr lang="en-US" sz="800"/>
              <a:t>/</a:t>
            </a:r>
            <a:r>
              <a:rPr lang="cs-CZ" sz="800"/>
              <a:t>do ZP, které náleží do plynárenské soustavy </a:t>
            </a:r>
            <a:r>
              <a:rPr lang="en-US" sz="800"/>
              <a:t>ČR</a:t>
            </a:r>
          </a:p>
        </c:rich>
      </c:tx>
      <c:layout>
        <c:manualLayout>
          <c:xMode val="edge"/>
          <c:yMode val="edge"/>
          <c:x val="0.17779316254704547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5803931066922"/>
          <c:y val="0.11482612020350892"/>
          <c:w val="0.64901951258932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'33'!$F$28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'33'!$F$29:$F$40</c:f>
              <c:numCache>
                <c:formatCode>0.0</c:formatCode>
                <c:ptCount val="12"/>
                <c:pt idx="0">
                  <c:v>655.86265600000002</c:v>
                </c:pt>
                <c:pt idx="1">
                  <c:v>303.42914200000001</c:v>
                </c:pt>
                <c:pt idx="2">
                  <c:v>384.94076800000005</c:v>
                </c:pt>
                <c:pt idx="3">
                  <c:v>118.13477400000001</c:v>
                </c:pt>
                <c:pt idx="4">
                  <c:v>0.71698000000000006</c:v>
                </c:pt>
                <c:pt idx="5">
                  <c:v>2.0481000000000003E-2</c:v>
                </c:pt>
                <c:pt idx="6">
                  <c:v>39.738467</c:v>
                </c:pt>
                <c:pt idx="7">
                  <c:v>26.528311000000002</c:v>
                </c:pt>
                <c:pt idx="8">
                  <c:v>0</c:v>
                </c:pt>
                <c:pt idx="9">
                  <c:v>82.745624000000007</c:v>
                </c:pt>
                <c:pt idx="10">
                  <c:v>378.47603800000002</c:v>
                </c:pt>
                <c:pt idx="11">
                  <c:v>792.43430499999999</c:v>
                </c:pt>
              </c:numCache>
            </c:numRef>
          </c:val>
        </c:ser>
        <c:ser>
          <c:idx val="2"/>
          <c:order val="2"/>
          <c:tx>
            <c:strRef>
              <c:f>'33'!$G$28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'33'!$G$29:$G$40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-17.197633999999997</c:v>
                </c:pt>
                <c:pt idx="3">
                  <c:v>-76.704126000000002</c:v>
                </c:pt>
                <c:pt idx="4">
                  <c:v>-400.90992999999997</c:v>
                </c:pt>
                <c:pt idx="5">
                  <c:v>-697.65379000000007</c:v>
                </c:pt>
                <c:pt idx="6">
                  <c:v>-755.20598900000005</c:v>
                </c:pt>
                <c:pt idx="7">
                  <c:v>-408.05104399999999</c:v>
                </c:pt>
                <c:pt idx="8">
                  <c:v>-225.09295499999999</c:v>
                </c:pt>
                <c:pt idx="9">
                  <c:v>-22.289557000000002</c:v>
                </c:pt>
                <c:pt idx="10">
                  <c:v>-2.2484660000000001</c:v>
                </c:pt>
                <c:pt idx="11">
                  <c:v>-34.087163999999994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97920"/>
        <c:axId val="124499840"/>
      </c:barChart>
      <c:lineChart>
        <c:grouping val="standard"/>
        <c:varyColors val="0"/>
        <c:ser>
          <c:idx val="0"/>
          <c:order val="0"/>
          <c:tx>
            <c:strRef>
              <c:f>'33'!$E$28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'33'!$E$29:$E$40</c:f>
              <c:numCache>
                <c:formatCode>0.0</c:formatCode>
                <c:ptCount val="12"/>
                <c:pt idx="0">
                  <c:v>655.86265600000002</c:v>
                </c:pt>
                <c:pt idx="1">
                  <c:v>303.42914200000001</c:v>
                </c:pt>
                <c:pt idx="2">
                  <c:v>367.74313400000005</c:v>
                </c:pt>
                <c:pt idx="3">
                  <c:v>41.430648000000005</c:v>
                </c:pt>
                <c:pt idx="4">
                  <c:v>-400.19295</c:v>
                </c:pt>
                <c:pt idx="5">
                  <c:v>-697.63330900000005</c:v>
                </c:pt>
                <c:pt idx="6">
                  <c:v>-715.46752200000003</c:v>
                </c:pt>
                <c:pt idx="7">
                  <c:v>-381.52273300000002</c:v>
                </c:pt>
                <c:pt idx="8">
                  <c:v>-225.09295499999999</c:v>
                </c:pt>
                <c:pt idx="9">
                  <c:v>60.456067000000004</c:v>
                </c:pt>
                <c:pt idx="10">
                  <c:v>376.22757200000001</c:v>
                </c:pt>
                <c:pt idx="11">
                  <c:v>758.34714099999997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97920"/>
        <c:axId val="124499840"/>
      </c:lineChart>
      <c:catAx>
        <c:axId val="12449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6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124499840"/>
        <c:crossesAt val="-4000"/>
        <c:auto val="1"/>
        <c:lblAlgn val="ctr"/>
        <c:lblOffset val="100"/>
        <c:noMultiLvlLbl val="0"/>
      </c:catAx>
      <c:valAx>
        <c:axId val="124499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5062329330045865E-2"/>
              <c:y val="0.3719671636790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449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84196124420613"/>
          <c:y val="0.21424649578377172"/>
          <c:w val="0.19617140709064726"/>
          <c:h val="0.42501055453174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'7'!$N$29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'7'!$N$30:$N$33</c:f>
              <c:numCache>
                <c:formatCode>#,##0</c:formatCode>
                <c:ptCount val="4"/>
                <c:pt idx="0">
                  <c:v>11525.060037440002</c:v>
                </c:pt>
                <c:pt idx="1">
                  <c:v>8039.4070098300008</c:v>
                </c:pt>
                <c:pt idx="2">
                  <c:v>8230.5751888099985</c:v>
                </c:pt>
                <c:pt idx="3">
                  <c:v>13227.292100859999</c:v>
                </c:pt>
              </c:numCache>
            </c:numRef>
          </c:val>
        </c:ser>
        <c:ser>
          <c:idx val="1"/>
          <c:order val="1"/>
          <c:tx>
            <c:strRef>
              <c:f>'7'!$O$29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'7'!$O$30:$O$33</c:f>
              <c:numCache>
                <c:formatCode>#,##0</c:formatCode>
                <c:ptCount val="4"/>
                <c:pt idx="0">
                  <c:v>3238.3063237750007</c:v>
                </c:pt>
                <c:pt idx="1">
                  <c:v>1373.2875035700001</c:v>
                </c:pt>
                <c:pt idx="2">
                  <c:v>881.48026288000005</c:v>
                </c:pt>
                <c:pt idx="3">
                  <c:v>3074.1516069499999</c:v>
                </c:pt>
              </c:numCache>
            </c:numRef>
          </c:val>
        </c:ser>
        <c:ser>
          <c:idx val="2"/>
          <c:order val="2"/>
          <c:tx>
            <c:strRef>
              <c:f>'7'!$P$29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5366.4713574440348</c:v>
                </c:pt>
                <c:pt idx="1">
                  <c:v>1521.2022394788703</c:v>
                </c:pt>
                <c:pt idx="2">
                  <c:v>553.44683026601115</c:v>
                </c:pt>
                <c:pt idx="3">
                  <c:v>4875.6049943489434</c:v>
                </c:pt>
              </c:numCache>
            </c:numRef>
          </c:val>
        </c:ser>
        <c:ser>
          <c:idx val="3"/>
          <c:order val="3"/>
          <c:tx>
            <c:strRef>
              <c:f>'7'!$Q$29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11173.448126104049</c:v>
                </c:pt>
                <c:pt idx="1">
                  <c:v>3091.3657696810601</c:v>
                </c:pt>
                <c:pt idx="2">
                  <c:v>1172.2786091029352</c:v>
                </c:pt>
                <c:pt idx="3">
                  <c:v>9872.2083541888624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85568"/>
        <c:axId val="117487104"/>
      </c:barChart>
      <c:catAx>
        <c:axId val="11748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487104"/>
        <c:crosses val="autoZero"/>
        <c:auto val="1"/>
        <c:lblAlgn val="ctr"/>
        <c:lblOffset val="100"/>
        <c:noMultiLvlLbl val="0"/>
      </c:catAx>
      <c:valAx>
        <c:axId val="117487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7485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30334.1209282577</c:v>
                </c:pt>
                <c:pt idx="1">
                  <c:v>13717.407013772154</c:v>
                </c:pt>
                <c:pt idx="2">
                  <c:v>24824.785326405512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7763072"/>
        <c:axId val="118776576"/>
      </c:barChart>
      <c:catAx>
        <c:axId val="117763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8776576"/>
        <c:crosses val="autoZero"/>
        <c:auto val="1"/>
        <c:lblAlgn val="ctr"/>
        <c:lblOffset val="100"/>
        <c:noMultiLvlLbl val="0"/>
      </c:catAx>
      <c:valAx>
        <c:axId val="118776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7763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42397.125840796427</c:v>
                </c:pt>
                <c:pt idx="1">
                  <c:v>25170.814265522447</c:v>
                </c:pt>
                <c:pt idx="2">
                  <c:v>32490.886681042586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8805632"/>
        <c:axId val="118807168"/>
      </c:barChart>
      <c:catAx>
        <c:axId val="118805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8807168"/>
        <c:crosses val="autoZero"/>
        <c:auto val="1"/>
        <c:lblAlgn val="ctr"/>
        <c:lblOffset val="100"/>
        <c:noMultiLvlLbl val="0"/>
      </c:catAx>
      <c:valAx>
        <c:axId val="118807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8805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45924.287208840513</c:v>
                </c:pt>
                <c:pt idx="1">
                  <c:v>28076.577877032898</c:v>
                </c:pt>
                <c:pt idx="2">
                  <c:v>37963.247393206009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8815360"/>
        <c:axId val="118899072"/>
      </c:barChart>
      <c:catAx>
        <c:axId val="118815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8899072"/>
        <c:crosses val="autoZero"/>
        <c:auto val="1"/>
        <c:lblAlgn val="ctr"/>
        <c:lblOffset val="100"/>
        <c:noMultiLvlLbl val="0"/>
      </c:catAx>
      <c:valAx>
        <c:axId val="118899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8815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769568.41563562956</c:v>
                </c:pt>
                <c:pt idx="1">
                  <c:v>692053.93090006337</c:v>
                </c:pt>
              </c:numCache>
            </c:numRef>
          </c:val>
        </c:ser>
        <c:ser>
          <c:idx val="1"/>
          <c:order val="1"/>
          <c:tx>
            <c:strRef>
              <c:f>'9'!$B$47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974726.93867334805</c:v>
                </c:pt>
                <c:pt idx="1">
                  <c:v>806016.40285208833</c:v>
                </c:pt>
              </c:numCache>
            </c:numRef>
          </c:val>
        </c:ser>
        <c:ser>
          <c:idx val="2"/>
          <c:order val="2"/>
          <c:tx>
            <c:strRef>
              <c:f>'9'!$B$48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'9'!$C$48:$D$48</c:f>
              <c:numCache>
                <c:formatCode>#,##0</c:formatCode>
                <c:ptCount val="2"/>
                <c:pt idx="0">
                  <c:v>1176860.7865714054</c:v>
                </c:pt>
                <c:pt idx="1">
                  <c:v>902962.07371918112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957952"/>
        <c:axId val="118960128"/>
      </c:barChart>
      <c:catAx>
        <c:axId val="11895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960128"/>
        <c:crosses val="autoZero"/>
        <c:auto val="1"/>
        <c:lblAlgn val="ctr"/>
        <c:lblOffset val="100"/>
        <c:noMultiLvlLbl val="0"/>
      </c:catAx>
      <c:valAx>
        <c:axId val="118960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8957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microsoft.com/office/2007/relationships/hdphoto" Target="../media/hdphoto2.wdp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6.png"/><Relationship Id="rId7" Type="http://schemas.microsoft.com/office/2007/relationships/hdphoto" Target="../media/hdphoto8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7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microsoft.com/office/2007/relationships/hdphoto" Target="../media/hdphoto9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10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9.png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6.png"/><Relationship Id="rId7" Type="http://schemas.microsoft.com/office/2007/relationships/hdphoto" Target="../media/hdphoto11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microsoft.com/office/2007/relationships/hdphoto" Target="../media/hdphoto9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5" Type="http://schemas.microsoft.com/office/2007/relationships/hdphoto" Target="../media/hdphoto3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3.wdp"/><Relationship Id="rId1" Type="http://schemas.openxmlformats.org/officeDocument/2006/relationships/image" Target="../media/image4.png"/><Relationship Id="rId6" Type="http://schemas.microsoft.com/office/2007/relationships/hdphoto" Target="../media/hdphoto5.wdp"/><Relationship Id="rId5" Type="http://schemas.openxmlformats.org/officeDocument/2006/relationships/image" Target="../media/image6.png"/><Relationship Id="rId10" Type="http://schemas.openxmlformats.org/officeDocument/2006/relationships/image" Target="../media/image9.png"/><Relationship Id="rId4" Type="http://schemas.microsoft.com/office/2007/relationships/hdphoto" Target="../media/hdphoto4.wdp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16.png"/><Relationship Id="rId2" Type="http://schemas.microsoft.com/office/2007/relationships/hdphoto" Target="../media/hdphoto12.wdp"/><Relationship Id="rId1" Type="http://schemas.openxmlformats.org/officeDocument/2006/relationships/image" Target="../media/image22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3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16.png"/><Relationship Id="rId2" Type="http://schemas.microsoft.com/office/2007/relationships/hdphoto" Target="../media/hdphoto14.wdp"/><Relationship Id="rId1" Type="http://schemas.openxmlformats.org/officeDocument/2006/relationships/image" Target="../media/image24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5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16.png"/><Relationship Id="rId2" Type="http://schemas.microsoft.com/office/2007/relationships/hdphoto" Target="../media/hdphoto16.wdp"/><Relationship Id="rId1" Type="http://schemas.openxmlformats.org/officeDocument/2006/relationships/image" Target="../media/image26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7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16.png"/><Relationship Id="rId2" Type="http://schemas.microsoft.com/office/2007/relationships/hdphoto" Target="../media/hdphoto18.wdp"/><Relationship Id="rId1" Type="http://schemas.openxmlformats.org/officeDocument/2006/relationships/image" Target="../media/image28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9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7" Type="http://schemas.openxmlformats.org/officeDocument/2006/relationships/image" Target="../media/image16.png"/><Relationship Id="rId2" Type="http://schemas.microsoft.com/office/2007/relationships/hdphoto" Target="../media/hdphoto20.wdp"/><Relationship Id="rId1" Type="http://schemas.openxmlformats.org/officeDocument/2006/relationships/image" Target="../media/image30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1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7" Type="http://schemas.openxmlformats.org/officeDocument/2006/relationships/image" Target="../media/image16.png"/><Relationship Id="rId2" Type="http://schemas.microsoft.com/office/2007/relationships/hdphoto" Target="../media/hdphoto22.wdp"/><Relationship Id="rId1" Type="http://schemas.openxmlformats.org/officeDocument/2006/relationships/image" Target="../media/image32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3.wdp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7" Type="http://schemas.openxmlformats.org/officeDocument/2006/relationships/image" Target="../media/image16.png"/><Relationship Id="rId2" Type="http://schemas.microsoft.com/office/2007/relationships/hdphoto" Target="../media/hdphoto24.wdp"/><Relationship Id="rId1" Type="http://schemas.openxmlformats.org/officeDocument/2006/relationships/image" Target="../media/image34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5.wdp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7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6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9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8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1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0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3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2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4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4.wdp"/><Relationship Id="rId1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_rels/drawing33.xml.rels><?xml version="1.0" encoding="UTF-8" standalone="yes"?>
<Relationships xmlns="http://schemas.openxmlformats.org/package/2006/relationships"><Relationship Id="rId2" Type="http://schemas.microsoft.com/office/2007/relationships/hdphoto" Target="../media/hdphoto26.wdp"/><Relationship Id="rId1" Type="http://schemas.openxmlformats.org/officeDocument/2006/relationships/image" Target="../media/image3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image" Target="../media/image41.png"/><Relationship Id="rId2" Type="http://schemas.openxmlformats.org/officeDocument/2006/relationships/chart" Target="../charts/chart44.xml"/><Relationship Id="rId1" Type="http://schemas.openxmlformats.org/officeDocument/2006/relationships/image" Target="../media/image37.png"/><Relationship Id="rId6" Type="http://schemas.openxmlformats.org/officeDocument/2006/relationships/image" Target="../media/image40.png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7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191966</xdr:colOff>
      <xdr:row>0</xdr:row>
      <xdr:rowOff>240323</xdr:rowOff>
    </xdr:from>
    <xdr:to>
      <xdr:col>9</xdr:col>
      <xdr:colOff>1114425</xdr:colOff>
      <xdr:row>1</xdr:row>
      <xdr:rowOff>287592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041" y="2403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0</xdr:row>
      <xdr:rowOff>209551</xdr:rowOff>
    </xdr:from>
    <xdr:to>
      <xdr:col>9</xdr:col>
      <xdr:colOff>1104900</xdr:colOff>
      <xdr:row>5</xdr:row>
      <xdr:rowOff>400051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476250</xdr:colOff>
      <xdr:row>19</xdr:row>
      <xdr:rowOff>161925</xdr:rowOff>
    </xdr:from>
    <xdr:to>
      <xdr:col>9</xdr:col>
      <xdr:colOff>123825</xdr:colOff>
      <xdr:row>30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14654</xdr:colOff>
      <xdr:row>1</xdr:row>
      <xdr:rowOff>14654</xdr:rowOff>
    </xdr:from>
    <xdr:to>
      <xdr:col>2</xdr:col>
      <xdr:colOff>461348</xdr:colOff>
      <xdr:row>2</xdr:row>
      <xdr:rowOff>2111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5077" y="468923"/>
          <a:ext cx="446694" cy="4417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424357</xdr:rowOff>
    </xdr:from>
    <xdr:to>
      <xdr:col>9</xdr:col>
      <xdr:colOff>409575</xdr:colOff>
      <xdr:row>14</xdr:row>
      <xdr:rowOff>401733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4081957"/>
          <a:ext cx="4743449" cy="2720576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266700</xdr:colOff>
      <xdr:row>4</xdr:row>
      <xdr:rowOff>114300</xdr:rowOff>
    </xdr:from>
    <xdr:to>
      <xdr:col>3</xdr:col>
      <xdr:colOff>285563</xdr:colOff>
      <xdr:row>8</xdr:row>
      <xdr:rowOff>9400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885825"/>
          <a:ext cx="1495238" cy="10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238125</xdr:colOff>
      <xdr:row>5</xdr:row>
      <xdr:rowOff>6430</xdr:rowOff>
    </xdr:from>
    <xdr:to>
      <xdr:col>3</xdr:col>
      <xdr:colOff>218888</xdr:colOff>
      <xdr:row>8</xdr:row>
      <xdr:rowOff>37974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5" y="939880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47625</xdr:rowOff>
    </xdr:from>
    <xdr:to>
      <xdr:col>1</xdr:col>
      <xdr:colOff>253313</xdr:colOff>
      <xdr:row>6</xdr:row>
      <xdr:rowOff>191159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0" y="1295400"/>
          <a:ext cx="196163" cy="1435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219075</xdr:colOff>
      <xdr:row>5</xdr:row>
      <xdr:rowOff>0</xdr:rowOff>
    </xdr:from>
    <xdr:to>
      <xdr:col>3</xdr:col>
      <xdr:colOff>237938</xdr:colOff>
      <xdr:row>8</xdr:row>
      <xdr:rowOff>57025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933450"/>
          <a:ext cx="1495238" cy="10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209550</xdr:colOff>
      <xdr:row>4</xdr:row>
      <xdr:rowOff>142875</xdr:rowOff>
    </xdr:from>
    <xdr:to>
      <xdr:col>3</xdr:col>
      <xdr:colOff>228413</xdr:colOff>
      <xdr:row>8</xdr:row>
      <xdr:rowOff>37975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9144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1</xdr:col>
      <xdr:colOff>224738</xdr:colOff>
      <xdr:row>6</xdr:row>
      <xdr:rowOff>153059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biLevel thresh="50000"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" y="1257300"/>
          <a:ext cx="196163" cy="1435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38100</xdr:colOff>
      <xdr:row>33</xdr:row>
      <xdr:rowOff>47625</xdr:rowOff>
    </xdr:from>
    <xdr:to>
      <xdr:col>6</xdr:col>
      <xdr:colOff>285750</xdr:colOff>
      <xdr:row>47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342901</xdr:colOff>
      <xdr:row>33</xdr:row>
      <xdr:rowOff>57150</xdr:rowOff>
    </xdr:from>
    <xdr:to>
      <xdr:col>10</xdr:col>
      <xdr:colOff>276225</xdr:colOff>
      <xdr:row>47</xdr:row>
      <xdr:rowOff>57149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28296</xdr:colOff>
      <xdr:row>4</xdr:row>
      <xdr:rowOff>123825</xdr:rowOff>
    </xdr:from>
    <xdr:to>
      <xdr:col>3</xdr:col>
      <xdr:colOff>104587</xdr:colOff>
      <xdr:row>8</xdr:row>
      <xdr:rowOff>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6896" y="895350"/>
          <a:ext cx="1466941" cy="9810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104775</xdr:colOff>
      <xdr:row>51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85724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76200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95250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28575</xdr:rowOff>
    </xdr:from>
    <xdr:to>
      <xdr:col>3</xdr:col>
      <xdr:colOff>465744</xdr:colOff>
      <xdr:row>4</xdr:row>
      <xdr:rowOff>473232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2100" y="90487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19050</xdr:colOff>
      <xdr:row>4</xdr:row>
      <xdr:rowOff>47625</xdr:rowOff>
    </xdr:from>
    <xdr:to>
      <xdr:col>8</xdr:col>
      <xdr:colOff>465744</xdr:colOff>
      <xdr:row>4</xdr:row>
      <xdr:rowOff>488050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3850" y="9239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133350</xdr:colOff>
      <xdr:row>26</xdr:row>
      <xdr:rowOff>80962</xdr:rowOff>
    </xdr:from>
    <xdr:to>
      <xdr:col>10</xdr:col>
      <xdr:colOff>476250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31</xdr:row>
      <xdr:rowOff>132637</xdr:rowOff>
    </xdr:from>
    <xdr:to>
      <xdr:col>0</xdr:col>
      <xdr:colOff>406557</xdr:colOff>
      <xdr:row>33</xdr:row>
      <xdr:rowOff>140570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94537" y="7019925"/>
          <a:ext cx="312733" cy="31130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314324</xdr:colOff>
      <xdr:row>2</xdr:row>
      <xdr:rowOff>3639</xdr:rowOff>
    </xdr:from>
    <xdr:to>
      <xdr:col>2</xdr:col>
      <xdr:colOff>285562</xdr:colOff>
      <xdr:row>4</xdr:row>
      <xdr:rowOff>390399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4" y="413214"/>
          <a:ext cx="1276163" cy="853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13</xdr:row>
      <xdr:rowOff>274222</xdr:rowOff>
    </xdr:from>
    <xdr:to>
      <xdr:col>2</xdr:col>
      <xdr:colOff>1542863</xdr:colOff>
      <xdr:row>15</xdr:row>
      <xdr:rowOff>142749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9675" y="4389022"/>
          <a:ext cx="942788" cy="63052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582297</xdr:colOff>
      <xdr:row>18</xdr:row>
      <xdr:rowOff>333375</xdr:rowOff>
    </xdr:from>
    <xdr:to>
      <xdr:col>2</xdr:col>
      <xdr:colOff>1543048</xdr:colOff>
      <xdr:row>20</xdr:row>
      <xdr:rowOff>154563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01897" y="6353175"/>
          <a:ext cx="960751" cy="5831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590550</xdr:colOff>
      <xdr:row>6</xdr:row>
      <xdr:rowOff>99000</xdr:rowOff>
    </xdr:from>
    <xdr:to>
      <xdr:col>2</xdr:col>
      <xdr:colOff>1544098</xdr:colOff>
      <xdr:row>7</xdr:row>
      <xdr:rowOff>276225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15468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590551</xdr:colOff>
      <xdr:row>8</xdr:row>
      <xdr:rowOff>275558</xdr:rowOff>
    </xdr:from>
    <xdr:to>
      <xdr:col>2</xdr:col>
      <xdr:colOff>1485901</xdr:colOff>
      <xdr:row>10</xdr:row>
      <xdr:rowOff>95250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961" b="98039" l="1274" r="980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2485358"/>
          <a:ext cx="895350" cy="5816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21</xdr:row>
      <xdr:rowOff>180385</xdr:rowOff>
    </xdr:from>
    <xdr:to>
      <xdr:col>2</xdr:col>
      <xdr:colOff>1447800</xdr:colOff>
      <xdr:row>22</xdr:row>
      <xdr:rowOff>200024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7343185"/>
          <a:ext cx="762000" cy="400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4</xdr:row>
      <xdr:rowOff>133350</xdr:rowOff>
    </xdr:from>
    <xdr:to>
      <xdr:col>2</xdr:col>
      <xdr:colOff>1323975</xdr:colOff>
      <xdr:row>5</xdr:row>
      <xdr:rowOff>228600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915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1</xdr:rowOff>
    </xdr:from>
    <xdr:to>
      <xdr:col>3</xdr:col>
      <xdr:colOff>165011</xdr:colOff>
      <xdr:row>7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32</xdr:row>
      <xdr:rowOff>0</xdr:rowOff>
    </xdr:from>
    <xdr:to>
      <xdr:col>3</xdr:col>
      <xdr:colOff>174500</xdr:colOff>
      <xdr:row>34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33</xdr:row>
      <xdr:rowOff>19050</xdr:rowOff>
    </xdr:from>
    <xdr:ext cx="446694" cy="444657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8</xdr:col>
      <xdr:colOff>371475</xdr:colOff>
      <xdr:row>33</xdr:row>
      <xdr:rowOff>28575</xdr:rowOff>
    </xdr:from>
    <xdr:ext cx="446694" cy="444657"/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57150</xdr:rowOff>
    </xdr:from>
    <xdr:to>
      <xdr:col>2</xdr:col>
      <xdr:colOff>476249</xdr:colOff>
      <xdr:row>7</xdr:row>
      <xdr:rowOff>35087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9060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32</xdr:row>
      <xdr:rowOff>28575</xdr:rowOff>
    </xdr:from>
    <xdr:to>
      <xdr:col>3</xdr:col>
      <xdr:colOff>47625</xdr:colOff>
      <xdr:row>34</xdr:row>
      <xdr:rowOff>177472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721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85725</xdr:rowOff>
    </xdr:from>
    <xdr:to>
      <xdr:col>3</xdr:col>
      <xdr:colOff>0</xdr:colOff>
      <xdr:row>7</xdr:row>
      <xdr:rowOff>75534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917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32</xdr:row>
      <xdr:rowOff>9525</xdr:rowOff>
    </xdr:from>
    <xdr:to>
      <xdr:col>3</xdr:col>
      <xdr:colOff>76199</xdr:colOff>
      <xdr:row>35</xdr:row>
      <xdr:rowOff>113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53100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6</xdr:row>
      <xdr:rowOff>19050</xdr:rowOff>
    </xdr:from>
    <xdr:ext cx="446694" cy="444657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60769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4</xdr:row>
      <xdr:rowOff>152400</xdr:rowOff>
    </xdr:from>
    <xdr:to>
      <xdr:col>2</xdr:col>
      <xdr:colOff>541975</xdr:colOff>
      <xdr:row>8</xdr:row>
      <xdr:rowOff>0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92392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32</xdr:row>
      <xdr:rowOff>47625</xdr:rowOff>
    </xdr:from>
    <xdr:to>
      <xdr:col>3</xdr:col>
      <xdr:colOff>9525</xdr:colOff>
      <xdr:row>34</xdr:row>
      <xdr:rowOff>68113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912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32</xdr:row>
      <xdr:rowOff>133350</xdr:rowOff>
    </xdr:from>
    <xdr:to>
      <xdr:col>2</xdr:col>
      <xdr:colOff>352425</xdr:colOff>
      <xdr:row>33</xdr:row>
      <xdr:rowOff>135391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876925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142875</xdr:rowOff>
    </xdr:from>
    <xdr:to>
      <xdr:col>2</xdr:col>
      <xdr:colOff>533400</xdr:colOff>
      <xdr:row>8</xdr:row>
      <xdr:rowOff>17372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14400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9524</xdr:rowOff>
    </xdr:from>
    <xdr:to>
      <xdr:col>3</xdr:col>
      <xdr:colOff>123826</xdr:colOff>
      <xdr:row>7</xdr:row>
      <xdr:rowOff>266699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429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31</xdr:row>
      <xdr:rowOff>123825</xdr:rowOff>
    </xdr:from>
    <xdr:to>
      <xdr:col>3</xdr:col>
      <xdr:colOff>152400</xdr:colOff>
      <xdr:row>34</xdr:row>
      <xdr:rowOff>259390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05475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9525</xdr:rowOff>
    </xdr:from>
    <xdr:to>
      <xdr:col>3</xdr:col>
      <xdr:colOff>8290</xdr:colOff>
      <xdr:row>7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32</xdr:row>
      <xdr:rowOff>28575</xdr:rowOff>
    </xdr:from>
    <xdr:to>
      <xdr:col>3</xdr:col>
      <xdr:colOff>3499</xdr:colOff>
      <xdr:row>34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200026</xdr:colOff>
      <xdr:row>33</xdr:row>
      <xdr:rowOff>19050</xdr:rowOff>
    </xdr:from>
    <xdr:to>
      <xdr:col>5</xdr:col>
      <xdr:colOff>85726</xdr:colOff>
      <xdr:row>51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28575</xdr:rowOff>
    </xdr:from>
    <xdr:to>
      <xdr:col>5</xdr:col>
      <xdr:colOff>208568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5</xdr:row>
      <xdr:rowOff>28575</xdr:rowOff>
    </xdr:from>
    <xdr:to>
      <xdr:col>5</xdr:col>
      <xdr:colOff>189518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7652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219076</xdr:colOff>
      <xdr:row>33</xdr:row>
      <xdr:rowOff>19050</xdr:rowOff>
    </xdr:from>
    <xdr:to>
      <xdr:col>5</xdr:col>
      <xdr:colOff>104776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</xdr:row>
      <xdr:rowOff>95250</xdr:rowOff>
    </xdr:from>
    <xdr:to>
      <xdr:col>3</xdr:col>
      <xdr:colOff>657225</xdr:colOff>
      <xdr:row>25</xdr:row>
      <xdr:rowOff>85725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0"/>
          <a:ext cx="5762625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47625</xdr:rowOff>
    </xdr:from>
    <xdr:to>
      <xdr:col>9</xdr:col>
      <xdr:colOff>475269</xdr:colOff>
      <xdr:row>4</xdr:row>
      <xdr:rowOff>492282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923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57200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38100</xdr:colOff>
      <xdr:row>4</xdr:row>
      <xdr:rowOff>57150</xdr:rowOff>
    </xdr:from>
    <xdr:to>
      <xdr:col>9</xdr:col>
      <xdr:colOff>484794</xdr:colOff>
      <xdr:row>4</xdr:row>
      <xdr:rowOff>497575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72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5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5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solidFill>
            <a:schemeClr val="accent5">
              <a:lumMod val="75000"/>
            </a:schemeClr>
          </a:solidFill>
          <a:prstDash val="sysDot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24</xdr:row>
      <xdr:rowOff>0</xdr:rowOff>
    </xdr:from>
    <xdr:to>
      <xdr:col>4</xdr:col>
      <xdr:colOff>161952</xdr:colOff>
      <xdr:row>32</xdr:row>
      <xdr:rowOff>6543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8800"/>
                  </a14:imgEffect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39605" y="7389895"/>
          <a:ext cx="2340168" cy="230507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180976</xdr:rowOff>
    </xdr:from>
    <xdr:to>
      <xdr:col>7</xdr:col>
      <xdr:colOff>948771</xdr:colOff>
      <xdr:row>21</xdr:row>
      <xdr:rowOff>40882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342901"/>
          <a:ext cx="6663770" cy="379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26</xdr:row>
      <xdr:rowOff>28575</xdr:rowOff>
    </xdr:from>
    <xdr:to>
      <xdr:col>4</xdr:col>
      <xdr:colOff>361950</xdr:colOff>
      <xdr:row>40</xdr:row>
      <xdr:rowOff>85724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26</xdr:row>
      <xdr:rowOff>28575</xdr:rowOff>
    </xdr:from>
    <xdr:to>
      <xdr:col>8</xdr:col>
      <xdr:colOff>857250</xdr:colOff>
      <xdr:row>40</xdr:row>
      <xdr:rowOff>76200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800101</xdr:colOff>
      <xdr:row>23</xdr:row>
      <xdr:rowOff>9525</xdr:rowOff>
    </xdr:from>
    <xdr:to>
      <xdr:col>5</xdr:col>
      <xdr:colOff>3389</xdr:colOff>
      <xdr:row>24</xdr:row>
      <xdr:rowOff>161924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4267200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752476</xdr:colOff>
      <xdr:row>22</xdr:row>
      <xdr:rowOff>32649</xdr:rowOff>
    </xdr:from>
    <xdr:to>
      <xdr:col>6</xdr:col>
      <xdr:colOff>962026</xdr:colOff>
      <xdr:row>24</xdr:row>
      <xdr:rowOff>134211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290324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754454</xdr:colOff>
      <xdr:row>21</xdr:row>
      <xdr:rowOff>133349</xdr:rowOff>
    </xdr:from>
    <xdr:to>
      <xdr:col>2</xdr:col>
      <xdr:colOff>963427</xdr:colOff>
      <xdr:row>25</xdr:row>
      <xdr:rowOff>9524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604" y="4229099"/>
          <a:ext cx="20897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20</xdr:row>
      <xdr:rowOff>306388</xdr:rowOff>
    </xdr:from>
    <xdr:to>
      <xdr:col>0</xdr:col>
      <xdr:colOff>971550</xdr:colOff>
      <xdr:row>24</xdr:row>
      <xdr:rowOff>152400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59238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378142</xdr:colOff>
      <xdr:row>4</xdr:row>
      <xdr:rowOff>18485</xdr:rowOff>
    </xdr:from>
    <xdr:to>
      <xdr:col>5</xdr:col>
      <xdr:colOff>142024</xdr:colOff>
      <xdr:row>4</xdr:row>
      <xdr:rowOff>333375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11817" y="866210"/>
          <a:ext cx="316332" cy="31489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421675</xdr:colOff>
      <xdr:row>4</xdr:row>
      <xdr:rowOff>28275</xdr:rowOff>
    </xdr:from>
    <xdr:to>
      <xdr:col>9</xdr:col>
      <xdr:colOff>180975</xdr:colOff>
      <xdr:row>4</xdr:row>
      <xdr:rowOff>335650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17525" y="876000"/>
          <a:ext cx="311750" cy="30737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352425</xdr:colOff>
      <xdr:row>2</xdr:row>
      <xdr:rowOff>223464</xdr:rowOff>
    </xdr:from>
    <xdr:to>
      <xdr:col>2</xdr:col>
      <xdr:colOff>504825</xdr:colOff>
      <xdr:row>5</xdr:row>
      <xdr:rowOff>75568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85414"/>
          <a:ext cx="1485900" cy="852229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4</xdr:row>
      <xdr:rowOff>38100</xdr:rowOff>
    </xdr:from>
    <xdr:to>
      <xdr:col>5</xdr:col>
      <xdr:colOff>456219</xdr:colOff>
      <xdr:row>4</xdr:row>
      <xdr:rowOff>482757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38100</xdr:colOff>
      <xdr:row>4</xdr:row>
      <xdr:rowOff>57150</xdr:rowOff>
    </xdr:from>
    <xdr:to>
      <xdr:col>14</xdr:col>
      <xdr:colOff>484794</xdr:colOff>
      <xdr:row>4</xdr:row>
      <xdr:rowOff>497575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913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209550</xdr:colOff>
      <xdr:row>2</xdr:row>
      <xdr:rowOff>180975</xdr:rowOff>
    </xdr:from>
    <xdr:to>
      <xdr:col>2</xdr:col>
      <xdr:colOff>153448</xdr:colOff>
      <xdr:row>4</xdr:row>
      <xdr:rowOff>272475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59055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4</xdr:row>
      <xdr:rowOff>38100</xdr:rowOff>
    </xdr:from>
    <xdr:to>
      <xdr:col>4</xdr:col>
      <xdr:colOff>494319</xdr:colOff>
      <xdr:row>4</xdr:row>
      <xdr:rowOff>482757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10</xdr:col>
      <xdr:colOff>38100</xdr:colOff>
      <xdr:row>4</xdr:row>
      <xdr:rowOff>19050</xdr:rowOff>
    </xdr:from>
    <xdr:to>
      <xdr:col>10</xdr:col>
      <xdr:colOff>484794</xdr:colOff>
      <xdr:row>4</xdr:row>
      <xdr:rowOff>459475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8953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466725</xdr:colOff>
      <xdr:row>4</xdr:row>
      <xdr:rowOff>133350</xdr:rowOff>
    </xdr:from>
    <xdr:to>
      <xdr:col>16</xdr:col>
      <xdr:colOff>222576</xdr:colOff>
      <xdr:row>4</xdr:row>
      <xdr:rowOff>474888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0096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276225</xdr:colOff>
      <xdr:row>4</xdr:row>
      <xdr:rowOff>24245</xdr:rowOff>
    </xdr:from>
    <xdr:to>
      <xdr:col>19</xdr:col>
      <xdr:colOff>209550</xdr:colOff>
      <xdr:row>4</xdr:row>
      <xdr:rowOff>509155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900545"/>
          <a:ext cx="381000" cy="4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4</xdr:row>
      <xdr:rowOff>133350</xdr:rowOff>
    </xdr:from>
    <xdr:ext cx="446694" cy="444657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4714875" y="8477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14</xdr:col>
      <xdr:colOff>295275</xdr:colOff>
      <xdr:row>4</xdr:row>
      <xdr:rowOff>180975</xdr:rowOff>
    </xdr:from>
    <xdr:ext cx="446694" cy="440425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7800975" y="105727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twoCellAnchor>
    <xdr:from>
      <xdr:col>1</xdr:col>
      <xdr:colOff>57149</xdr:colOff>
      <xdr:row>26</xdr:row>
      <xdr:rowOff>38100</xdr:rowOff>
    </xdr:from>
    <xdr:to>
      <xdr:col>5</xdr:col>
      <xdr:colOff>447674</xdr:colOff>
      <xdr:row>34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76199</xdr:colOff>
      <xdr:row>26</xdr:row>
      <xdr:rowOff>66675</xdr:rowOff>
    </xdr:from>
    <xdr:to>
      <xdr:col>11</xdr:col>
      <xdr:colOff>466724</xdr:colOff>
      <xdr:row>35</xdr:row>
      <xdr:rowOff>109536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26</xdr:row>
      <xdr:rowOff>57150</xdr:rowOff>
    </xdr:from>
    <xdr:to>
      <xdr:col>17</xdr:col>
      <xdr:colOff>457200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247650</xdr:colOff>
      <xdr:row>4</xdr:row>
      <xdr:rowOff>85725</xdr:rowOff>
    </xdr:from>
    <xdr:to>
      <xdr:col>4</xdr:col>
      <xdr:colOff>314325</xdr:colOff>
      <xdr:row>5</xdr:row>
      <xdr:rowOff>180975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800100"/>
          <a:ext cx="10953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5</xdr:row>
      <xdr:rowOff>28575</xdr:rowOff>
    </xdr:from>
    <xdr:to>
      <xdr:col>2</xdr:col>
      <xdr:colOff>227618</xdr:colOff>
      <xdr:row>6</xdr:row>
      <xdr:rowOff>177957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192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3</xdr:col>
      <xdr:colOff>98135</xdr:colOff>
      <xdr:row>5</xdr:row>
      <xdr:rowOff>47625</xdr:rowOff>
    </xdr:from>
    <xdr:to>
      <xdr:col>3</xdr:col>
      <xdr:colOff>489275</xdr:colOff>
      <xdr:row>6</xdr:row>
      <xdr:rowOff>27213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382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4</xdr:col>
      <xdr:colOff>390524</xdr:colOff>
      <xdr:row>5</xdr:row>
      <xdr:rowOff>28575</xdr:rowOff>
    </xdr:from>
    <xdr:ext cx="418119" cy="377982"/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6</xdr:col>
      <xdr:colOff>98135</xdr:colOff>
      <xdr:row>5</xdr:row>
      <xdr:rowOff>47625</xdr:rowOff>
    </xdr:from>
    <xdr:ext cx="391140" cy="208188"/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390524</xdr:colOff>
      <xdr:row>5</xdr:row>
      <xdr:rowOff>28575</xdr:rowOff>
    </xdr:from>
    <xdr:ext cx="418119" cy="3779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9</xdr:col>
      <xdr:colOff>98135</xdr:colOff>
      <xdr:row>5</xdr:row>
      <xdr:rowOff>47625</xdr:rowOff>
    </xdr:from>
    <xdr:ext cx="391140" cy="208188"/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7.14062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29"/>
      <c r="B1" s="28"/>
      <c r="C1" s="54"/>
      <c r="D1" s="49"/>
      <c r="E1" s="28"/>
      <c r="F1" s="54"/>
      <c r="G1" s="41"/>
      <c r="H1" s="49"/>
      <c r="I1" s="65"/>
      <c r="J1" s="22"/>
    </row>
    <row r="2" spans="1:20" ht="36" customHeight="1" x14ac:dyDescent="0.2">
      <c r="A2" s="762" t="s">
        <v>141</v>
      </c>
      <c r="B2" s="41"/>
      <c r="C2" s="72"/>
      <c r="D2" s="50"/>
      <c r="E2" s="28"/>
      <c r="F2" s="67"/>
      <c r="G2" s="31"/>
      <c r="H2" s="50"/>
      <c r="I2" s="22"/>
      <c r="J2" s="22"/>
    </row>
    <row r="3" spans="1:20" ht="36" customHeight="1" x14ac:dyDescent="0.2">
      <c r="A3" s="66" t="s">
        <v>142</v>
      </c>
      <c r="B3" s="31"/>
      <c r="C3" s="72"/>
      <c r="D3" s="31"/>
      <c r="E3" s="41"/>
      <c r="F3" s="52"/>
      <c r="G3" s="52"/>
      <c r="H3" s="53"/>
      <c r="I3" s="22"/>
      <c r="J3" s="22"/>
    </row>
    <row r="4" spans="1:20" ht="36" customHeight="1" x14ac:dyDescent="0.2">
      <c r="A4" s="66" t="s">
        <v>143</v>
      </c>
      <c r="B4" s="31"/>
      <c r="C4" s="72"/>
      <c r="D4" s="33"/>
      <c r="E4" s="50"/>
      <c r="F4" s="28"/>
      <c r="G4" s="28"/>
      <c r="H4" s="28"/>
      <c r="I4" s="22"/>
      <c r="J4" s="22"/>
      <c r="T4" s="68"/>
    </row>
    <row r="5" spans="1:20" ht="36" customHeight="1" x14ac:dyDescent="0.2">
      <c r="A5" s="763" t="s">
        <v>144</v>
      </c>
      <c r="B5" s="31"/>
      <c r="C5" s="72"/>
      <c r="D5" s="52"/>
      <c r="E5" s="53"/>
      <c r="F5" s="28"/>
      <c r="G5" s="28"/>
      <c r="H5" s="28"/>
      <c r="I5" s="22"/>
      <c r="J5" s="22"/>
    </row>
    <row r="6" spans="1:20" ht="36" customHeight="1" x14ac:dyDescent="0.2">
      <c r="A6" s="63"/>
      <c r="B6" s="48"/>
      <c r="C6" s="51"/>
      <c r="D6" s="22"/>
      <c r="E6" s="22"/>
      <c r="F6" s="22"/>
      <c r="G6" s="22"/>
      <c r="H6" s="22"/>
      <c r="I6" s="22"/>
      <c r="J6" s="22"/>
    </row>
    <row r="7" spans="1:20" ht="36" customHeight="1" x14ac:dyDescent="0.2">
      <c r="A7" s="891" t="s">
        <v>247</v>
      </c>
      <c r="B7" s="891"/>
      <c r="C7" s="891"/>
      <c r="D7" s="891"/>
      <c r="E7" s="891"/>
      <c r="F7" s="891"/>
      <c r="G7" s="891"/>
      <c r="H7" s="891"/>
      <c r="I7" s="891"/>
      <c r="J7" s="891"/>
    </row>
    <row r="8" spans="1:20" ht="36" customHeight="1" x14ac:dyDescent="0.2">
      <c r="A8" s="891"/>
      <c r="B8" s="891"/>
      <c r="C8" s="891"/>
      <c r="D8" s="891"/>
      <c r="E8" s="891"/>
      <c r="F8" s="891"/>
      <c r="G8" s="891"/>
      <c r="H8" s="891"/>
      <c r="I8" s="891"/>
      <c r="J8" s="891"/>
    </row>
    <row r="9" spans="1:20" ht="3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1" ht="36" customHeight="1" x14ac:dyDescent="0.2">
      <c r="A17" s="25"/>
      <c r="B17" s="25"/>
      <c r="C17" s="24"/>
      <c r="D17" s="69"/>
      <c r="E17" s="894" t="s">
        <v>172</v>
      </c>
      <c r="F17" s="894"/>
      <c r="G17" s="761">
        <v>2016</v>
      </c>
      <c r="H17" s="24"/>
      <c r="I17" s="25"/>
      <c r="J17" s="25"/>
    </row>
    <row r="18" spans="1:11" ht="23.25" customHeight="1" x14ac:dyDescent="0.2">
      <c r="A18" s="25"/>
      <c r="B18" s="25"/>
      <c r="C18" s="24"/>
      <c r="D18" s="69"/>
      <c r="E18" s="70"/>
      <c r="F18" s="70"/>
      <c r="G18" s="71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7"/>
      <c r="F19" s="27"/>
      <c r="G19" s="22"/>
      <c r="H19" s="22"/>
      <c r="I19" s="58"/>
      <c r="J19" s="480"/>
    </row>
    <row r="20" spans="1:11" ht="15" customHeight="1" x14ac:dyDescent="0.2">
      <c r="A20" s="4"/>
      <c r="B20" s="4"/>
      <c r="C20" s="4"/>
      <c r="D20" s="30"/>
      <c r="E20" s="30">
        <v>1</v>
      </c>
      <c r="F20" s="64">
        <v>0</v>
      </c>
      <c r="G20" s="30"/>
      <c r="H20" s="4"/>
      <c r="I20" s="58"/>
      <c r="J20" s="479" t="s">
        <v>34</v>
      </c>
    </row>
    <row r="21" spans="1:11" ht="15" customHeight="1" x14ac:dyDescent="0.2">
      <c r="A21" s="4"/>
      <c r="B21" s="4"/>
      <c r="C21" s="4"/>
      <c r="D21" s="30"/>
      <c r="E21" s="59">
        <v>6</v>
      </c>
      <c r="F21" s="56">
        <v>2</v>
      </c>
      <c r="G21" s="56"/>
      <c r="H21" s="55"/>
      <c r="I21" s="35"/>
      <c r="J21" s="479" t="s">
        <v>35</v>
      </c>
    </row>
    <row r="22" spans="1:11" ht="15" customHeight="1" x14ac:dyDescent="0.2">
      <c r="A22" s="4"/>
      <c r="B22" s="4"/>
      <c r="C22" s="4"/>
      <c r="D22" s="30"/>
      <c r="E22" s="60">
        <v>0</v>
      </c>
      <c r="F22" s="36">
        <v>2</v>
      </c>
      <c r="G22" s="36"/>
      <c r="H22" s="35"/>
      <c r="I22" s="35"/>
      <c r="J22" s="479" t="s">
        <v>36</v>
      </c>
    </row>
    <row r="23" spans="1:11" ht="15" customHeight="1" x14ac:dyDescent="0.2">
      <c r="A23" s="4"/>
      <c r="B23" s="4"/>
      <c r="C23" s="4"/>
      <c r="D23" s="30"/>
      <c r="E23" s="60">
        <v>6</v>
      </c>
      <c r="F23" s="36">
        <v>10</v>
      </c>
      <c r="G23" s="36"/>
      <c r="H23" s="35"/>
      <c r="I23" s="35"/>
      <c r="J23" s="47"/>
    </row>
    <row r="24" spans="1:11" ht="15" customHeight="1" x14ac:dyDescent="0.2">
      <c r="A24" s="23"/>
      <c r="B24" s="23"/>
      <c r="C24" s="22"/>
      <c r="D24" s="57"/>
      <c r="E24" s="37">
        <v>8</v>
      </c>
      <c r="F24" s="37">
        <v>10</v>
      </c>
      <c r="G24" s="32"/>
      <c r="H24" s="32"/>
      <c r="I24" s="45"/>
      <c r="J24" s="4"/>
    </row>
    <row r="25" spans="1:11" ht="15" customHeight="1" x14ac:dyDescent="0.2">
      <c r="A25" s="22"/>
      <c r="B25" s="22"/>
      <c r="C25" s="22"/>
      <c r="D25" s="44"/>
      <c r="E25" s="37">
        <v>6</v>
      </c>
      <c r="F25" s="37">
        <v>15</v>
      </c>
      <c r="G25" s="38"/>
      <c r="H25" s="39"/>
      <c r="I25" s="40"/>
      <c r="J25" s="43"/>
      <c r="K25" s="26"/>
    </row>
    <row r="26" spans="1:11" ht="15" customHeight="1" x14ac:dyDescent="0.2">
      <c r="A26" s="22"/>
      <c r="B26" s="57"/>
      <c r="C26" s="42"/>
      <c r="D26" s="32"/>
      <c r="E26" s="37">
        <v>10</v>
      </c>
      <c r="F26" s="34"/>
      <c r="G26" s="32"/>
      <c r="H26" s="32"/>
      <c r="I26" s="40"/>
      <c r="J26" s="62"/>
      <c r="K26" s="26"/>
    </row>
    <row r="27" spans="1:11" ht="15" customHeight="1" x14ac:dyDescent="0.2">
      <c r="A27" s="4"/>
      <c r="B27" s="63"/>
      <c r="C27" s="32"/>
      <c r="D27" s="32"/>
      <c r="E27" s="32"/>
      <c r="F27" s="32"/>
      <c r="G27" s="40"/>
      <c r="H27" s="40"/>
      <c r="I27" s="40"/>
      <c r="J27" s="75"/>
      <c r="K27" s="26"/>
    </row>
    <row r="28" spans="1:11" ht="15" customHeight="1" x14ac:dyDescent="0.2">
      <c r="A28" s="4"/>
      <c r="B28" s="22"/>
      <c r="C28" s="63"/>
      <c r="D28" s="48"/>
      <c r="E28" s="32"/>
      <c r="F28" s="32"/>
      <c r="G28" s="61"/>
      <c r="H28" s="61"/>
      <c r="I28" s="62"/>
      <c r="J28" s="76"/>
      <c r="K28" s="26"/>
    </row>
    <row r="29" spans="1:11" ht="15" customHeight="1" x14ac:dyDescent="0.2">
      <c r="A29" s="892" t="s">
        <v>140</v>
      </c>
      <c r="B29" s="893"/>
      <c r="C29" s="74"/>
      <c r="D29" s="74"/>
      <c r="E29" s="73"/>
      <c r="F29" s="73"/>
      <c r="G29" s="73"/>
      <c r="H29" s="73"/>
      <c r="I29" s="73"/>
      <c r="J29" s="4"/>
    </row>
    <row r="30" spans="1:11" ht="15" customHeight="1" x14ac:dyDescent="0.2">
      <c r="A30" s="77"/>
      <c r="B30" s="78"/>
      <c r="C30" s="46"/>
      <c r="D30" s="46"/>
      <c r="E30" s="46"/>
      <c r="F30" s="47"/>
      <c r="G30" s="4"/>
      <c r="H30" s="4"/>
      <c r="I30" s="4"/>
      <c r="J30" s="4"/>
    </row>
  </sheetData>
  <mergeCells count="3">
    <mergeCell ref="A7:J8"/>
    <mergeCell ref="A29:B29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4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20" ht="13.5" x14ac:dyDescent="0.25">
      <c r="K1" s="1001" t="s">
        <v>260</v>
      </c>
      <c r="L1" s="1001"/>
    </row>
    <row r="2" spans="1:20" ht="6.75" customHeight="1" x14ac:dyDescent="0.2"/>
    <row r="3" spans="1:20" ht="30" customHeight="1" x14ac:dyDescent="0.2">
      <c r="A3" s="1014" t="s">
        <v>192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20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20" ht="12.95" customHeight="1" x14ac:dyDescent="0.2">
      <c r="A5" s="1002" t="s">
        <v>4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20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20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20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20" ht="12.95" customHeight="1" x14ac:dyDescent="0.25">
      <c r="A9" s="1009" t="s">
        <v>157</v>
      </c>
      <c r="B9" s="1009"/>
      <c r="C9" s="16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20" ht="12.95" customHeight="1" x14ac:dyDescent="0.2">
      <c r="A10" s="987" t="str">
        <f>T!J20</f>
        <v>říjen</v>
      </c>
      <c r="B10" s="988"/>
      <c r="C10" s="153" t="s">
        <v>6</v>
      </c>
      <c r="D10" s="132">
        <v>1615</v>
      </c>
      <c r="E10" s="151">
        <v>394332.46319258917</v>
      </c>
      <c r="F10" s="133">
        <v>4208807.4154899996</v>
      </c>
      <c r="G10" s="790">
        <f>E10/$E$16</f>
        <v>0.51240728592907225</v>
      </c>
      <c r="H10" s="238">
        <f>(E10-I10)/I10</f>
        <v>0.18290040475648173</v>
      </c>
      <c r="I10" s="718">
        <v>333360.66300000006</v>
      </c>
      <c r="J10" s="187">
        <v>3560210.2086799997</v>
      </c>
      <c r="K10" s="192">
        <f>I10/$I$16</f>
        <v>0.48169752112590669</v>
      </c>
      <c r="L10" s="148"/>
      <c r="N10" s="134"/>
      <c r="O10" s="134"/>
      <c r="P10" s="134"/>
      <c r="Q10" s="134"/>
      <c r="R10" s="134"/>
      <c r="S10" s="134"/>
      <c r="T10" s="134"/>
    </row>
    <row r="11" spans="1:20" ht="12.95" customHeight="1" x14ac:dyDescent="0.2">
      <c r="A11" s="989"/>
      <c r="B11" s="990"/>
      <c r="C11" s="154" t="s">
        <v>7</v>
      </c>
      <c r="D11" s="132">
        <v>6809</v>
      </c>
      <c r="E11" s="151">
        <v>73503.98721863683</v>
      </c>
      <c r="F11" s="133">
        <v>784587.66566000017</v>
      </c>
      <c r="G11" s="791">
        <f t="shared" ref="G11:G15" si="0">E11/$E$16</f>
        <v>9.5513258763258599E-2</v>
      </c>
      <c r="H11" s="238">
        <f t="shared" ref="H11:H15" si="1">(E11-I11)/I11</f>
        <v>5.6051652558440593E-2</v>
      </c>
      <c r="I11" s="719">
        <v>69602.644</v>
      </c>
      <c r="J11" s="185">
        <v>743381.39478000009</v>
      </c>
      <c r="K11" s="193">
        <f t="shared" ref="K11:K16" si="2">I11/$I$16</f>
        <v>0.10057401727272471</v>
      </c>
      <c r="L11" s="149"/>
      <c r="M11" s="134"/>
      <c r="N11" s="134"/>
      <c r="O11" s="134"/>
      <c r="P11" s="134"/>
      <c r="Q11" s="134"/>
      <c r="R11" s="134"/>
      <c r="S11" s="134"/>
      <c r="T11" s="134"/>
    </row>
    <row r="12" spans="1:20" ht="12.95" customHeight="1" x14ac:dyDescent="0.2">
      <c r="A12" s="989"/>
      <c r="B12" s="990"/>
      <c r="C12" s="154" t="s">
        <v>8</v>
      </c>
      <c r="D12" s="132">
        <v>199412</v>
      </c>
      <c r="E12" s="151">
        <v>96247.659457496309</v>
      </c>
      <c r="F12" s="133">
        <v>1027390.142472123</v>
      </c>
      <c r="G12" s="791">
        <f t="shared" si="0"/>
        <v>0.12506706031847734</v>
      </c>
      <c r="H12" s="238">
        <f t="shared" si="1"/>
        <v>6.6880293592321075E-2</v>
      </c>
      <c r="I12" s="719">
        <v>90214.113088000013</v>
      </c>
      <c r="J12" s="185">
        <v>963561.14617889514</v>
      </c>
      <c r="K12" s="193">
        <f t="shared" si="2"/>
        <v>0.13035705609051365</v>
      </c>
      <c r="L12" s="149"/>
      <c r="M12" s="134"/>
      <c r="N12" s="134"/>
      <c r="O12" s="134"/>
      <c r="P12" s="134"/>
      <c r="Q12" s="134"/>
      <c r="R12" s="134"/>
      <c r="S12" s="134"/>
      <c r="T12" s="134"/>
    </row>
    <row r="13" spans="1:20" ht="12.95" customHeight="1" x14ac:dyDescent="0.2">
      <c r="A13" s="989"/>
      <c r="B13" s="990"/>
      <c r="C13" s="154" t="s">
        <v>9</v>
      </c>
      <c r="D13" s="132">
        <v>2628648</v>
      </c>
      <c r="E13" s="151">
        <v>195090.06425728969</v>
      </c>
      <c r="F13" s="133">
        <v>2082645.7558378491</v>
      </c>
      <c r="G13" s="791">
        <f t="shared" si="0"/>
        <v>0.25350580961168201</v>
      </c>
      <c r="H13" s="238">
        <f t="shared" si="1"/>
        <v>5.1543897325720039E-2</v>
      </c>
      <c r="I13" s="719">
        <v>185527.265912</v>
      </c>
      <c r="J13" s="185">
        <v>1981687.6088210666</v>
      </c>
      <c r="K13" s="193">
        <f t="shared" si="2"/>
        <v>0.26808209249055076</v>
      </c>
      <c r="L13" s="149"/>
      <c r="M13" s="134"/>
      <c r="N13" s="134"/>
      <c r="O13" s="134"/>
      <c r="P13" s="134"/>
      <c r="Q13" s="134"/>
      <c r="R13" s="134"/>
      <c r="S13" s="134"/>
      <c r="T13" s="134"/>
    </row>
    <row r="14" spans="1:20" ht="12.95" customHeight="1" x14ac:dyDescent="0.2">
      <c r="A14" s="989"/>
      <c r="B14" s="990"/>
      <c r="C14" s="207" t="s">
        <v>253</v>
      </c>
      <c r="D14" s="208">
        <v>2836484</v>
      </c>
      <c r="E14" s="792">
        <v>759174.17412601202</v>
      </c>
      <c r="F14" s="209">
        <v>8103430.9794599721</v>
      </c>
      <c r="G14" s="793">
        <f>E14/$E$16</f>
        <v>0.98649341462249029</v>
      </c>
      <c r="H14" s="783">
        <f>(E14-I14)/I14</f>
        <v>0.1185633306884403</v>
      </c>
      <c r="I14" s="720">
        <v>678704.68599999999</v>
      </c>
      <c r="J14" s="210">
        <v>7248840.3584599607</v>
      </c>
      <c r="K14" s="211">
        <f t="shared" si="2"/>
        <v>0.98071068697969566</v>
      </c>
      <c r="L14" s="149"/>
      <c r="M14" s="134"/>
      <c r="N14" s="134"/>
      <c r="O14" s="134"/>
      <c r="P14" s="134"/>
      <c r="Q14" s="134"/>
      <c r="R14" s="134"/>
      <c r="S14" s="134"/>
      <c r="T14" s="134"/>
    </row>
    <row r="15" spans="1:20" ht="12.95" customHeight="1" x14ac:dyDescent="0.2">
      <c r="A15" s="989"/>
      <c r="B15" s="990"/>
      <c r="C15" s="154" t="s">
        <v>93</v>
      </c>
      <c r="D15" s="730">
        <v>0</v>
      </c>
      <c r="E15" s="151">
        <v>10394.241509617514</v>
      </c>
      <c r="F15" s="133">
        <v>111005.83775999999</v>
      </c>
      <c r="G15" s="791">
        <f t="shared" si="0"/>
        <v>1.3506585377509716E-2</v>
      </c>
      <c r="H15" s="238">
        <f t="shared" si="1"/>
        <v>-0.22136108915283093</v>
      </c>
      <c r="I15" s="719">
        <v>13349.244900063428</v>
      </c>
      <c r="J15" s="185">
        <v>142738.80907000005</v>
      </c>
      <c r="K15" s="193">
        <f t="shared" si="2"/>
        <v>1.9289313020304392E-2</v>
      </c>
      <c r="L15" s="149"/>
      <c r="M15" s="134"/>
      <c r="N15" s="134"/>
      <c r="O15" s="134"/>
      <c r="P15" s="134"/>
      <c r="Q15" s="134"/>
      <c r="R15" s="134"/>
      <c r="S15" s="134"/>
      <c r="T15" s="134"/>
    </row>
    <row r="16" spans="1:20" ht="12.95" customHeight="1" x14ac:dyDescent="0.2">
      <c r="A16" s="991"/>
      <c r="B16" s="992"/>
      <c r="C16" s="156" t="s">
        <v>2</v>
      </c>
      <c r="D16" s="145">
        <v>2836484</v>
      </c>
      <c r="E16" s="146">
        <v>769568.41563562956</v>
      </c>
      <c r="F16" s="147">
        <v>8214436.8172199717</v>
      </c>
      <c r="G16" s="794">
        <f>SUM(G14:G15)</f>
        <v>1</v>
      </c>
      <c r="H16" s="784">
        <f>(E16-I16)/I16</f>
        <v>0.11200642215087676</v>
      </c>
      <c r="I16" s="721">
        <v>692053.93090006337</v>
      </c>
      <c r="J16" s="186">
        <v>7391579.1675299611</v>
      </c>
      <c r="K16" s="206">
        <f t="shared" si="2"/>
        <v>1</v>
      </c>
      <c r="L16" s="166"/>
      <c r="M16" s="134"/>
      <c r="N16" s="134"/>
      <c r="O16" s="134"/>
      <c r="P16" s="134"/>
      <c r="Q16" s="134"/>
      <c r="R16" s="134"/>
      <c r="S16" s="134"/>
      <c r="T16" s="134"/>
    </row>
    <row r="17" spans="1:21" ht="12.95" customHeight="1" x14ac:dyDescent="0.2">
      <c r="A17" s="993" t="str">
        <f>T!J21</f>
        <v>listopad</v>
      </c>
      <c r="B17" s="994"/>
      <c r="C17" s="153" t="s">
        <v>6</v>
      </c>
      <c r="D17" s="132">
        <v>1617</v>
      </c>
      <c r="E17" s="151">
        <v>405358.82003792078</v>
      </c>
      <c r="F17" s="133">
        <v>4329009.4994200012</v>
      </c>
      <c r="G17" s="790">
        <f>E17/$E$23</f>
        <v>0.41586910544365824</v>
      </c>
      <c r="H17" s="238">
        <f>(E17-I17)/I17</f>
        <v>0.16323615185647442</v>
      </c>
      <c r="I17" s="718">
        <v>348475.08770337451</v>
      </c>
      <c r="J17" s="187">
        <v>3713510.0819700002</v>
      </c>
      <c r="K17" s="192">
        <f>I17/$I$23</f>
        <v>0.43234242686661922</v>
      </c>
      <c r="L17" s="149"/>
      <c r="M17" s="134"/>
      <c r="N17" s="134"/>
      <c r="O17" s="134"/>
      <c r="P17" s="134"/>
      <c r="Q17" s="134"/>
      <c r="R17" s="134"/>
      <c r="S17" s="134"/>
      <c r="T17" s="134"/>
    </row>
    <row r="18" spans="1:21" ht="12.95" customHeight="1" x14ac:dyDescent="0.2">
      <c r="A18" s="993"/>
      <c r="B18" s="994"/>
      <c r="C18" s="154" t="s">
        <v>7</v>
      </c>
      <c r="D18" s="132">
        <v>6813</v>
      </c>
      <c r="E18" s="151">
        <v>99869.87950476876</v>
      </c>
      <c r="F18" s="133">
        <v>1066316.5173200001</v>
      </c>
      <c r="G18" s="791">
        <f t="shared" ref="G18:G23" si="3">E18/$E$23</f>
        <v>0.10245934070591775</v>
      </c>
      <c r="H18" s="238">
        <f t="shared" ref="H18:H20" si="4">(E18-I18)/I18</f>
        <v>0.25057138451216499</v>
      </c>
      <c r="I18" s="719">
        <v>79859.399264702486</v>
      </c>
      <c r="J18" s="185">
        <v>850909.75195000006</v>
      </c>
      <c r="K18" s="193">
        <f t="shared" ref="K18:K23" si="5">I18/$I$23</f>
        <v>9.9079124174297289E-2</v>
      </c>
      <c r="L18" s="150"/>
      <c r="M18" s="137"/>
      <c r="N18" s="134"/>
      <c r="O18" s="134"/>
      <c r="P18" s="134"/>
      <c r="Q18" s="134"/>
      <c r="R18" s="134"/>
      <c r="S18" s="134"/>
      <c r="T18" s="134"/>
    </row>
    <row r="19" spans="1:21" ht="12.95" customHeight="1" x14ac:dyDescent="0.2">
      <c r="A19" s="993"/>
      <c r="B19" s="994"/>
      <c r="C19" s="154" t="s">
        <v>8</v>
      </c>
      <c r="D19" s="132">
        <v>199743</v>
      </c>
      <c r="E19" s="151">
        <v>151962.79842709124</v>
      </c>
      <c r="F19" s="133">
        <v>1622788.4832860883</v>
      </c>
      <c r="G19" s="791">
        <f t="shared" si="3"/>
        <v>0.15590294306826094</v>
      </c>
      <c r="H19" s="238">
        <f t="shared" si="4"/>
        <v>0.27205416186735659</v>
      </c>
      <c r="I19" s="719">
        <v>119462.52210205587</v>
      </c>
      <c r="J19" s="185">
        <v>1273105.2562783586</v>
      </c>
      <c r="K19" s="193">
        <f t="shared" si="5"/>
        <v>0.14821351237932359</v>
      </c>
      <c r="L19" s="149"/>
      <c r="M19" s="134"/>
      <c r="N19" s="134"/>
      <c r="O19" s="134"/>
      <c r="P19" s="134"/>
      <c r="Q19" s="134"/>
      <c r="R19" s="134"/>
      <c r="S19" s="134"/>
      <c r="T19" s="134"/>
    </row>
    <row r="20" spans="1:21" ht="12.95" customHeight="1" x14ac:dyDescent="0.2">
      <c r="A20" s="993"/>
      <c r="B20" s="994"/>
      <c r="C20" s="154" t="s">
        <v>9</v>
      </c>
      <c r="D20" s="132">
        <v>2630303</v>
      </c>
      <c r="E20" s="151">
        <v>304566.40549363691</v>
      </c>
      <c r="F20" s="133">
        <v>3253158.6488647982</v>
      </c>
      <c r="G20" s="791">
        <f t="shared" si="3"/>
        <v>0.31246330988673299</v>
      </c>
      <c r="H20" s="238">
        <f t="shared" si="4"/>
        <v>0.25381836021778337</v>
      </c>
      <c r="I20" s="719">
        <v>242911.10670985462</v>
      </c>
      <c r="J20" s="185">
        <v>2589051.7452556421</v>
      </c>
      <c r="K20" s="193">
        <f t="shared" si="5"/>
        <v>0.30137241109525054</v>
      </c>
      <c r="L20" s="149"/>
      <c r="M20" s="134"/>
      <c r="N20" s="134"/>
      <c r="O20" s="134"/>
      <c r="P20" s="134"/>
      <c r="Q20" s="134"/>
      <c r="R20" s="134"/>
      <c r="S20" s="134"/>
      <c r="T20" s="134"/>
    </row>
    <row r="21" spans="1:21" ht="12.95" customHeight="1" x14ac:dyDescent="0.2">
      <c r="A21" s="993"/>
      <c r="B21" s="994"/>
      <c r="C21" s="207" t="s">
        <v>253</v>
      </c>
      <c r="D21" s="208">
        <v>2838476</v>
      </c>
      <c r="E21" s="792">
        <v>961757.90346341766</v>
      </c>
      <c r="F21" s="209">
        <v>10271273.148890888</v>
      </c>
      <c r="G21" s="793">
        <f t="shared" si="3"/>
        <v>0.98669469910456986</v>
      </c>
      <c r="H21" s="783">
        <f>(E21-I21)/I21</f>
        <v>0.2163248160349277</v>
      </c>
      <c r="I21" s="720">
        <v>790708.11577998754</v>
      </c>
      <c r="J21" s="210">
        <v>8426576.8354540002</v>
      </c>
      <c r="K21" s="211">
        <f t="shared" si="5"/>
        <v>0.98100747451549075</v>
      </c>
      <c r="L21" s="149"/>
      <c r="M21" s="134"/>
      <c r="N21" s="134"/>
      <c r="O21" s="134"/>
      <c r="P21" s="134"/>
      <c r="Q21" s="134"/>
      <c r="R21" s="134"/>
      <c r="S21" s="134"/>
      <c r="T21" s="134"/>
    </row>
    <row r="22" spans="1:21" ht="12.95" customHeight="1" x14ac:dyDescent="0.2">
      <c r="A22" s="993"/>
      <c r="B22" s="994"/>
      <c r="C22" s="154" t="s">
        <v>93</v>
      </c>
      <c r="D22" s="730">
        <v>0</v>
      </c>
      <c r="E22" s="151">
        <v>12969.035209930404</v>
      </c>
      <c r="F22" s="133">
        <v>138495.96007999999</v>
      </c>
      <c r="G22" s="791">
        <f t="shared" si="3"/>
        <v>1.3305300895430167E-2</v>
      </c>
      <c r="H22" s="238">
        <f t="shared" ref="H22" si="6">(E22-I22)/I22</f>
        <v>-0.15280951102841814</v>
      </c>
      <c r="I22" s="719">
        <v>15308.287072100778</v>
      </c>
      <c r="J22" s="185">
        <v>163466.14637999999</v>
      </c>
      <c r="K22" s="193">
        <f t="shared" si="5"/>
        <v>1.8992525484509269E-2</v>
      </c>
      <c r="L22" s="149"/>
      <c r="M22" s="134"/>
      <c r="N22" s="134"/>
      <c r="O22" s="134"/>
      <c r="P22" s="134"/>
      <c r="Q22" s="134"/>
      <c r="R22" s="134"/>
      <c r="S22" s="134"/>
      <c r="T22" s="134"/>
    </row>
    <row r="23" spans="1:21" ht="12.95" customHeight="1" x14ac:dyDescent="0.2">
      <c r="A23" s="993"/>
      <c r="B23" s="994"/>
      <c r="C23" s="156" t="s">
        <v>2</v>
      </c>
      <c r="D23" s="145">
        <v>2838476</v>
      </c>
      <c r="E23" s="146">
        <v>974726.93867334805</v>
      </c>
      <c r="F23" s="147">
        <v>10409769.108970888</v>
      </c>
      <c r="G23" s="795">
        <f t="shared" si="3"/>
        <v>1</v>
      </c>
      <c r="H23" s="784">
        <f>(E23-I23)/I23</f>
        <v>0.2093140229209699</v>
      </c>
      <c r="I23" s="721">
        <v>806016.40285208833</v>
      </c>
      <c r="J23" s="186">
        <v>8590042.981834</v>
      </c>
      <c r="K23" s="206">
        <f t="shared" si="5"/>
        <v>1</v>
      </c>
      <c r="L23" s="166"/>
      <c r="M23" s="134"/>
      <c r="N23" s="134"/>
      <c r="O23" s="134"/>
      <c r="P23" s="134"/>
      <c r="Q23" s="134"/>
      <c r="R23" s="134"/>
      <c r="S23" s="134"/>
      <c r="T23" s="134"/>
    </row>
    <row r="24" spans="1:21" ht="12.95" customHeight="1" x14ac:dyDescent="0.2">
      <c r="A24" s="993" t="str">
        <f>T!J22</f>
        <v>prosinec</v>
      </c>
      <c r="B24" s="994"/>
      <c r="C24" s="153" t="s">
        <v>6</v>
      </c>
      <c r="D24" s="132">
        <v>1618</v>
      </c>
      <c r="E24" s="151">
        <v>438646.62207639229</v>
      </c>
      <c r="F24" s="133">
        <v>4689475.1859499998</v>
      </c>
      <c r="G24" s="790">
        <f>E24/$E$30</f>
        <v>0.37272600725725485</v>
      </c>
      <c r="H24" s="238">
        <f>(E24-I24)/I24</f>
        <v>0.30954294201745025</v>
      </c>
      <c r="I24" s="718">
        <v>334961.61752483191</v>
      </c>
      <c r="J24" s="187">
        <v>3563276.6330299997</v>
      </c>
      <c r="K24" s="192">
        <f>I24/$I$30</f>
        <v>0.3709586784139996</v>
      </c>
      <c r="L24" s="173"/>
      <c r="M24" s="133"/>
      <c r="N24" s="134"/>
      <c r="O24" s="134"/>
      <c r="P24" s="134"/>
      <c r="Q24" s="134"/>
      <c r="R24" s="134"/>
      <c r="S24" s="134"/>
      <c r="T24" s="134"/>
      <c r="U24" s="133"/>
    </row>
    <row r="25" spans="1:21" ht="12.95" customHeight="1" x14ac:dyDescent="0.2">
      <c r="A25" s="993"/>
      <c r="B25" s="994"/>
      <c r="C25" s="154" t="s">
        <v>7</v>
      </c>
      <c r="D25" s="132">
        <v>6823</v>
      </c>
      <c r="E25" s="151">
        <v>114358.49330381979</v>
      </c>
      <c r="F25" s="133">
        <v>1223247.4239699999</v>
      </c>
      <c r="G25" s="791">
        <f t="shared" ref="G25:G29" si="7">E25/$E$30</f>
        <v>9.7172490245838572E-2</v>
      </c>
      <c r="H25" s="238">
        <f t="shared" ref="H25:H27" si="8">(E25-I25)/I25</f>
        <v>0.2711059029732712</v>
      </c>
      <c r="I25" s="719">
        <v>89967.714756356159</v>
      </c>
      <c r="J25" s="185">
        <v>959492.63403000007</v>
      </c>
      <c r="K25" s="193">
        <f t="shared" ref="K25:K30" si="9">I25/$I$30</f>
        <v>9.96362055227758E-2</v>
      </c>
      <c r="L25" s="151"/>
      <c r="M25" s="133"/>
      <c r="N25" s="134"/>
      <c r="O25" s="134"/>
      <c r="P25" s="134"/>
      <c r="Q25" s="134"/>
      <c r="R25" s="134"/>
      <c r="S25" s="134"/>
      <c r="T25" s="134"/>
      <c r="U25" s="133"/>
    </row>
    <row r="26" spans="1:21" ht="12.95" customHeight="1" x14ac:dyDescent="0.2">
      <c r="A26" s="993"/>
      <c r="B26" s="994"/>
      <c r="C26" s="154" t="s">
        <v>8</v>
      </c>
      <c r="D26" s="132">
        <v>199995</v>
      </c>
      <c r="E26" s="151">
        <v>208015.08743165463</v>
      </c>
      <c r="F26" s="133">
        <v>2225426.3685907326</v>
      </c>
      <c r="G26" s="791">
        <f t="shared" si="7"/>
        <v>0.17675420050121063</v>
      </c>
      <c r="H26" s="238">
        <f t="shared" si="8"/>
        <v>0.27743663315005113</v>
      </c>
      <c r="I26" s="719">
        <v>162837.8911591935</v>
      </c>
      <c r="J26" s="185">
        <v>1735093.3632080797</v>
      </c>
      <c r="K26" s="193">
        <f t="shared" si="9"/>
        <v>0.18033746477134505</v>
      </c>
      <c r="L26" s="151"/>
      <c r="M26" s="133"/>
      <c r="N26" s="134"/>
      <c r="O26" s="134"/>
      <c r="P26" s="134"/>
      <c r="Q26" s="134"/>
      <c r="R26" s="134"/>
      <c r="S26" s="134"/>
      <c r="T26" s="134"/>
      <c r="U26" s="133"/>
    </row>
    <row r="27" spans="1:21" ht="12.95" customHeight="1" x14ac:dyDescent="0.2">
      <c r="A27" s="993"/>
      <c r="B27" s="994"/>
      <c r="C27" s="154" t="s">
        <v>9</v>
      </c>
      <c r="D27" s="132">
        <v>2632037</v>
      </c>
      <c r="E27" s="151">
        <v>423984.40303338878</v>
      </c>
      <c r="F27" s="133">
        <v>4536403.9494862147</v>
      </c>
      <c r="G27" s="791">
        <f t="shared" si="7"/>
        <v>0.36026725324802361</v>
      </c>
      <c r="H27" s="238">
        <f t="shared" si="8"/>
        <v>0.26537768500111708</v>
      </c>
      <c r="I27" s="719">
        <v>335065.4970914984</v>
      </c>
      <c r="J27" s="185">
        <v>3570735.5704350369</v>
      </c>
      <c r="K27" s="193">
        <f t="shared" si="9"/>
        <v>0.37107372152565393</v>
      </c>
      <c r="L27" s="151"/>
      <c r="M27" s="133"/>
      <c r="N27" s="134"/>
      <c r="O27" s="134"/>
      <c r="P27" s="134"/>
      <c r="Q27" s="134"/>
      <c r="R27" s="134"/>
      <c r="S27" s="134"/>
      <c r="T27" s="134"/>
      <c r="U27" s="133"/>
    </row>
    <row r="28" spans="1:21" ht="12.95" customHeight="1" x14ac:dyDescent="0.2">
      <c r="A28" s="993"/>
      <c r="B28" s="994"/>
      <c r="C28" s="207" t="s">
        <v>253</v>
      </c>
      <c r="D28" s="208">
        <v>2840473</v>
      </c>
      <c r="E28" s="792">
        <v>1185004.6058452555</v>
      </c>
      <c r="F28" s="209">
        <v>12674552.927996946</v>
      </c>
      <c r="G28" s="793">
        <f t="shared" si="7"/>
        <v>1.0069199512523277</v>
      </c>
      <c r="H28" s="783">
        <f>(E28-I28)/I28</f>
        <v>0.28409470045911611</v>
      </c>
      <c r="I28" s="720">
        <v>922832.72053187992</v>
      </c>
      <c r="J28" s="210">
        <v>9828598.2007031161</v>
      </c>
      <c r="K28" s="211">
        <f t="shared" si="9"/>
        <v>1.0220060702337743</v>
      </c>
      <c r="L28" s="151"/>
      <c r="M28" s="133"/>
      <c r="N28" s="134"/>
      <c r="O28" s="134"/>
      <c r="P28" s="134"/>
      <c r="Q28" s="134"/>
      <c r="R28" s="134"/>
      <c r="S28" s="134"/>
      <c r="T28" s="134"/>
      <c r="U28" s="133"/>
    </row>
    <row r="29" spans="1:21" ht="12.95" customHeight="1" x14ac:dyDescent="0.2">
      <c r="A29" s="993"/>
      <c r="B29" s="994"/>
      <c r="C29" s="154" t="s">
        <v>93</v>
      </c>
      <c r="D29" s="730">
        <v>0</v>
      </c>
      <c r="E29" s="151">
        <v>-8143.8192738501893</v>
      </c>
      <c r="F29" s="133">
        <v>-87399.048989999996</v>
      </c>
      <c r="G29" s="791">
        <f t="shared" si="7"/>
        <v>-6.9199512523277261E-3</v>
      </c>
      <c r="H29" s="238">
        <f t="shared" ref="H29" si="10">(E29-I29)/I29</f>
        <v>-0.59015831992717627</v>
      </c>
      <c r="I29" s="719">
        <v>-19870.646812698833</v>
      </c>
      <c r="J29" s="185">
        <v>-211762.30299109995</v>
      </c>
      <c r="K29" s="193">
        <f t="shared" si="9"/>
        <v>-2.200607023377435E-2</v>
      </c>
      <c r="L29" s="151"/>
      <c r="M29" s="133"/>
      <c r="N29" s="134"/>
      <c r="O29" s="134"/>
      <c r="P29" s="134"/>
      <c r="Q29" s="134"/>
      <c r="R29" s="134"/>
      <c r="S29" s="134"/>
      <c r="T29" s="134"/>
      <c r="U29" s="133"/>
    </row>
    <row r="30" spans="1:21" ht="12.95" customHeight="1" thickBot="1" x14ac:dyDescent="0.25">
      <c r="A30" s="995"/>
      <c r="B30" s="996"/>
      <c r="C30" s="155" t="s">
        <v>2</v>
      </c>
      <c r="D30" s="142">
        <v>2840473</v>
      </c>
      <c r="E30" s="143">
        <v>1176860.7865714054</v>
      </c>
      <c r="F30" s="144">
        <v>12587153.879006946</v>
      </c>
      <c r="G30" s="795">
        <f>E30/$E$30</f>
        <v>1</v>
      </c>
      <c r="H30" s="701">
        <f>(E30-I30)/I30</f>
        <v>0.30333357382782616</v>
      </c>
      <c r="I30" s="722">
        <v>902962.07371918112</v>
      </c>
      <c r="J30" s="205">
        <v>9616835.8977120165</v>
      </c>
      <c r="K30" s="195">
        <f t="shared" si="9"/>
        <v>1</v>
      </c>
      <c r="L30" s="178"/>
      <c r="N30" s="134"/>
      <c r="O30" s="134"/>
      <c r="P30" s="134"/>
      <c r="Q30" s="134"/>
      <c r="R30" s="134"/>
      <c r="S30" s="134"/>
      <c r="T30" s="134"/>
    </row>
    <row r="31" spans="1:21" ht="12.95" customHeight="1" thickTop="1" x14ac:dyDescent="0.2">
      <c r="A31" s="997" t="str">
        <f>T!E17</f>
        <v>IV. čtvrtletí</v>
      </c>
      <c r="B31" s="998"/>
      <c r="C31" s="179" t="s">
        <v>6</v>
      </c>
      <c r="D31" s="180">
        <f>D24</f>
        <v>1618</v>
      </c>
      <c r="E31" s="796">
        <f>E10+E17+E24</f>
        <v>1238337.9053069022</v>
      </c>
      <c r="F31" s="181">
        <f>F10+F17+F24</f>
        <v>13227292.10086</v>
      </c>
      <c r="G31" s="797">
        <f>E31/$E$37</f>
        <v>0.42392047723052895</v>
      </c>
      <c r="H31" s="785">
        <f>(E31-I31)/I31</f>
        <v>0.21788071448762239</v>
      </c>
      <c r="I31" s="723">
        <v>1016797.3682282065</v>
      </c>
      <c r="J31" s="212">
        <v>10836996.92368</v>
      </c>
      <c r="K31" s="193">
        <f>I31/$I$37</f>
        <v>0.42348340033404847</v>
      </c>
      <c r="L31" s="148"/>
      <c r="N31" s="134"/>
      <c r="O31" s="134"/>
      <c r="P31" s="134"/>
      <c r="Q31" s="134"/>
      <c r="R31" s="134"/>
      <c r="S31" s="134"/>
      <c r="T31" s="134"/>
    </row>
    <row r="32" spans="1:21" ht="12.95" customHeight="1" x14ac:dyDescent="0.2">
      <c r="A32" s="999"/>
      <c r="B32" s="1000"/>
      <c r="C32" s="154" t="s">
        <v>7</v>
      </c>
      <c r="D32" s="132">
        <f t="shared" ref="D32:D34" si="11">D25</f>
        <v>6823</v>
      </c>
      <c r="E32" s="151">
        <f>E11+E18+E25</f>
        <v>287732.3600272254</v>
      </c>
      <c r="F32" s="133">
        <f t="shared" ref="F32" si="12">F11+F18+F25</f>
        <v>3074151.6069499999</v>
      </c>
      <c r="G32" s="791">
        <f t="shared" ref="G32:G37" si="13">E32/$E$37</f>
        <v>9.8499479709601601E-2</v>
      </c>
      <c r="H32" s="238">
        <f t="shared" ref="H32:H34" si="14">(E32-I32)/I32</f>
        <v>0.20174017801880079</v>
      </c>
      <c r="I32" s="719">
        <v>239429.75802105863</v>
      </c>
      <c r="J32" s="185">
        <v>2553783.7807600005</v>
      </c>
      <c r="K32" s="193">
        <f t="shared" ref="K32:K37" si="15">I32/$I$37</f>
        <v>9.9719502858862316E-2</v>
      </c>
      <c r="L32" s="148"/>
      <c r="N32" s="134"/>
      <c r="O32" s="134"/>
      <c r="P32" s="134"/>
      <c r="Q32" s="134"/>
      <c r="R32" s="134"/>
      <c r="S32" s="134"/>
      <c r="T32" s="134"/>
    </row>
    <row r="33" spans="1:21" ht="12.95" customHeight="1" x14ac:dyDescent="0.2">
      <c r="A33" s="999"/>
      <c r="B33" s="1000"/>
      <c r="C33" s="154" t="s">
        <v>8</v>
      </c>
      <c r="D33" s="132">
        <f t="shared" si="11"/>
        <v>199995</v>
      </c>
      <c r="E33" s="151">
        <f t="shared" ref="E33:F33" si="16">E12+E19+E26</f>
        <v>456225.54531624215</v>
      </c>
      <c r="F33" s="133">
        <f t="shared" si="16"/>
        <v>4875604.9943489432</v>
      </c>
      <c r="G33" s="791">
        <f t="shared" si="13"/>
        <v>0.15617978749288769</v>
      </c>
      <c r="H33" s="238">
        <f t="shared" si="14"/>
        <v>0.22471880435747041</v>
      </c>
      <c r="I33" s="719">
        <v>372514.52634924941</v>
      </c>
      <c r="J33" s="185">
        <v>3971759.7656653337</v>
      </c>
      <c r="K33" s="193">
        <f t="shared" si="15"/>
        <v>0.15514764615008517</v>
      </c>
      <c r="L33" s="148"/>
      <c r="N33" s="134"/>
      <c r="O33" s="134"/>
      <c r="P33" s="134"/>
      <c r="Q33" s="134"/>
      <c r="R33" s="134"/>
      <c r="S33" s="134"/>
      <c r="T33" s="134"/>
    </row>
    <row r="34" spans="1:21" ht="12.95" customHeight="1" x14ac:dyDescent="0.2">
      <c r="A34" s="999"/>
      <c r="B34" s="1000"/>
      <c r="C34" s="154" t="s">
        <v>9</v>
      </c>
      <c r="D34" s="132">
        <f t="shared" si="11"/>
        <v>2632037</v>
      </c>
      <c r="E34" s="151">
        <f t="shared" ref="E34:F36" si="17">E13+E20+E27</f>
        <v>923640.87278431538</v>
      </c>
      <c r="F34" s="133">
        <f t="shared" si="17"/>
        <v>9872208.3541888632</v>
      </c>
      <c r="G34" s="791">
        <f t="shared" si="13"/>
        <v>0.31619017547824296</v>
      </c>
      <c r="H34" s="238">
        <f t="shared" si="14"/>
        <v>0.20973960895716692</v>
      </c>
      <c r="I34" s="719">
        <v>763503.86971335299</v>
      </c>
      <c r="J34" s="185">
        <v>8141474.9245117456</v>
      </c>
      <c r="K34" s="193">
        <f t="shared" si="15"/>
        <v>0.31798982276854959</v>
      </c>
      <c r="L34" s="148"/>
      <c r="N34" s="134"/>
      <c r="O34" s="134"/>
      <c r="P34" s="134"/>
      <c r="Q34" s="134"/>
      <c r="R34" s="134"/>
      <c r="S34" s="134"/>
      <c r="T34" s="134"/>
    </row>
    <row r="35" spans="1:21" ht="12.95" customHeight="1" x14ac:dyDescent="0.2">
      <c r="A35" s="999"/>
      <c r="B35" s="1000"/>
      <c r="C35" s="207" t="s">
        <v>253</v>
      </c>
      <c r="D35" s="208">
        <f>SUM(D31:D34)</f>
        <v>2840473</v>
      </c>
      <c r="E35" s="792">
        <f t="shared" ref="E35" si="18">SUM(E31:E34)</f>
        <v>2905936.6834346852</v>
      </c>
      <c r="F35" s="209">
        <f t="shared" ref="F35" si="19">SUM(F31:F34)</f>
        <v>31049257.056347806</v>
      </c>
      <c r="G35" s="793">
        <f t="shared" si="13"/>
        <v>0.9947899199112612</v>
      </c>
      <c r="H35" s="783">
        <f>(E35-I35)/I35</f>
        <v>0.21473178916283919</v>
      </c>
      <c r="I35" s="720">
        <v>2392245.5223118672</v>
      </c>
      <c r="J35" s="210">
        <v>25504015.394617077</v>
      </c>
      <c r="K35" s="211">
        <f t="shared" si="15"/>
        <v>0.99634037211154536</v>
      </c>
      <c r="L35" s="148"/>
      <c r="N35" s="134"/>
      <c r="O35" s="134"/>
      <c r="P35" s="134"/>
      <c r="Q35" s="134"/>
      <c r="R35" s="134"/>
      <c r="S35" s="134"/>
      <c r="T35" s="134"/>
    </row>
    <row r="36" spans="1:21" ht="12.95" customHeight="1" x14ac:dyDescent="0.2">
      <c r="A36" s="999"/>
      <c r="B36" s="1000"/>
      <c r="C36" s="154" t="s">
        <v>93</v>
      </c>
      <c r="D36" s="132"/>
      <c r="E36" s="151">
        <f t="shared" si="17"/>
        <v>15219.457445697728</v>
      </c>
      <c r="F36" s="133">
        <f t="shared" si="17"/>
        <v>162102.74884999997</v>
      </c>
      <c r="G36" s="791">
        <f t="shared" si="13"/>
        <v>5.2100800887387218E-3</v>
      </c>
      <c r="H36" s="238">
        <f t="shared" ref="H36" si="20">(E36-I36)/I36</f>
        <v>0.73206513679117358</v>
      </c>
      <c r="I36" s="719">
        <v>8786.8851594653752</v>
      </c>
      <c r="J36" s="185">
        <v>94442.652458900062</v>
      </c>
      <c r="K36" s="193">
        <f t="shared" si="15"/>
        <v>3.6596278884545989E-3</v>
      </c>
      <c r="L36" s="148"/>
      <c r="N36" s="134"/>
      <c r="O36" s="134"/>
      <c r="P36" s="134"/>
      <c r="Q36" s="134"/>
      <c r="R36" s="134"/>
      <c r="S36" s="134"/>
      <c r="T36" s="134"/>
    </row>
    <row r="37" spans="1:21" ht="12.95" customHeight="1" x14ac:dyDescent="0.2">
      <c r="A37" s="999"/>
      <c r="B37" s="1000"/>
      <c r="C37" s="157" t="s">
        <v>2</v>
      </c>
      <c r="D37" s="158">
        <f>SUM(D31:D34)</f>
        <v>2840473</v>
      </c>
      <c r="E37" s="159">
        <f>SUM(E35:E36)</f>
        <v>2921156.1408803831</v>
      </c>
      <c r="F37" s="160">
        <f>SUM(F35:F36)</f>
        <v>31211359.805197805</v>
      </c>
      <c r="G37" s="798">
        <f t="shared" si="13"/>
        <v>1</v>
      </c>
      <c r="H37" s="786">
        <f>(E37-I37)/I37</f>
        <v>0.21662503670944744</v>
      </c>
      <c r="I37" s="724">
        <v>2401032.4074713327</v>
      </c>
      <c r="J37" s="189">
        <v>25598458.047075979</v>
      </c>
      <c r="K37" s="196">
        <f t="shared" si="15"/>
        <v>1</v>
      </c>
      <c r="L37" s="152"/>
      <c r="N37" s="134"/>
      <c r="O37" s="134"/>
      <c r="P37" s="134"/>
      <c r="Q37" s="134"/>
      <c r="R37" s="134"/>
      <c r="S37" s="134"/>
      <c r="T37" s="134"/>
    </row>
    <row r="38" spans="1:21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725"/>
      <c r="J38" s="198"/>
      <c r="K38" s="201"/>
      <c r="L38" s="148"/>
    </row>
    <row r="39" spans="1:21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21" ht="15" customHeight="1" x14ac:dyDescent="0.25">
      <c r="A40" s="981" t="s">
        <v>181</v>
      </c>
      <c r="B40" s="981"/>
      <c r="C40" s="981"/>
      <c r="D40" s="981"/>
      <c r="E40" s="981"/>
      <c r="F40" s="138"/>
      <c r="G40" s="981" t="s">
        <v>182</v>
      </c>
      <c r="H40" s="981"/>
      <c r="I40" s="981"/>
      <c r="J40" s="981"/>
      <c r="K40" s="984"/>
      <c r="L40" s="148"/>
      <c r="N40" s="134"/>
      <c r="O40" s="134"/>
      <c r="P40" s="134"/>
      <c r="Q40" s="134"/>
      <c r="R40" s="134"/>
      <c r="S40" s="134"/>
      <c r="T40" s="134"/>
    </row>
    <row r="41" spans="1:21" ht="15" customHeight="1" x14ac:dyDescent="0.2">
      <c r="A41" s="982" t="str">
        <f>A31</f>
        <v>IV. čtvrtletí</v>
      </c>
      <c r="B41" s="983"/>
      <c r="C41" s="983"/>
      <c r="D41" s="983"/>
      <c r="E41" s="983"/>
      <c r="F41" s="138"/>
      <c r="G41" s="985" t="str">
        <f>A31</f>
        <v>IV. čtvrtletí</v>
      </c>
      <c r="H41" s="985"/>
      <c r="I41" s="985"/>
      <c r="J41" s="985"/>
      <c r="K41" s="986"/>
      <c r="L41" s="148"/>
      <c r="N41" s="134"/>
      <c r="O41" s="134"/>
      <c r="P41" s="134"/>
      <c r="Q41" s="134"/>
      <c r="R41" s="134"/>
      <c r="S41" s="134"/>
      <c r="T41" s="134"/>
    </row>
    <row r="42" spans="1:21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  <c r="N42" s="134"/>
      <c r="O42" s="134"/>
      <c r="P42" s="134"/>
      <c r="Q42" s="134"/>
      <c r="R42" s="134"/>
      <c r="S42" s="134"/>
      <c r="T42" s="134"/>
      <c r="U42" s="134"/>
    </row>
    <row r="43" spans="1:21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21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21" ht="15" customHeight="1" x14ac:dyDescent="0.2">
      <c r="A45" s="138"/>
      <c r="B45" s="138"/>
      <c r="C45" s="138">
        <f>E6</f>
        <v>2016</v>
      </c>
      <c r="D45" s="138">
        <f>I6</f>
        <v>2015</v>
      </c>
      <c r="H45" s="138"/>
      <c r="I45" s="138">
        <f>E6</f>
        <v>2016</v>
      </c>
      <c r="J45" s="138">
        <f>I6</f>
        <v>2015</v>
      </c>
      <c r="K45" s="138"/>
      <c r="L45" s="148"/>
    </row>
    <row r="46" spans="1:21" ht="15" customHeight="1" x14ac:dyDescent="0.2">
      <c r="A46" s="138"/>
      <c r="B46" s="138" t="str">
        <f>A10</f>
        <v>říjen</v>
      </c>
      <c r="C46" s="413">
        <f>E16</f>
        <v>769568.41563562956</v>
      </c>
      <c r="D46" s="413">
        <f>I16</f>
        <v>692053.93090006337</v>
      </c>
      <c r="H46" s="138" t="str">
        <f>A10</f>
        <v>říjen</v>
      </c>
      <c r="I46" s="414">
        <f>E16/E37</f>
        <v>0.26344651861153018</v>
      </c>
      <c r="J46" s="414">
        <f>I16/I37</f>
        <v>0.2882318159249278</v>
      </c>
      <c r="K46" s="138"/>
      <c r="L46" s="148"/>
    </row>
    <row r="47" spans="1:21" ht="15" customHeight="1" x14ac:dyDescent="0.2">
      <c r="A47" s="138"/>
      <c r="B47" s="138" t="str">
        <f>A17</f>
        <v>listopad</v>
      </c>
      <c r="C47" s="413">
        <f>E23</f>
        <v>974726.93867334805</v>
      </c>
      <c r="D47" s="413">
        <f>I23</f>
        <v>806016.40285208833</v>
      </c>
      <c r="H47" s="138" t="str">
        <f>A17</f>
        <v>listopad</v>
      </c>
      <c r="I47" s="414">
        <f>E23/E37</f>
        <v>0.33367847922692112</v>
      </c>
      <c r="J47" s="414">
        <f>I23/I37</f>
        <v>0.33569576168317994</v>
      </c>
      <c r="K47" s="138"/>
      <c r="L47" s="148"/>
    </row>
    <row r="48" spans="1:21" ht="15" customHeight="1" x14ac:dyDescent="0.2">
      <c r="A48" s="138"/>
      <c r="B48" s="138" t="str">
        <f>A24</f>
        <v>prosinec</v>
      </c>
      <c r="C48" s="413">
        <f>E30</f>
        <v>1176860.7865714054</v>
      </c>
      <c r="D48" s="413">
        <f>I30</f>
        <v>902962.07371918112</v>
      </c>
      <c r="H48" s="138" t="str">
        <f>A24</f>
        <v>prosinec</v>
      </c>
      <c r="I48" s="414">
        <f>E30/E37</f>
        <v>0.40287500216154865</v>
      </c>
      <c r="J48" s="414">
        <f>I30/I37</f>
        <v>0.37607242239189231</v>
      </c>
      <c r="K48" s="138"/>
      <c r="L48" s="148"/>
    </row>
    <row r="49" spans="1:12" ht="15" customHeight="1" x14ac:dyDescent="0.2">
      <c r="A49" s="138"/>
      <c r="B49" s="138"/>
      <c r="C49" s="413">
        <f>SUM(C46:C48)</f>
        <v>2921156.1408803831</v>
      </c>
      <c r="D49" s="413">
        <f>SUM(D46:D48)</f>
        <v>2401032.4074713327</v>
      </c>
      <c r="E49" s="138"/>
      <c r="F49" s="138"/>
      <c r="G49" s="138"/>
      <c r="H49" s="138"/>
      <c r="I49" s="284">
        <f>SUM(I46:I48)</f>
        <v>1</v>
      </c>
      <c r="J49" s="284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K1:L1"/>
    <mergeCell ref="A5:D5"/>
    <mergeCell ref="E6:G6"/>
    <mergeCell ref="I6:K6"/>
    <mergeCell ref="H7:H9"/>
    <mergeCell ref="D8:D9"/>
    <mergeCell ref="E8:F8"/>
    <mergeCell ref="I8:J8"/>
    <mergeCell ref="A9:B9"/>
    <mergeCell ref="A3:L3"/>
    <mergeCell ref="A40:E40"/>
    <mergeCell ref="A41:E41"/>
    <mergeCell ref="G40:K40"/>
    <mergeCell ref="G41:K41"/>
    <mergeCell ref="A10:B16"/>
    <mergeCell ref="A17:B23"/>
    <mergeCell ref="A24:B30"/>
    <mergeCell ref="A31:B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261</v>
      </c>
      <c r="L1" s="1001"/>
    </row>
    <row r="2" spans="1:17" ht="6.75" customHeight="1" x14ac:dyDescent="0.2"/>
    <row r="3" spans="1:17" ht="30" customHeight="1" x14ac:dyDescent="0.2">
      <c r="A3" s="1014" t="s">
        <v>226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10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16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186</v>
      </c>
      <c r="E10" s="151">
        <v>19739.242192589081</v>
      </c>
      <c r="F10" s="133">
        <v>210469.39734</v>
      </c>
      <c r="G10" s="790">
        <f>E10/$E$16</f>
        <v>0.25381377152002615</v>
      </c>
      <c r="H10" s="238">
        <f>(E10-I10)/I10</f>
        <v>-2.3329226303698794E-3</v>
      </c>
      <c r="I10" s="718">
        <v>19785.400000000001</v>
      </c>
      <c r="J10" s="187">
        <v>211171.139</v>
      </c>
      <c r="K10" s="192">
        <f>I10/$I$16</f>
        <v>0.25692789764625434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1627</v>
      </c>
      <c r="E11" s="151">
        <v>14298.357218636811</v>
      </c>
      <c r="F11" s="133">
        <v>152456.02997999999</v>
      </c>
      <c r="G11" s="791">
        <f t="shared" ref="G11:G15" si="0">E11/$E$16</f>
        <v>0.18385305458004461</v>
      </c>
      <c r="H11" s="238">
        <f t="shared" ref="H11:H15" si="1">(E11-I11)/I11</f>
        <v>2.3102905377214364E-3</v>
      </c>
      <c r="I11" s="719">
        <v>14265.4</v>
      </c>
      <c r="J11" s="185">
        <v>152248.27900000001</v>
      </c>
      <c r="K11" s="193">
        <f t="shared" ref="K11:K16" si="2">I11/$I$16</f>
        <v>0.18524665819659325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38419</v>
      </c>
      <c r="E12" s="151">
        <v>17554.591021496315</v>
      </c>
      <c r="F12" s="133">
        <v>187175.5764761231</v>
      </c>
      <c r="G12" s="791">
        <f t="shared" si="0"/>
        <v>0.22572279681184423</v>
      </c>
      <c r="H12" s="238">
        <f t="shared" si="1"/>
        <v>9.5751159226016166E-2</v>
      </c>
      <c r="I12" s="719">
        <v>16020.6</v>
      </c>
      <c r="J12" s="185">
        <v>170994.1985428952</v>
      </c>
      <c r="K12" s="193">
        <f t="shared" si="2"/>
        <v>0.20803921462449998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386381</v>
      </c>
      <c r="E13" s="151">
        <v>24390.672693289693</v>
      </c>
      <c r="F13" s="133">
        <v>260065.1998338491</v>
      </c>
      <c r="G13" s="791">
        <f t="shared" si="0"/>
        <v>0.31362341906512542</v>
      </c>
      <c r="H13" s="238">
        <f t="shared" si="1"/>
        <v>-9.1255157040664378E-3</v>
      </c>
      <c r="I13" s="719">
        <v>24615.3</v>
      </c>
      <c r="J13" s="185">
        <v>262729.12945706648</v>
      </c>
      <c r="K13" s="193">
        <f t="shared" si="2"/>
        <v>0.31964768359152929</v>
      </c>
      <c r="L13" s="149"/>
      <c r="M13" s="134"/>
      <c r="O13" s="134"/>
      <c r="P13" s="134"/>
      <c r="Q13" s="134"/>
    </row>
    <row r="14" spans="1:17" ht="12.95" customHeight="1" x14ac:dyDescent="0.2">
      <c r="A14" s="989"/>
      <c r="B14" s="990"/>
      <c r="C14" s="207" t="s">
        <v>253</v>
      </c>
      <c r="D14" s="208">
        <v>426613</v>
      </c>
      <c r="E14" s="792">
        <v>75982.8631260119</v>
      </c>
      <c r="F14" s="209">
        <v>810166.20362997218</v>
      </c>
      <c r="G14" s="793">
        <f>E14/$E$16</f>
        <v>0.97701304197704042</v>
      </c>
      <c r="H14" s="783">
        <f>(E14-I14)/I14</f>
        <v>1.7354671260236466E-2</v>
      </c>
      <c r="I14" s="720">
        <v>74686.7</v>
      </c>
      <c r="J14" s="210">
        <v>797142.74599996163</v>
      </c>
      <c r="K14" s="211">
        <f t="shared" si="2"/>
        <v>0.9698614540588768</v>
      </c>
      <c r="L14" s="149"/>
      <c r="M14" s="134"/>
      <c r="O14" s="134"/>
      <c r="P14" s="134"/>
      <c r="Q14" s="134"/>
    </row>
    <row r="15" spans="1:17" ht="12.95" customHeight="1" x14ac:dyDescent="0.2">
      <c r="A15" s="989"/>
      <c r="B15" s="990"/>
      <c r="C15" s="154" t="s">
        <v>93</v>
      </c>
      <c r="D15" s="730">
        <v>0</v>
      </c>
      <c r="E15" s="151">
        <v>1787.7088739854896</v>
      </c>
      <c r="F15" s="133">
        <v>19061.420380000003</v>
      </c>
      <c r="G15" s="791">
        <f t="shared" si="0"/>
        <v>2.2986958022959501E-2</v>
      </c>
      <c r="H15" s="238">
        <f t="shared" si="1"/>
        <v>-0.22973364436875499</v>
      </c>
      <c r="I15" s="719">
        <v>2320.8969999999999</v>
      </c>
      <c r="J15" s="185">
        <v>24772.764999999999</v>
      </c>
      <c r="K15" s="193">
        <f t="shared" si="2"/>
        <v>3.0138545941123186E-2</v>
      </c>
      <c r="L15" s="149"/>
      <c r="M15" s="134"/>
      <c r="O15" s="134"/>
      <c r="P15" s="134"/>
      <c r="Q15" s="134"/>
    </row>
    <row r="16" spans="1:17" ht="12.95" customHeight="1" x14ac:dyDescent="0.2">
      <c r="A16" s="991"/>
      <c r="B16" s="992"/>
      <c r="C16" s="156" t="s">
        <v>2</v>
      </c>
      <c r="D16" s="145">
        <v>426613</v>
      </c>
      <c r="E16" s="146">
        <v>77770.571999997395</v>
      </c>
      <c r="F16" s="147">
        <v>829227.62400997221</v>
      </c>
      <c r="G16" s="794">
        <f>SUM(G14:G15)</f>
        <v>0.99999999999999989</v>
      </c>
      <c r="H16" s="784">
        <f>(E16-I16)/I16</f>
        <v>9.907788708137473E-3</v>
      </c>
      <c r="I16" s="721">
        <v>77007.596999999994</v>
      </c>
      <c r="J16" s="186">
        <v>821915.51099996164</v>
      </c>
      <c r="K16" s="206">
        <f t="shared" si="2"/>
        <v>1</v>
      </c>
      <c r="L16" s="166"/>
      <c r="M16" s="134"/>
    </row>
    <row r="17" spans="1:21" ht="12.95" customHeight="1" x14ac:dyDescent="0.2">
      <c r="A17" s="993" t="str">
        <f>T!J21</f>
        <v>listopad</v>
      </c>
      <c r="B17" s="994"/>
      <c r="C17" s="153" t="s">
        <v>6</v>
      </c>
      <c r="D17" s="132">
        <v>186</v>
      </c>
      <c r="E17" s="151">
        <v>26720.198037920723</v>
      </c>
      <c r="F17" s="133">
        <v>284423.78655000008</v>
      </c>
      <c r="G17" s="790">
        <f>E17/$E$23</f>
        <v>0.2307210627196154</v>
      </c>
      <c r="H17" s="238">
        <f>(E17-I17)/I17</f>
        <v>0.18594984710830698</v>
      </c>
      <c r="I17" s="718">
        <v>22530.630703374507</v>
      </c>
      <c r="J17" s="187">
        <v>239504.93799999999</v>
      </c>
      <c r="K17" s="192">
        <f>I17/$I$23</f>
        <v>0.24279946475764569</v>
      </c>
      <c r="L17" s="149"/>
      <c r="M17" s="134"/>
      <c r="N17" s="134"/>
    </row>
    <row r="18" spans="1:21" ht="12.95" customHeight="1" x14ac:dyDescent="0.2">
      <c r="A18" s="993"/>
      <c r="B18" s="994"/>
      <c r="C18" s="154" t="s">
        <v>7</v>
      </c>
      <c r="D18" s="132">
        <v>1630</v>
      </c>
      <c r="E18" s="151">
        <v>21464.291504768753</v>
      </c>
      <c r="F18" s="133">
        <v>228477.16752999998</v>
      </c>
      <c r="G18" s="791">
        <f t="shared" ref="G18:G23" si="3">E18/$E$23</f>
        <v>0.18533785338999786</v>
      </c>
      <c r="H18" s="238">
        <f t="shared" ref="H18:H20" si="4">(E18-I18)/I18</f>
        <v>0.26340532148368617</v>
      </c>
      <c r="I18" s="719">
        <v>16989.236264702493</v>
      </c>
      <c r="J18" s="185">
        <v>180598.75700000001</v>
      </c>
      <c r="K18" s="193">
        <f t="shared" ref="K18:K23" si="5">I18/$I$23</f>
        <v>0.18308308924051264</v>
      </c>
      <c r="L18" s="150"/>
      <c r="M18" s="137"/>
      <c r="N18" s="134"/>
    </row>
    <row r="19" spans="1:21" ht="12.95" customHeight="1" x14ac:dyDescent="0.2">
      <c r="A19" s="993"/>
      <c r="B19" s="994"/>
      <c r="C19" s="154" t="s">
        <v>8</v>
      </c>
      <c r="D19" s="132">
        <v>38458</v>
      </c>
      <c r="E19" s="151">
        <v>27729.503606091246</v>
      </c>
      <c r="F19" s="133">
        <v>295167.36853508861</v>
      </c>
      <c r="G19" s="791">
        <f t="shared" si="3"/>
        <v>0.23943611988223998</v>
      </c>
      <c r="H19" s="238">
        <f t="shared" si="4"/>
        <v>0.35377125861452652</v>
      </c>
      <c r="I19" s="719">
        <v>20483.15284405588</v>
      </c>
      <c r="J19" s="185">
        <v>217739.74329635865</v>
      </c>
      <c r="K19" s="193">
        <f t="shared" si="5"/>
        <v>0.2207349901812089</v>
      </c>
      <c r="L19" s="149"/>
      <c r="M19" s="134"/>
      <c r="N19" s="134"/>
      <c r="O19" s="134"/>
      <c r="P19" s="134"/>
    </row>
    <row r="20" spans="1:21" ht="12.95" customHeight="1" x14ac:dyDescent="0.2">
      <c r="A20" s="993"/>
      <c r="B20" s="994"/>
      <c r="C20" s="154" t="s">
        <v>9</v>
      </c>
      <c r="D20" s="132">
        <v>386459</v>
      </c>
      <c r="E20" s="151">
        <v>37612.9933146369</v>
      </c>
      <c r="F20" s="133">
        <v>400372.41261579911</v>
      </c>
      <c r="G20" s="791">
        <f t="shared" si="3"/>
        <v>0.32477715087676484</v>
      </c>
      <c r="H20" s="238">
        <f t="shared" si="4"/>
        <v>0.24486087642660795</v>
      </c>
      <c r="I20" s="719">
        <v>30214.615967854632</v>
      </c>
      <c r="J20" s="185">
        <v>321187.01523764199</v>
      </c>
      <c r="K20" s="193">
        <f t="shared" si="5"/>
        <v>0.32560529181076864</v>
      </c>
      <c r="L20" s="149"/>
      <c r="M20" s="134"/>
      <c r="N20" s="134"/>
      <c r="O20" s="134"/>
      <c r="P20" s="134"/>
    </row>
    <row r="21" spans="1:21" ht="12.95" customHeight="1" x14ac:dyDescent="0.2">
      <c r="A21" s="993"/>
      <c r="B21" s="994"/>
      <c r="C21" s="207" t="s">
        <v>253</v>
      </c>
      <c r="D21" s="208">
        <v>426733</v>
      </c>
      <c r="E21" s="792">
        <v>113526.98646341762</v>
      </c>
      <c r="F21" s="209">
        <v>1208440.7352308878</v>
      </c>
      <c r="G21" s="793">
        <f t="shared" si="3"/>
        <v>0.98027218686861806</v>
      </c>
      <c r="H21" s="783">
        <f>(E21-I21)/I21</f>
        <v>0.25836800623188921</v>
      </c>
      <c r="I21" s="720">
        <v>90217.635779987497</v>
      </c>
      <c r="J21" s="210">
        <v>959030.45353400067</v>
      </c>
      <c r="K21" s="211">
        <f t="shared" si="5"/>
        <v>0.9722228359901357</v>
      </c>
      <c r="L21" s="149"/>
      <c r="M21" s="134"/>
      <c r="N21" s="134"/>
      <c r="O21" s="134"/>
      <c r="P21" s="134"/>
    </row>
    <row r="22" spans="1:21" ht="12.95" customHeight="1" x14ac:dyDescent="0.2">
      <c r="A22" s="993"/>
      <c r="B22" s="994"/>
      <c r="C22" s="154" t="s">
        <v>93</v>
      </c>
      <c r="D22" s="730">
        <v>0</v>
      </c>
      <c r="E22" s="151">
        <v>2284.7115365718373</v>
      </c>
      <c r="F22" s="133">
        <v>24319.666939999999</v>
      </c>
      <c r="G22" s="791">
        <f t="shared" si="3"/>
        <v>1.9727813131381989E-2</v>
      </c>
      <c r="H22" s="238">
        <f t="shared" ref="H22" si="6">(E22-I22)/I22</f>
        <v>-0.11362428767833289</v>
      </c>
      <c r="I22" s="719">
        <v>2577.58815456206</v>
      </c>
      <c r="J22" s="185">
        <v>27396.417000000001</v>
      </c>
      <c r="K22" s="193">
        <f t="shared" si="5"/>
        <v>2.777716400986421E-2</v>
      </c>
      <c r="L22" s="149"/>
      <c r="M22" s="134"/>
      <c r="N22" s="134"/>
      <c r="O22" s="134"/>
      <c r="P22" s="134"/>
    </row>
    <row r="23" spans="1:21" ht="12.95" customHeight="1" x14ac:dyDescent="0.2">
      <c r="A23" s="993"/>
      <c r="B23" s="994"/>
      <c r="C23" s="156" t="s">
        <v>2</v>
      </c>
      <c r="D23" s="145">
        <v>426733</v>
      </c>
      <c r="E23" s="146">
        <v>115811.69799998945</v>
      </c>
      <c r="F23" s="147">
        <v>1232760.4021708877</v>
      </c>
      <c r="G23" s="795">
        <f t="shared" si="3"/>
        <v>1</v>
      </c>
      <c r="H23" s="784">
        <f>(E23-I23)/I23</f>
        <v>0.24803511527353928</v>
      </c>
      <c r="I23" s="721">
        <v>92795.223934549562</v>
      </c>
      <c r="J23" s="186">
        <v>986426.87053400069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993" t="str">
        <f>T!J22</f>
        <v>prosinec</v>
      </c>
      <c r="B24" s="994"/>
      <c r="C24" s="153" t="s">
        <v>6</v>
      </c>
      <c r="D24" s="132">
        <v>186</v>
      </c>
      <c r="E24" s="151">
        <v>31358.869076392341</v>
      </c>
      <c r="F24" s="133">
        <v>334968.16920999996</v>
      </c>
      <c r="G24" s="790">
        <f>E24/$E$30</f>
        <v>0.22028611475160687</v>
      </c>
      <c r="H24" s="238">
        <f>(E24-I24)/I24</f>
        <v>0.23327554226576963</v>
      </c>
      <c r="I24" s="718">
        <v>25427.301524831939</v>
      </c>
      <c r="J24" s="187">
        <v>270198.62900000002</v>
      </c>
      <c r="K24" s="192">
        <f>I24/$I$30</f>
        <v>0.23291171099143451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993"/>
      <c r="B25" s="994"/>
      <c r="C25" s="154" t="s">
        <v>7</v>
      </c>
      <c r="D25" s="132">
        <v>1631</v>
      </c>
      <c r="E25" s="151">
        <v>26366.755303819777</v>
      </c>
      <c r="F25" s="133">
        <v>281643.49826999998</v>
      </c>
      <c r="G25" s="791">
        <f t="shared" ref="G25:G29" si="7">E25/$E$30</f>
        <v>0.18521809795932176</v>
      </c>
      <c r="H25" s="238">
        <f t="shared" ref="H25:H27" si="8">(E25-I25)/I25</f>
        <v>0.29344440854990739</v>
      </c>
      <c r="I25" s="719">
        <v>20384.915756356157</v>
      </c>
      <c r="J25" s="185">
        <v>216616.66099999999</v>
      </c>
      <c r="K25" s="193">
        <f t="shared" ref="K25:K30" si="9">I25/$I$30</f>
        <v>0.18672392753090403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993"/>
      <c r="B26" s="994"/>
      <c r="C26" s="154" t="s">
        <v>8</v>
      </c>
      <c r="D26" s="132">
        <v>38481</v>
      </c>
      <c r="E26" s="151">
        <v>34550.287581654637</v>
      </c>
      <c r="F26" s="133">
        <v>369058.07137073221</v>
      </c>
      <c r="G26" s="791">
        <f t="shared" si="7"/>
        <v>0.2427048180969984</v>
      </c>
      <c r="H26" s="238">
        <f t="shared" si="8"/>
        <v>0.38734648795961596</v>
      </c>
      <c r="I26" s="719">
        <v>24903.863513193508</v>
      </c>
      <c r="J26" s="185">
        <v>264636.45102607971</v>
      </c>
      <c r="K26" s="193">
        <f t="shared" si="9"/>
        <v>0.22811706761295406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993"/>
      <c r="B27" s="994"/>
      <c r="C27" s="154" t="s">
        <v>9</v>
      </c>
      <c r="D27" s="132">
        <v>386699</v>
      </c>
      <c r="E27" s="151">
        <v>47447.2378833888</v>
      </c>
      <c r="F27" s="133">
        <v>506820.27070621582</v>
      </c>
      <c r="G27" s="791">
        <f t="shared" si="7"/>
        <v>0.33330180573684809</v>
      </c>
      <c r="H27" s="238">
        <f t="shared" si="8"/>
        <v>0.33247270057121087</v>
      </c>
      <c r="I27" s="719">
        <v>35608.412737498402</v>
      </c>
      <c r="J27" s="185">
        <v>378386.42861703708</v>
      </c>
      <c r="K27" s="193">
        <f t="shared" si="9"/>
        <v>0.32616974035882318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993"/>
      <c r="B28" s="994"/>
      <c r="C28" s="207" t="s">
        <v>253</v>
      </c>
      <c r="D28" s="208">
        <v>426997</v>
      </c>
      <c r="E28" s="792">
        <v>139723.14984525554</v>
      </c>
      <c r="F28" s="209">
        <v>1492490.009556948</v>
      </c>
      <c r="G28" s="793">
        <f t="shared" si="7"/>
        <v>0.981510836544775</v>
      </c>
      <c r="H28" s="783">
        <f>(E28-I28)/I28</f>
        <v>0.31412006024144751</v>
      </c>
      <c r="I28" s="720">
        <v>106324.49353188</v>
      </c>
      <c r="J28" s="210">
        <v>1129838.1696431169</v>
      </c>
      <c r="K28" s="211">
        <f t="shared" si="9"/>
        <v>0.97392244649411575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993"/>
      <c r="B29" s="994"/>
      <c r="C29" s="154" t="s">
        <v>93</v>
      </c>
      <c r="D29" s="730">
        <v>0</v>
      </c>
      <c r="E29" s="151">
        <v>2632.0281547395512</v>
      </c>
      <c r="F29" s="133">
        <v>28114.707649999997</v>
      </c>
      <c r="G29" s="791">
        <f t="shared" si="7"/>
        <v>1.8489163455224944E-2</v>
      </c>
      <c r="H29" s="238">
        <f t="shared" ref="H29" si="10">(E29-I29)/I29</f>
        <v>-7.548334747913743E-2</v>
      </c>
      <c r="I29" s="719">
        <v>2846.923468130994</v>
      </c>
      <c r="J29" s="185">
        <v>30275.323</v>
      </c>
      <c r="K29" s="193">
        <f t="shared" si="9"/>
        <v>2.6077553505884307E-2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995"/>
      <c r="B30" s="996"/>
      <c r="C30" s="155" t="s">
        <v>2</v>
      </c>
      <c r="D30" s="142">
        <v>426997</v>
      </c>
      <c r="E30" s="143">
        <v>142355.1779999951</v>
      </c>
      <c r="F30" s="144">
        <v>1520604.717206948</v>
      </c>
      <c r="G30" s="795">
        <f>E30/$E$30</f>
        <v>1</v>
      </c>
      <c r="H30" s="701">
        <f>(E30-I30)/I30</f>
        <v>0.30396015653053921</v>
      </c>
      <c r="I30" s="722">
        <v>109171.41700001099</v>
      </c>
      <c r="J30" s="205">
        <v>1160113.492643117</v>
      </c>
      <c r="K30" s="195">
        <f t="shared" si="9"/>
        <v>1</v>
      </c>
      <c r="L30" s="178"/>
    </row>
    <row r="31" spans="1:21" ht="12.95" customHeight="1" thickTop="1" x14ac:dyDescent="0.2">
      <c r="A31" s="1015" t="str">
        <f>T!E17</f>
        <v>IV. čtvrtletí</v>
      </c>
      <c r="B31" s="1016"/>
      <c r="C31" s="179" t="s">
        <v>6</v>
      </c>
      <c r="D31" s="180">
        <f>D24</f>
        <v>186</v>
      </c>
      <c r="E31" s="796">
        <f>E10+E17+E24</f>
        <v>77818.309306902142</v>
      </c>
      <c r="F31" s="181">
        <f>F10+F17+F24</f>
        <v>829861.35310000007</v>
      </c>
      <c r="G31" s="797">
        <f>E31/$E$37</f>
        <v>0.23164523565383016</v>
      </c>
      <c r="H31" s="785">
        <f>(E31-I31)/I31</f>
        <v>0.14872278565743113</v>
      </c>
      <c r="I31" s="723">
        <v>67743.332228206447</v>
      </c>
      <c r="J31" s="212">
        <v>720874.70600000001</v>
      </c>
      <c r="K31" s="193">
        <f>I31/$I$37</f>
        <v>0.24283006463162066</v>
      </c>
      <c r="L31" s="148"/>
    </row>
    <row r="32" spans="1:21" ht="12.95" customHeight="1" x14ac:dyDescent="0.2">
      <c r="A32" s="993"/>
      <c r="B32" s="994"/>
      <c r="C32" s="154" t="s">
        <v>7</v>
      </c>
      <c r="D32" s="132">
        <f t="shared" ref="D32:D34" si="11">D25</f>
        <v>1631</v>
      </c>
      <c r="E32" s="151">
        <f>E11+E18+E25</f>
        <v>62129.404027225348</v>
      </c>
      <c r="F32" s="133">
        <f t="shared" ref="F32" si="12">F11+F18+F25</f>
        <v>662576.69577999995</v>
      </c>
      <c r="G32" s="791">
        <f t="shared" ref="G32:G37" si="13">E32/$E$37</f>
        <v>0.18494337084810111</v>
      </c>
      <c r="H32" s="238">
        <f t="shared" ref="H32:H34" si="14">(E32-I32)/I32</f>
        <v>0.20313599935740964</v>
      </c>
      <c r="I32" s="719">
        <v>51639.552021058655</v>
      </c>
      <c r="J32" s="185">
        <v>549463.69700000004</v>
      </c>
      <c r="K32" s="193">
        <f t="shared" ref="K32:K37" si="15">I32/$I$37</f>
        <v>0.18510509215252999</v>
      </c>
      <c r="L32" s="148"/>
    </row>
    <row r="33" spans="1:12" ht="12.95" customHeight="1" x14ac:dyDescent="0.2">
      <c r="A33" s="993"/>
      <c r="B33" s="994"/>
      <c r="C33" s="154" t="s">
        <v>8</v>
      </c>
      <c r="D33" s="132">
        <f t="shared" si="11"/>
        <v>38481</v>
      </c>
      <c r="E33" s="151">
        <f t="shared" ref="E33:F36" si="16">E12+E19+E26</f>
        <v>79834.382209242205</v>
      </c>
      <c r="F33" s="133">
        <f t="shared" si="16"/>
        <v>851401.01638194383</v>
      </c>
      <c r="G33" s="791">
        <f t="shared" si="13"/>
        <v>0.23764656987346788</v>
      </c>
      <c r="H33" s="238">
        <f t="shared" si="14"/>
        <v>0.30007297050567683</v>
      </c>
      <c r="I33" s="719">
        <v>61407.61635724939</v>
      </c>
      <c r="J33" s="185">
        <v>653370.39286533359</v>
      </c>
      <c r="K33" s="193">
        <f t="shared" si="15"/>
        <v>0.22011930854939332</v>
      </c>
      <c r="L33" s="148"/>
    </row>
    <row r="34" spans="1:12" ht="12.95" customHeight="1" x14ac:dyDescent="0.2">
      <c r="A34" s="993"/>
      <c r="B34" s="994"/>
      <c r="C34" s="154" t="s">
        <v>9</v>
      </c>
      <c r="D34" s="132">
        <f t="shared" si="11"/>
        <v>386699</v>
      </c>
      <c r="E34" s="151">
        <f t="shared" si="16"/>
        <v>109450.90389131539</v>
      </c>
      <c r="F34" s="133">
        <f t="shared" si="16"/>
        <v>1167257.883155864</v>
      </c>
      <c r="G34" s="791">
        <f t="shared" si="13"/>
        <v>0.32580739224797961</v>
      </c>
      <c r="H34" s="238">
        <f t="shared" si="14"/>
        <v>0.21022696303804009</v>
      </c>
      <c r="I34" s="719">
        <v>90438.328705353022</v>
      </c>
      <c r="J34" s="185">
        <v>962302.57331174565</v>
      </c>
      <c r="K34" s="193">
        <f t="shared" si="15"/>
        <v>0.32418164980010555</v>
      </c>
      <c r="L34" s="148"/>
    </row>
    <row r="35" spans="1:12" ht="12.95" customHeight="1" x14ac:dyDescent="0.2">
      <c r="A35" s="993"/>
      <c r="B35" s="994"/>
      <c r="C35" s="207" t="s">
        <v>253</v>
      </c>
      <c r="D35" s="208">
        <f>SUM(D31:D34)</f>
        <v>426997</v>
      </c>
      <c r="E35" s="792">
        <f t="shared" ref="E35:F35" si="17">SUM(E31:E34)</f>
        <v>329232.9994346851</v>
      </c>
      <c r="F35" s="209">
        <f t="shared" si="17"/>
        <v>3511096.9484178079</v>
      </c>
      <c r="G35" s="793">
        <f t="shared" si="13"/>
        <v>0.9800425686233788</v>
      </c>
      <c r="H35" s="783">
        <f>(E35-I35)/I35</f>
        <v>0.21385694975707245</v>
      </c>
      <c r="I35" s="720">
        <v>271228.82931186748</v>
      </c>
      <c r="J35" s="210">
        <v>2886011.3691770788</v>
      </c>
      <c r="K35" s="211">
        <f t="shared" si="15"/>
        <v>0.97223611513364938</v>
      </c>
      <c r="L35" s="148"/>
    </row>
    <row r="36" spans="1:12" ht="12.95" customHeight="1" x14ac:dyDescent="0.2">
      <c r="A36" s="993"/>
      <c r="B36" s="994"/>
      <c r="C36" s="154" t="s">
        <v>93</v>
      </c>
      <c r="D36" s="132"/>
      <c r="E36" s="151">
        <f t="shared" si="16"/>
        <v>6704.4485652968779</v>
      </c>
      <c r="F36" s="133">
        <f t="shared" si="16"/>
        <v>71495.794970000003</v>
      </c>
      <c r="G36" s="791">
        <f t="shared" si="13"/>
        <v>1.9957431376621156E-2</v>
      </c>
      <c r="H36" s="238">
        <f t="shared" ref="H36" si="18">(E36-I36)/I36</f>
        <v>-0.13439704838119149</v>
      </c>
      <c r="I36" s="719">
        <v>7745.408622693054</v>
      </c>
      <c r="J36" s="185">
        <v>82444.505000000005</v>
      </c>
      <c r="K36" s="193">
        <f t="shared" si="15"/>
        <v>2.7763884866350664E-2</v>
      </c>
      <c r="L36" s="148"/>
    </row>
    <row r="37" spans="1:12" ht="12.95" customHeight="1" x14ac:dyDescent="0.2">
      <c r="A37" s="993"/>
      <c r="B37" s="994"/>
      <c r="C37" s="157" t="s">
        <v>2</v>
      </c>
      <c r="D37" s="158">
        <f>SUM(D31:D34)</f>
        <v>426997</v>
      </c>
      <c r="E37" s="159">
        <f>SUM(E35:E36)</f>
        <v>335937.44799998199</v>
      </c>
      <c r="F37" s="160">
        <f>SUM(F35:F36)</f>
        <v>3582592.7433878081</v>
      </c>
      <c r="G37" s="798">
        <f t="shared" si="13"/>
        <v>1</v>
      </c>
      <c r="H37" s="786">
        <f>(E37-I37)/I37</f>
        <v>0.20418806584851551</v>
      </c>
      <c r="I37" s="724">
        <v>278974.23793456051</v>
      </c>
      <c r="J37" s="189">
        <v>2968455.8741770792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726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81" t="s">
        <v>181</v>
      </c>
      <c r="B40" s="981"/>
      <c r="C40" s="981"/>
      <c r="D40" s="981"/>
      <c r="E40" s="981"/>
      <c r="F40" s="138"/>
      <c r="G40" s="981" t="s">
        <v>182</v>
      </c>
      <c r="H40" s="981"/>
      <c r="I40" s="981"/>
      <c r="J40" s="981"/>
      <c r="K40" s="984"/>
      <c r="L40" s="148"/>
    </row>
    <row r="41" spans="1:12" ht="15" customHeight="1" x14ac:dyDescent="0.2">
      <c r="A41" s="983" t="str">
        <f>A31</f>
        <v>IV. čtvrtletí</v>
      </c>
      <c r="B41" s="983"/>
      <c r="C41" s="983"/>
      <c r="D41" s="983"/>
      <c r="E41" s="983"/>
      <c r="F41" s="138"/>
      <c r="G41" s="985" t="str">
        <f>A31</f>
        <v>IV. čtvrtletí</v>
      </c>
      <c r="H41" s="985"/>
      <c r="I41" s="985"/>
      <c r="J41" s="985"/>
      <c r="K41" s="986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2016</v>
      </c>
      <c r="D45" s="138">
        <f>I6</f>
        <v>2015</v>
      </c>
      <c r="H45" s="138"/>
      <c r="I45" s="138">
        <f>E6</f>
        <v>2016</v>
      </c>
      <c r="J45" s="138">
        <f>I6</f>
        <v>2015</v>
      </c>
      <c r="K45" s="138"/>
      <c r="L45" s="148"/>
    </row>
    <row r="46" spans="1:12" ht="15" customHeight="1" x14ac:dyDescent="0.2">
      <c r="A46" s="138"/>
      <c r="B46" s="138" t="str">
        <f>A10</f>
        <v>říjen</v>
      </c>
      <c r="C46" s="413">
        <f>E16</f>
        <v>77770.571999997395</v>
      </c>
      <c r="D46" s="413">
        <f>I16</f>
        <v>77007.596999999994</v>
      </c>
      <c r="H46" s="138" t="str">
        <f>A10</f>
        <v>říjen</v>
      </c>
      <c r="I46" s="414">
        <f>E16/E37</f>
        <v>0.2315031338810479</v>
      </c>
      <c r="J46" s="414">
        <f>I16/I37</f>
        <v>0.27603838107110018</v>
      </c>
      <c r="K46" s="138"/>
      <c r="L46" s="148"/>
    </row>
    <row r="47" spans="1:12" ht="15" customHeight="1" x14ac:dyDescent="0.2">
      <c r="A47" s="138"/>
      <c r="B47" s="138" t="str">
        <f>A17</f>
        <v>listopad</v>
      </c>
      <c r="C47" s="413">
        <f>E23</f>
        <v>115811.69799998945</v>
      </c>
      <c r="D47" s="413">
        <f>I23</f>
        <v>92795.223934549562</v>
      </c>
      <c r="H47" s="138" t="str">
        <f>A17</f>
        <v>listopad</v>
      </c>
      <c r="I47" s="414">
        <f>E23/E37</f>
        <v>0.34474185206049329</v>
      </c>
      <c r="J47" s="414">
        <f>I23/I37</f>
        <v>0.33263008305561426</v>
      </c>
      <c r="K47" s="138"/>
      <c r="L47" s="148"/>
    </row>
    <row r="48" spans="1:12" ht="15" customHeight="1" x14ac:dyDescent="0.2">
      <c r="A48" s="138"/>
      <c r="B48" s="138" t="str">
        <f>A24</f>
        <v>prosinec</v>
      </c>
      <c r="C48" s="413">
        <f>E30</f>
        <v>142355.1779999951</v>
      </c>
      <c r="D48" s="413">
        <f>I30</f>
        <v>109171.41700001099</v>
      </c>
      <c r="H48" s="138" t="str">
        <f>A24</f>
        <v>prosinec</v>
      </c>
      <c r="I48" s="414">
        <f>E30/E37</f>
        <v>0.42375501405845867</v>
      </c>
      <c r="J48" s="414">
        <f>I30/I37</f>
        <v>0.39133153587328562</v>
      </c>
      <c r="K48" s="138"/>
      <c r="L48" s="148"/>
    </row>
    <row r="49" spans="1:12" ht="15" customHeight="1" x14ac:dyDescent="0.2">
      <c r="A49" s="138"/>
      <c r="B49" s="138"/>
      <c r="C49" s="413">
        <f>SUM(C46:C48)</f>
        <v>335937.44799998193</v>
      </c>
      <c r="D49" s="413">
        <f>SUM(D46:D48)</f>
        <v>278974.23793456051</v>
      </c>
      <c r="E49" s="138"/>
      <c r="F49" s="138"/>
      <c r="G49" s="138"/>
      <c r="H49" s="138"/>
      <c r="I49" s="284">
        <f>SUM(I46:I48)</f>
        <v>0.99999999999999978</v>
      </c>
      <c r="J49" s="284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N29" sqref="N29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262</v>
      </c>
      <c r="L1" s="1001"/>
    </row>
    <row r="2" spans="1:17" ht="6.75" customHeight="1" x14ac:dyDescent="0.2"/>
    <row r="3" spans="1:17" ht="30" customHeight="1" x14ac:dyDescent="0.2">
      <c r="A3" s="1014" t="s">
        <v>341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340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16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1278</v>
      </c>
      <c r="E10" s="151">
        <v>292602.40000000002</v>
      </c>
      <c r="F10" s="133">
        <v>3124183.74315</v>
      </c>
      <c r="G10" s="790">
        <f>E10/$E$16</f>
        <v>0.49335646038791242</v>
      </c>
      <c r="H10" s="238">
        <f>(E10-I10)/I10</f>
        <v>9.1003323319501436E-2</v>
      </c>
      <c r="I10" s="718">
        <v>268195.7</v>
      </c>
      <c r="J10" s="187">
        <v>2865103.1446799999</v>
      </c>
      <c r="K10" s="192">
        <f>I10/$I$16</f>
        <v>0.48400838458960266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4820</v>
      </c>
      <c r="E11" s="151">
        <v>57270.700000000004</v>
      </c>
      <c r="F11" s="133">
        <v>611493.93468000018</v>
      </c>
      <c r="G11" s="791">
        <f t="shared" ref="G11:G15" si="0">E11/$E$16</f>
        <v>9.6564039925639764E-2</v>
      </c>
      <c r="H11" s="238">
        <f t="shared" ref="H11:H15" si="1">(E11-I11)/I11</f>
        <v>6.9524798404416416E-2</v>
      </c>
      <c r="I11" s="719">
        <v>53547.799999999996</v>
      </c>
      <c r="J11" s="185">
        <v>572044.10978000006</v>
      </c>
      <c r="K11" s="193">
        <f t="shared" ref="K11:K16" si="2">I11/$I$16</f>
        <v>9.6636837116803598E-2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151161</v>
      </c>
      <c r="E12" s="151">
        <v>74160.5</v>
      </c>
      <c r="F12" s="133">
        <v>791828.7</v>
      </c>
      <c r="G12" s="791">
        <f t="shared" si="0"/>
        <v>0.12504190594676523</v>
      </c>
      <c r="H12" s="238">
        <f t="shared" si="1"/>
        <v>5.9542046898277919E-2</v>
      </c>
      <c r="I12" s="719">
        <v>69992.975000000006</v>
      </c>
      <c r="J12" s="185">
        <v>747726.08900000004</v>
      </c>
      <c r="K12" s="193">
        <f t="shared" si="2"/>
        <v>0.12631517493520755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2138561</v>
      </c>
      <c r="E13" s="151">
        <v>161179.5</v>
      </c>
      <c r="F13" s="133">
        <v>1720953.7000000002</v>
      </c>
      <c r="G13" s="791">
        <f t="shared" si="0"/>
        <v>0.27176450913284894</v>
      </c>
      <c r="H13" s="238">
        <f t="shared" si="1"/>
        <v>5.9540329774569203E-2</v>
      </c>
      <c r="I13" s="719">
        <v>152122.1</v>
      </c>
      <c r="J13" s="185">
        <v>1625102.1</v>
      </c>
      <c r="K13" s="193">
        <f t="shared" si="2"/>
        <v>0.27453226088776961</v>
      </c>
      <c r="L13" s="149"/>
      <c r="M13" s="134"/>
      <c r="O13" s="134"/>
      <c r="P13" s="134"/>
      <c r="Q13" s="134"/>
    </row>
    <row r="14" spans="1:17" ht="12.95" customHeight="1" x14ac:dyDescent="0.2">
      <c r="A14" s="989"/>
      <c r="B14" s="990"/>
      <c r="C14" s="207" t="s">
        <v>253</v>
      </c>
      <c r="D14" s="208">
        <v>2295820</v>
      </c>
      <c r="E14" s="792">
        <v>585213.10000000009</v>
      </c>
      <c r="F14" s="209">
        <v>6248460.0778300008</v>
      </c>
      <c r="G14" s="793">
        <f>E14/$E$16</f>
        <v>0.98672691539316648</v>
      </c>
      <c r="H14" s="783">
        <f>(E14-I14)/I14</f>
        <v>7.6039115499834026E-2</v>
      </c>
      <c r="I14" s="720">
        <v>543858.57499999995</v>
      </c>
      <c r="J14" s="210">
        <v>5809975.4434600007</v>
      </c>
      <c r="K14" s="211">
        <f t="shared" si="2"/>
        <v>0.98149265752938331</v>
      </c>
      <c r="L14" s="149"/>
      <c r="M14" s="134"/>
      <c r="O14" s="134"/>
      <c r="P14" s="134"/>
      <c r="Q14" s="134"/>
    </row>
    <row r="15" spans="1:17" ht="12.95" customHeight="1" x14ac:dyDescent="0.2">
      <c r="A15" s="989"/>
      <c r="B15" s="990"/>
      <c r="C15" s="154" t="s">
        <v>93</v>
      </c>
      <c r="D15" s="730">
        <v>0</v>
      </c>
      <c r="E15" s="151">
        <v>7872.069635632025</v>
      </c>
      <c r="F15" s="133">
        <v>84051.640379999997</v>
      </c>
      <c r="G15" s="791">
        <f t="shared" si="0"/>
        <v>1.3273084606833638E-2</v>
      </c>
      <c r="H15" s="238">
        <f t="shared" si="1"/>
        <v>-0.23238060319945128</v>
      </c>
      <c r="I15" s="719">
        <v>10255.172900063431</v>
      </c>
      <c r="J15" s="185">
        <v>109554.77297000001</v>
      </c>
      <c r="K15" s="193">
        <f t="shared" si="2"/>
        <v>1.8507342470616688E-2</v>
      </c>
      <c r="L15" s="149"/>
      <c r="M15" s="134"/>
      <c r="O15" s="134"/>
      <c r="P15" s="134"/>
      <c r="Q15" s="134"/>
    </row>
    <row r="16" spans="1:17" ht="12.95" customHeight="1" x14ac:dyDescent="0.2">
      <c r="A16" s="991"/>
      <c r="B16" s="992"/>
      <c r="C16" s="156" t="s">
        <v>2</v>
      </c>
      <c r="D16" s="145">
        <v>2295820</v>
      </c>
      <c r="E16" s="146">
        <v>593085.16963563208</v>
      </c>
      <c r="F16" s="147">
        <v>6332511.7182100005</v>
      </c>
      <c r="G16" s="794">
        <f>SUM(G14:G15)</f>
        <v>1.0000000000000002</v>
      </c>
      <c r="H16" s="784">
        <f>(E16-I16)/I16</f>
        <v>7.0331086141174975E-2</v>
      </c>
      <c r="I16" s="721">
        <v>554113.7479000634</v>
      </c>
      <c r="J16" s="186">
        <v>5919530.216430001</v>
      </c>
      <c r="K16" s="206">
        <f t="shared" si="2"/>
        <v>1</v>
      </c>
      <c r="L16" s="166"/>
      <c r="M16" s="134"/>
    </row>
    <row r="17" spans="1:21" ht="12.95" customHeight="1" x14ac:dyDescent="0.2">
      <c r="A17" s="993" t="str">
        <f>T!J21</f>
        <v>listopad</v>
      </c>
      <c r="B17" s="994"/>
      <c r="C17" s="153" t="s">
        <v>6</v>
      </c>
      <c r="D17" s="132">
        <v>1280</v>
      </c>
      <c r="E17" s="151">
        <v>318564</v>
      </c>
      <c r="F17" s="133">
        <v>3404173.4328700006</v>
      </c>
      <c r="G17" s="790">
        <f>E17/$E$23</f>
        <v>0.41183453222509186</v>
      </c>
      <c r="H17" s="238">
        <f>(E17-I17)/I17</f>
        <v>0.11891639000855624</v>
      </c>
      <c r="I17" s="718">
        <v>284707.59999999998</v>
      </c>
      <c r="J17" s="187">
        <v>3035441.4739699997</v>
      </c>
      <c r="K17" s="192">
        <f>I17/$I$23</f>
        <v>0.43670842408495703</v>
      </c>
      <c r="L17" s="149"/>
      <c r="M17" s="134"/>
      <c r="N17" s="134"/>
    </row>
    <row r="18" spans="1:21" ht="12.95" customHeight="1" x14ac:dyDescent="0.2">
      <c r="A18" s="993"/>
      <c r="B18" s="994"/>
      <c r="C18" s="154" t="s">
        <v>7</v>
      </c>
      <c r="D18" s="132">
        <v>4821</v>
      </c>
      <c r="E18" s="151">
        <v>75705.8</v>
      </c>
      <c r="F18" s="133">
        <v>808991.20978999999</v>
      </c>
      <c r="G18" s="791">
        <f t="shared" ref="G18:G23" si="3">E18/$E$23</f>
        <v>9.7871268347102511E-2</v>
      </c>
      <c r="H18" s="238">
        <f t="shared" ref="H18:H20" si="4">(E18-I18)/I18</f>
        <v>0.24693930324986466</v>
      </c>
      <c r="I18" s="719">
        <v>60713.299999999996</v>
      </c>
      <c r="J18" s="185">
        <v>647301.48995000008</v>
      </c>
      <c r="K18" s="193">
        <f t="shared" ref="K18:K23" si="5">I18/$I$23</f>
        <v>9.3127157701435509E-2</v>
      </c>
      <c r="L18" s="150"/>
      <c r="M18" s="137"/>
      <c r="N18" s="134"/>
    </row>
    <row r="19" spans="1:21" ht="12.95" customHeight="1" x14ac:dyDescent="0.2">
      <c r="A19" s="993"/>
      <c r="B19" s="994"/>
      <c r="C19" s="154" t="s">
        <v>8</v>
      </c>
      <c r="D19" s="132">
        <v>151449</v>
      </c>
      <c r="E19" s="151">
        <v>116457.648</v>
      </c>
      <c r="F19" s="133">
        <v>1244463.9489999998</v>
      </c>
      <c r="G19" s="791">
        <f t="shared" si="3"/>
        <v>0.1505546169313369</v>
      </c>
      <c r="H19" s="238">
        <f t="shared" si="4"/>
        <v>0.25390062381685374</v>
      </c>
      <c r="I19" s="719">
        <v>92876.297999999995</v>
      </c>
      <c r="J19" s="185">
        <v>990209.54500000004</v>
      </c>
      <c r="K19" s="193">
        <f t="shared" si="5"/>
        <v>0.14246146479554758</v>
      </c>
      <c r="L19" s="149"/>
      <c r="M19" s="134"/>
      <c r="N19" s="134"/>
      <c r="O19" s="134"/>
      <c r="P19" s="134"/>
    </row>
    <row r="20" spans="1:21" ht="12.95" customHeight="1" x14ac:dyDescent="0.2">
      <c r="A20" s="993"/>
      <c r="B20" s="994"/>
      <c r="C20" s="154" t="s">
        <v>9</v>
      </c>
      <c r="D20" s="132">
        <v>2140129</v>
      </c>
      <c r="E20" s="151">
        <v>253107.80000000002</v>
      </c>
      <c r="F20" s="133">
        <v>2704707.9999999995</v>
      </c>
      <c r="G20" s="791">
        <f t="shared" si="3"/>
        <v>0.32721378566166331</v>
      </c>
      <c r="H20" s="238">
        <f t="shared" si="4"/>
        <v>0.25389967625516158</v>
      </c>
      <c r="I20" s="719">
        <v>201856.5</v>
      </c>
      <c r="J20" s="185">
        <v>2152113.4</v>
      </c>
      <c r="K20" s="193">
        <f t="shared" si="5"/>
        <v>0.30962444980852333</v>
      </c>
      <c r="L20" s="149"/>
      <c r="M20" s="134"/>
      <c r="N20" s="134"/>
      <c r="O20" s="134"/>
      <c r="P20" s="134"/>
    </row>
    <row r="21" spans="1:21" ht="12.95" customHeight="1" x14ac:dyDescent="0.2">
      <c r="A21" s="993"/>
      <c r="B21" s="994"/>
      <c r="C21" s="207" t="s">
        <v>253</v>
      </c>
      <c r="D21" s="208">
        <v>2297679</v>
      </c>
      <c r="E21" s="792">
        <v>763835.24800000002</v>
      </c>
      <c r="F21" s="209">
        <v>8162336.5916600004</v>
      </c>
      <c r="G21" s="793">
        <f t="shared" si="3"/>
        <v>0.98747420316519463</v>
      </c>
      <c r="H21" s="783">
        <f>(E21-I21)/I21</f>
        <v>0.19320602284484506</v>
      </c>
      <c r="I21" s="720">
        <v>640153.69799999997</v>
      </c>
      <c r="J21" s="210">
        <v>6825065.9089199994</v>
      </c>
      <c r="K21" s="211">
        <f t="shared" si="5"/>
        <v>0.98192149639046344</v>
      </c>
      <c r="L21" s="149"/>
      <c r="M21" s="134"/>
      <c r="N21" s="134"/>
      <c r="O21" s="134"/>
      <c r="P21" s="134"/>
    </row>
    <row r="22" spans="1:21" ht="12.95" customHeight="1" x14ac:dyDescent="0.2">
      <c r="A22" s="993"/>
      <c r="B22" s="994"/>
      <c r="C22" s="154" t="s">
        <v>93</v>
      </c>
      <c r="D22" s="730">
        <v>0</v>
      </c>
      <c r="E22" s="151">
        <v>9689.0076733585629</v>
      </c>
      <c r="F22" s="133">
        <v>103536.64894</v>
      </c>
      <c r="G22" s="791">
        <f t="shared" si="3"/>
        <v>1.2525796834805406E-2</v>
      </c>
      <c r="H22" s="238">
        <f t="shared" ref="H22" si="6">(E22-I22)/I22</f>
        <v>-0.17792899861433406</v>
      </c>
      <c r="I22" s="719">
        <v>11786.095917538718</v>
      </c>
      <c r="J22" s="185">
        <v>125658.69998</v>
      </c>
      <c r="K22" s="193">
        <f t="shared" si="5"/>
        <v>1.8078503609536518E-2</v>
      </c>
      <c r="L22" s="149"/>
      <c r="M22" s="134"/>
      <c r="N22" s="134"/>
      <c r="O22" s="134"/>
      <c r="P22" s="134"/>
    </row>
    <row r="23" spans="1:21" ht="12.95" customHeight="1" x14ac:dyDescent="0.2">
      <c r="A23" s="993"/>
      <c r="B23" s="994"/>
      <c r="C23" s="156" t="s">
        <v>2</v>
      </c>
      <c r="D23" s="145">
        <v>2297679</v>
      </c>
      <c r="E23" s="146">
        <v>773524.25567335857</v>
      </c>
      <c r="F23" s="147">
        <v>8265873.2406000001</v>
      </c>
      <c r="G23" s="795">
        <f t="shared" si="3"/>
        <v>1</v>
      </c>
      <c r="H23" s="784">
        <f>(E23-I23)/I23</f>
        <v>0.18649645701976983</v>
      </c>
      <c r="I23" s="721">
        <v>651939.79391753871</v>
      </c>
      <c r="J23" s="186">
        <v>6950724.6088999994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993" t="str">
        <f>T!J22</f>
        <v>prosinec</v>
      </c>
      <c r="B24" s="994"/>
      <c r="C24" s="153" t="s">
        <v>6</v>
      </c>
      <c r="D24" s="132">
        <v>1280</v>
      </c>
      <c r="E24" s="151">
        <v>332528.09999999992</v>
      </c>
      <c r="F24" s="133">
        <v>3558347.9217399997</v>
      </c>
      <c r="G24" s="790">
        <f>E24/$E$30</f>
        <v>0.3589322509156207</v>
      </c>
      <c r="H24" s="238">
        <f>(E24-I24)/I24</f>
        <v>0.16474636945084631</v>
      </c>
      <c r="I24" s="718">
        <v>285494</v>
      </c>
      <c r="J24" s="187">
        <v>3041784.86203</v>
      </c>
      <c r="K24" s="192">
        <f>I24/$I$30</f>
        <v>0.38298672052841376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993"/>
      <c r="B25" s="994"/>
      <c r="C25" s="154" t="s">
        <v>7</v>
      </c>
      <c r="D25" s="132">
        <v>4829</v>
      </c>
      <c r="E25" s="151">
        <v>84880.6</v>
      </c>
      <c r="F25" s="133">
        <v>908297.43169999984</v>
      </c>
      <c r="G25" s="791">
        <f t="shared" ref="G25:G29" si="7">E25/$E$30</f>
        <v>9.1620482049692781E-2</v>
      </c>
      <c r="H25" s="238">
        <f t="shared" ref="H25:H27" si="8">(E25-I25)/I25</f>
        <v>0.26426684063618044</v>
      </c>
      <c r="I25" s="719">
        <v>67138.2</v>
      </c>
      <c r="J25" s="185">
        <v>715320.02803000016</v>
      </c>
      <c r="K25" s="193">
        <f t="shared" ref="K25:K30" si="9">I25/$I$30</f>
        <v>9.006507681485687E-2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993"/>
      <c r="B26" s="994"/>
      <c r="C26" s="154" t="s">
        <v>8</v>
      </c>
      <c r="D26" s="132">
        <v>151674</v>
      </c>
      <c r="E26" s="151">
        <v>164176.12199999997</v>
      </c>
      <c r="F26" s="133">
        <v>1756832.4370000002</v>
      </c>
      <c r="G26" s="791">
        <f t="shared" si="7"/>
        <v>0.17721240705990729</v>
      </c>
      <c r="H26" s="238">
        <f t="shared" si="8"/>
        <v>0.2504069326062266</v>
      </c>
      <c r="I26" s="719">
        <v>131298.15400000001</v>
      </c>
      <c r="J26" s="185">
        <v>1398913.8149999999</v>
      </c>
      <c r="K26" s="193">
        <f t="shared" si="9"/>
        <v>0.1761348729286592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993"/>
      <c r="B27" s="994"/>
      <c r="C27" s="154" t="s">
        <v>9</v>
      </c>
      <c r="D27" s="132">
        <v>2141616</v>
      </c>
      <c r="E27" s="151">
        <v>356819</v>
      </c>
      <c r="F27" s="133">
        <v>3818285.1999999997</v>
      </c>
      <c r="G27" s="791">
        <f t="shared" si="7"/>
        <v>0.38515195208904418</v>
      </c>
      <c r="H27" s="238">
        <f t="shared" si="8"/>
        <v>0.25040474792089235</v>
      </c>
      <c r="I27" s="719">
        <v>285362.8</v>
      </c>
      <c r="J27" s="185">
        <v>3040387.5</v>
      </c>
      <c r="K27" s="193">
        <f t="shared" si="9"/>
        <v>0.38281071732787947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993"/>
      <c r="B28" s="994"/>
      <c r="C28" s="207" t="s">
        <v>253</v>
      </c>
      <c r="D28" s="208">
        <v>2299399</v>
      </c>
      <c r="E28" s="792">
        <v>938403.82199999993</v>
      </c>
      <c r="F28" s="209">
        <v>10041762.99044</v>
      </c>
      <c r="G28" s="793">
        <f t="shared" si="7"/>
        <v>1.0129170921142649</v>
      </c>
      <c r="H28" s="783">
        <f>(E28-I28)/I28</f>
        <v>0.21982604046415291</v>
      </c>
      <c r="I28" s="720">
        <v>769293.1540000001</v>
      </c>
      <c r="J28" s="210">
        <v>8196406.2050599996</v>
      </c>
      <c r="K28" s="211">
        <f t="shared" si="9"/>
        <v>1.0319973875998094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993"/>
      <c r="B29" s="994"/>
      <c r="C29" s="154" t="s">
        <v>93</v>
      </c>
      <c r="D29" s="730">
        <v>0</v>
      </c>
      <c r="E29" s="151">
        <v>-11966.871428589739</v>
      </c>
      <c r="F29" s="133">
        <v>-128056.26303999999</v>
      </c>
      <c r="G29" s="791">
        <f t="shared" si="7"/>
        <v>-1.2917092114265066E-2</v>
      </c>
      <c r="H29" s="238">
        <f t="shared" ref="H29" si="10">(E29-I29)/I29</f>
        <v>-0.49828991249202387</v>
      </c>
      <c r="I29" s="719">
        <v>-23852.164280829795</v>
      </c>
      <c r="J29" s="185">
        <v>-254132.02530000001</v>
      </c>
      <c r="K29" s="193">
        <f t="shared" si="9"/>
        <v>-3.1997387599809357E-2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995"/>
      <c r="B30" s="996"/>
      <c r="C30" s="155" t="s">
        <v>2</v>
      </c>
      <c r="D30" s="142">
        <v>2299399</v>
      </c>
      <c r="E30" s="143">
        <v>926436.95057141024</v>
      </c>
      <c r="F30" s="144">
        <v>9913706.7273999993</v>
      </c>
      <c r="G30" s="795">
        <f>E30/$E$30</f>
        <v>1</v>
      </c>
      <c r="H30" s="701">
        <f>(E30-I30)/I30</f>
        <v>0.24280387495249828</v>
      </c>
      <c r="I30" s="722">
        <v>745440.98971917026</v>
      </c>
      <c r="J30" s="205">
        <v>7942274.1797599997</v>
      </c>
      <c r="K30" s="195">
        <f t="shared" si="9"/>
        <v>1</v>
      </c>
      <c r="L30" s="178"/>
    </row>
    <row r="31" spans="1:21" ht="12.95" customHeight="1" thickTop="1" x14ac:dyDescent="0.2">
      <c r="A31" s="1015" t="str">
        <f>T!E17</f>
        <v>IV. čtvrtletí</v>
      </c>
      <c r="B31" s="1016"/>
      <c r="C31" s="179" t="s">
        <v>6</v>
      </c>
      <c r="D31" s="180">
        <f>D24</f>
        <v>1280</v>
      </c>
      <c r="E31" s="796">
        <f>E10+E17+E24</f>
        <v>943694.5</v>
      </c>
      <c r="F31" s="181">
        <f>F10+F17+F24</f>
        <v>10086705.097759999</v>
      </c>
      <c r="G31" s="797">
        <f>E31/$E$37</f>
        <v>0.4115461902237692</v>
      </c>
      <c r="H31" s="785">
        <f>(E31-I31)/I31</f>
        <v>0.12559343881474802</v>
      </c>
      <c r="I31" s="723">
        <v>838397.3</v>
      </c>
      <c r="J31" s="212">
        <v>8942329.48068</v>
      </c>
      <c r="K31" s="193">
        <f>I31/$I$37</f>
        <v>0.42961806269565861</v>
      </c>
      <c r="L31" s="148"/>
    </row>
    <row r="32" spans="1:21" ht="12.95" customHeight="1" x14ac:dyDescent="0.2">
      <c r="A32" s="993"/>
      <c r="B32" s="994"/>
      <c r="C32" s="154" t="s">
        <v>7</v>
      </c>
      <c r="D32" s="132">
        <f t="shared" ref="D32:D34" si="11">D25</f>
        <v>4829</v>
      </c>
      <c r="E32" s="151">
        <f>E11+E18+E25</f>
        <v>217857.1</v>
      </c>
      <c r="F32" s="133">
        <f t="shared" ref="F32" si="12">F11+F18+F25</f>
        <v>2328782.5761700002</v>
      </c>
      <c r="G32" s="791">
        <f t="shared" ref="G32:G37" si="13">E32/$E$37</f>
        <v>9.5007716499564979E-2</v>
      </c>
      <c r="H32" s="238">
        <f t="shared" ref="H32:H34" si="14">(E32-I32)/I32</f>
        <v>0.20098092991538566</v>
      </c>
      <c r="I32" s="719">
        <v>181399.3</v>
      </c>
      <c r="J32" s="185">
        <v>1934665.6277600003</v>
      </c>
      <c r="K32" s="193">
        <f t="shared" ref="K32:K37" si="15">I32/$I$37</f>
        <v>9.2954039618625417E-2</v>
      </c>
      <c r="L32" s="148"/>
    </row>
    <row r="33" spans="1:12" ht="12.95" customHeight="1" x14ac:dyDescent="0.2">
      <c r="A33" s="993"/>
      <c r="B33" s="994"/>
      <c r="C33" s="154" t="s">
        <v>8</v>
      </c>
      <c r="D33" s="132">
        <f t="shared" si="11"/>
        <v>151674</v>
      </c>
      <c r="E33" s="151">
        <f t="shared" ref="E33:F36" si="16">E12+E19+E26</f>
        <v>354794.26999999996</v>
      </c>
      <c r="F33" s="133">
        <f t="shared" si="16"/>
        <v>3793125.0860000001</v>
      </c>
      <c r="G33" s="791">
        <f t="shared" si="13"/>
        <v>0.15472616416830162</v>
      </c>
      <c r="H33" s="238">
        <f t="shared" si="14"/>
        <v>0.20609638401603156</v>
      </c>
      <c r="I33" s="719">
        <v>294167.42700000003</v>
      </c>
      <c r="J33" s="185">
        <v>3136849.449</v>
      </c>
      <c r="K33" s="193">
        <f t="shared" si="15"/>
        <v>0.15073955998654406</v>
      </c>
      <c r="L33" s="148"/>
    </row>
    <row r="34" spans="1:12" ht="12.95" customHeight="1" x14ac:dyDescent="0.2">
      <c r="A34" s="993"/>
      <c r="B34" s="994"/>
      <c r="C34" s="154" t="s">
        <v>9</v>
      </c>
      <c r="D34" s="132">
        <f t="shared" si="11"/>
        <v>2141616</v>
      </c>
      <c r="E34" s="151">
        <f t="shared" si="16"/>
        <v>771106.3</v>
      </c>
      <c r="F34" s="133">
        <f t="shared" si="16"/>
        <v>8243946.8999999985</v>
      </c>
      <c r="G34" s="791">
        <f t="shared" si="13"/>
        <v>0.33628028988464687</v>
      </c>
      <c r="H34" s="238">
        <f t="shared" si="14"/>
        <v>0.2060947406190185</v>
      </c>
      <c r="I34" s="719">
        <v>639341.39999999991</v>
      </c>
      <c r="J34" s="185">
        <v>6817603</v>
      </c>
      <c r="K34" s="193">
        <f t="shared" si="15"/>
        <v>0.32761629083148303</v>
      </c>
      <c r="L34" s="148"/>
    </row>
    <row r="35" spans="1:12" ht="12.95" customHeight="1" x14ac:dyDescent="0.2">
      <c r="A35" s="993"/>
      <c r="B35" s="994"/>
      <c r="C35" s="207" t="s">
        <v>253</v>
      </c>
      <c r="D35" s="208">
        <f>SUM(D31:D34)</f>
        <v>2299399</v>
      </c>
      <c r="E35" s="792">
        <f t="shared" ref="E35:F35" si="17">SUM(E31:E34)</f>
        <v>2287452.17</v>
      </c>
      <c r="F35" s="209">
        <f t="shared" si="17"/>
        <v>24452559.659929998</v>
      </c>
      <c r="G35" s="793">
        <f t="shared" si="13"/>
        <v>0.99756036077628263</v>
      </c>
      <c r="H35" s="783">
        <f>(E35-I35)/I35</f>
        <v>0.1710673294514938</v>
      </c>
      <c r="I35" s="720">
        <v>1953305.4270000001</v>
      </c>
      <c r="J35" s="210">
        <v>20831447.557439998</v>
      </c>
      <c r="K35" s="211">
        <f t="shared" si="15"/>
        <v>1.0009279531323112</v>
      </c>
      <c r="L35" s="148"/>
    </row>
    <row r="36" spans="1:12" ht="12.95" customHeight="1" x14ac:dyDescent="0.2">
      <c r="A36" s="993"/>
      <c r="B36" s="994"/>
      <c r="C36" s="154" t="s">
        <v>93</v>
      </c>
      <c r="D36" s="132"/>
      <c r="E36" s="151">
        <f t="shared" si="16"/>
        <v>5594.2058804008502</v>
      </c>
      <c r="F36" s="133">
        <f t="shared" si="16"/>
        <v>59532.026279999991</v>
      </c>
      <c r="G36" s="791">
        <f t="shared" si="13"/>
        <v>2.4396392237173966E-3</v>
      </c>
      <c r="H36" s="238">
        <f t="shared" ref="H36" si="18">(E36-I36)/I36</f>
        <v>-4.089193161061889</v>
      </c>
      <c r="I36" s="719">
        <v>-1810.8954632276473</v>
      </c>
      <c r="J36" s="185">
        <v>-18918.552349999984</v>
      </c>
      <c r="K36" s="193">
        <f t="shared" si="15"/>
        <v>-9.2795313231115977E-4</v>
      </c>
      <c r="L36" s="148"/>
    </row>
    <row r="37" spans="1:12" ht="12.95" customHeight="1" x14ac:dyDescent="0.2">
      <c r="A37" s="993"/>
      <c r="B37" s="994"/>
      <c r="C37" s="157" t="s">
        <v>2</v>
      </c>
      <c r="D37" s="158">
        <f>SUM(D31:D34)</f>
        <v>2299399</v>
      </c>
      <c r="E37" s="159">
        <f>SUM(E35:E36)</f>
        <v>2293046.3758804007</v>
      </c>
      <c r="F37" s="160">
        <f>SUM(F35:F36)</f>
        <v>24512091.686209999</v>
      </c>
      <c r="G37" s="798">
        <f t="shared" si="13"/>
        <v>1</v>
      </c>
      <c r="H37" s="786">
        <f>(E37-I37)/I37</f>
        <v>0.17502065151812718</v>
      </c>
      <c r="I37" s="724">
        <v>1951494.5315367724</v>
      </c>
      <c r="J37" s="189">
        <v>20812529.005089998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197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81" t="s">
        <v>181</v>
      </c>
      <c r="B40" s="981"/>
      <c r="C40" s="981"/>
      <c r="D40" s="981"/>
      <c r="E40" s="981"/>
      <c r="F40" s="138"/>
      <c r="G40" s="981" t="s">
        <v>182</v>
      </c>
      <c r="H40" s="981"/>
      <c r="I40" s="981"/>
      <c r="J40" s="981"/>
      <c r="K40" s="984"/>
      <c r="L40" s="148"/>
    </row>
    <row r="41" spans="1:12" ht="15" customHeight="1" x14ac:dyDescent="0.2">
      <c r="A41" s="983" t="str">
        <f>A31</f>
        <v>IV. čtvrtletí</v>
      </c>
      <c r="B41" s="983"/>
      <c r="C41" s="983"/>
      <c r="D41" s="983"/>
      <c r="E41" s="983"/>
      <c r="F41" s="138"/>
      <c r="G41" s="985" t="str">
        <f>A31</f>
        <v>IV. čtvrtletí</v>
      </c>
      <c r="H41" s="985"/>
      <c r="I41" s="985"/>
      <c r="J41" s="985"/>
      <c r="K41" s="986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2016</v>
      </c>
      <c r="D45" s="138">
        <f>I6</f>
        <v>2015</v>
      </c>
      <c r="H45" s="138"/>
      <c r="I45" s="138">
        <f>E6</f>
        <v>2016</v>
      </c>
      <c r="J45" s="138">
        <f>I6</f>
        <v>2015</v>
      </c>
      <c r="K45" s="138"/>
      <c r="L45" s="148"/>
    </row>
    <row r="46" spans="1:12" ht="15" customHeight="1" x14ac:dyDescent="0.2">
      <c r="A46" s="138"/>
      <c r="B46" s="138" t="str">
        <f>A10</f>
        <v>říjen</v>
      </c>
      <c r="C46" s="413">
        <f>E16</f>
        <v>593085.16963563208</v>
      </c>
      <c r="D46" s="413">
        <f>I16</f>
        <v>554113.7479000634</v>
      </c>
      <c r="H46" s="138" t="str">
        <f>A10</f>
        <v>říjen</v>
      </c>
      <c r="I46" s="414">
        <f>E16/E37</f>
        <v>0.25864508274845543</v>
      </c>
      <c r="J46" s="414">
        <f>I16/I37</f>
        <v>0.28394327472888548</v>
      </c>
      <c r="K46" s="138"/>
      <c r="L46" s="148"/>
    </row>
    <row r="47" spans="1:12" ht="15" customHeight="1" x14ac:dyDescent="0.2">
      <c r="A47" s="138"/>
      <c r="B47" s="138" t="str">
        <f>A17</f>
        <v>listopad</v>
      </c>
      <c r="C47" s="413">
        <f>E23</f>
        <v>773524.25567335857</v>
      </c>
      <c r="D47" s="413">
        <f>I23</f>
        <v>651939.79391753871</v>
      </c>
      <c r="H47" s="138" t="str">
        <f>A17</f>
        <v>listopad</v>
      </c>
      <c r="I47" s="414">
        <f>E23/E37</f>
        <v>0.33733476296412401</v>
      </c>
      <c r="J47" s="414">
        <f>I23/I37</f>
        <v>0.33407205779057242</v>
      </c>
      <c r="K47" s="138"/>
      <c r="L47" s="148"/>
    </row>
    <row r="48" spans="1:12" ht="15" customHeight="1" x14ac:dyDescent="0.2">
      <c r="A48" s="138"/>
      <c r="B48" s="138" t="str">
        <f>A24</f>
        <v>prosinec</v>
      </c>
      <c r="C48" s="413">
        <f>E30</f>
        <v>926436.95057141024</v>
      </c>
      <c r="D48" s="413">
        <f>I30</f>
        <v>745440.98971917026</v>
      </c>
      <c r="H48" s="138" t="str">
        <f>A24</f>
        <v>prosinec</v>
      </c>
      <c r="I48" s="414">
        <f>E30/E37</f>
        <v>0.40402015428742066</v>
      </c>
      <c r="J48" s="414">
        <f>I30/I37</f>
        <v>0.38198466748054211</v>
      </c>
      <c r="K48" s="138"/>
      <c r="L48" s="148"/>
    </row>
    <row r="49" spans="1:12" ht="15" customHeight="1" x14ac:dyDescent="0.2">
      <c r="A49" s="138"/>
      <c r="B49" s="138"/>
      <c r="C49" s="413">
        <f>SUM(C46:C48)</f>
        <v>2293046.3758804011</v>
      </c>
      <c r="D49" s="413">
        <f>SUM(D46:D48)</f>
        <v>1951494.5315367724</v>
      </c>
      <c r="E49" s="138"/>
      <c r="F49" s="138"/>
      <c r="G49" s="138"/>
      <c r="H49" s="138"/>
      <c r="I49" s="284">
        <f>SUM(I46:I48)</f>
        <v>1</v>
      </c>
      <c r="J49" s="284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263</v>
      </c>
      <c r="L1" s="1001"/>
    </row>
    <row r="2" spans="1:17" ht="6.75" customHeight="1" x14ac:dyDescent="0.2"/>
    <row r="3" spans="1:17" ht="30" customHeight="1" x14ac:dyDescent="0.2">
      <c r="A3" s="1014" t="s">
        <v>227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44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16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135</v>
      </c>
      <c r="E10" s="151">
        <v>13104.183999999999</v>
      </c>
      <c r="F10" s="133">
        <v>139887.226</v>
      </c>
      <c r="G10" s="790">
        <f>E10/$E$16</f>
        <v>0.44302518801513335</v>
      </c>
      <c r="H10" s="238">
        <f>(E10-I10)/I10</f>
        <v>0.12353402046511119</v>
      </c>
      <c r="I10" s="718">
        <v>11663.361999999999</v>
      </c>
      <c r="J10" s="187">
        <v>124535.588</v>
      </c>
      <c r="K10" s="192">
        <f>I10/$I$16</f>
        <v>0.43471630674878819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356</v>
      </c>
      <c r="E11" s="151">
        <v>1838.4940000000001</v>
      </c>
      <c r="F11" s="133">
        <v>19625.923999999999</v>
      </c>
      <c r="G11" s="791">
        <f t="shared" ref="G11:G15" si="0">E11/$E$16</f>
        <v>6.2155655782511504E-2</v>
      </c>
      <c r="H11" s="238">
        <f t="shared" ref="H11:H15" si="1">(E11-I11)/I11</f>
        <v>9.0160123905685688E-2</v>
      </c>
      <c r="I11" s="719">
        <v>1686.444</v>
      </c>
      <c r="J11" s="185">
        <v>18007.006000000001</v>
      </c>
      <c r="K11" s="193">
        <f t="shared" ref="K11:K16" si="2">I11/$I$16</f>
        <v>6.2857065331475892E-2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9825</v>
      </c>
      <c r="E12" s="151">
        <v>4521.2464360000004</v>
      </c>
      <c r="F12" s="133">
        <v>48265.261996000001</v>
      </c>
      <c r="G12" s="791">
        <f t="shared" si="0"/>
        <v>0.1528539321770552</v>
      </c>
      <c r="H12" s="238">
        <f t="shared" si="1"/>
        <v>8.3053104485173432E-2</v>
      </c>
      <c r="I12" s="719">
        <v>4174.5380880000002</v>
      </c>
      <c r="J12" s="185">
        <v>44574.858635999997</v>
      </c>
      <c r="K12" s="193">
        <f t="shared" si="2"/>
        <v>0.15559319688418383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103564</v>
      </c>
      <c r="E13" s="151">
        <v>9519.8915639999996</v>
      </c>
      <c r="F13" s="133">
        <v>101626.856004</v>
      </c>
      <c r="G13" s="791">
        <f t="shared" si="0"/>
        <v>0.32184772054671867</v>
      </c>
      <c r="H13" s="238">
        <f t="shared" si="1"/>
        <v>8.3053104485173446E-2</v>
      </c>
      <c r="I13" s="719">
        <v>8789.8659119999993</v>
      </c>
      <c r="J13" s="185">
        <v>93856.379363999993</v>
      </c>
      <c r="K13" s="193">
        <f t="shared" si="2"/>
        <v>0.32761548909154226</v>
      </c>
      <c r="L13" s="149"/>
      <c r="M13" s="134"/>
      <c r="O13" s="134"/>
      <c r="P13" s="134"/>
      <c r="Q13" s="134"/>
    </row>
    <row r="14" spans="1:17" ht="12.95" customHeight="1" x14ac:dyDescent="0.2">
      <c r="A14" s="989"/>
      <c r="B14" s="990"/>
      <c r="C14" s="207" t="s">
        <v>253</v>
      </c>
      <c r="D14" s="208">
        <v>113880</v>
      </c>
      <c r="E14" s="792">
        <v>28983.815999999999</v>
      </c>
      <c r="F14" s="209">
        <v>309405.26799999998</v>
      </c>
      <c r="G14" s="793">
        <f>E14/$E$16</f>
        <v>0.97988249652141868</v>
      </c>
      <c r="H14" s="783">
        <f>(E14-I14)/I14</f>
        <v>0.10145111709604809</v>
      </c>
      <c r="I14" s="720">
        <v>26314.21</v>
      </c>
      <c r="J14" s="210">
        <v>280973.83199999999</v>
      </c>
      <c r="K14" s="211">
        <f t="shared" si="2"/>
        <v>0.98078205805599017</v>
      </c>
      <c r="L14" s="149"/>
      <c r="M14" s="134"/>
      <c r="O14" s="134"/>
      <c r="P14" s="134"/>
      <c r="Q14" s="134"/>
    </row>
    <row r="15" spans="1:17" ht="12.95" customHeight="1" x14ac:dyDescent="0.2">
      <c r="A15" s="989"/>
      <c r="B15" s="990"/>
      <c r="C15" s="154" t="s">
        <v>93</v>
      </c>
      <c r="D15" s="730">
        <v>0</v>
      </c>
      <c r="E15" s="151">
        <v>595.053</v>
      </c>
      <c r="F15" s="133">
        <v>6352.2370000000001</v>
      </c>
      <c r="G15" s="791">
        <f t="shared" si="0"/>
        <v>2.0117503478581281E-2</v>
      </c>
      <c r="H15" s="238">
        <f t="shared" si="1"/>
        <v>0.15406680190995581</v>
      </c>
      <c r="I15" s="719">
        <v>515.61400000000003</v>
      </c>
      <c r="J15" s="185">
        <v>5505.5529999999999</v>
      </c>
      <c r="K15" s="193">
        <f t="shared" si="2"/>
        <v>1.9217941944009772E-2</v>
      </c>
      <c r="L15" s="149"/>
      <c r="M15" s="134"/>
      <c r="O15" s="134"/>
      <c r="P15" s="134"/>
      <c r="Q15" s="134"/>
    </row>
    <row r="16" spans="1:17" ht="12.95" customHeight="1" x14ac:dyDescent="0.2">
      <c r="A16" s="991"/>
      <c r="B16" s="992"/>
      <c r="C16" s="156" t="s">
        <v>2</v>
      </c>
      <c r="D16" s="145">
        <v>113880</v>
      </c>
      <c r="E16" s="146">
        <v>29578.868999999999</v>
      </c>
      <c r="F16" s="147">
        <v>315757.505</v>
      </c>
      <c r="G16" s="794">
        <f>SUM(G14:G15)</f>
        <v>1</v>
      </c>
      <c r="H16" s="784">
        <f>(E16-I16)/I16</f>
        <v>0.10246228227214603</v>
      </c>
      <c r="I16" s="721">
        <v>26829.824000000001</v>
      </c>
      <c r="J16" s="186">
        <v>286479.38500000001</v>
      </c>
      <c r="K16" s="206">
        <f t="shared" si="2"/>
        <v>1</v>
      </c>
      <c r="L16" s="166"/>
      <c r="M16" s="134"/>
    </row>
    <row r="17" spans="1:21" ht="12.95" customHeight="1" x14ac:dyDescent="0.2">
      <c r="A17" s="993" t="str">
        <f>T!J21</f>
        <v>listopad</v>
      </c>
      <c r="B17" s="994"/>
      <c r="C17" s="153" t="s">
        <v>6</v>
      </c>
      <c r="D17" s="132">
        <v>135</v>
      </c>
      <c r="E17" s="151">
        <v>13450.521999999999</v>
      </c>
      <c r="F17" s="133">
        <v>143853.51800000001</v>
      </c>
      <c r="G17" s="790">
        <f>E17/$E$23</f>
        <v>0.35013525108721233</v>
      </c>
      <c r="H17" s="238">
        <f>(E17-I17)/I17</f>
        <v>0.11365422883224166</v>
      </c>
      <c r="I17" s="718">
        <v>12077.826000000001</v>
      </c>
      <c r="J17" s="187">
        <v>128968.149</v>
      </c>
      <c r="K17" s="192">
        <f>I17/$I$23</f>
        <v>0.38170939057501752</v>
      </c>
      <c r="L17" s="149"/>
      <c r="M17" s="134"/>
      <c r="N17" s="134"/>
    </row>
    <row r="18" spans="1:21" ht="12.95" customHeight="1" x14ac:dyDescent="0.2">
      <c r="A18" s="993"/>
      <c r="B18" s="994"/>
      <c r="C18" s="154" t="s">
        <v>7</v>
      </c>
      <c r="D18" s="132">
        <v>356</v>
      </c>
      <c r="E18" s="151">
        <v>2572.9780000000001</v>
      </c>
      <c r="F18" s="133">
        <v>27517.999000000003</v>
      </c>
      <c r="G18" s="791">
        <f t="shared" ref="G18:G23" si="3">E18/$E$23</f>
        <v>6.6978091859325128E-2</v>
      </c>
      <c r="H18" s="238">
        <f t="shared" ref="H18:H20" si="4">(E18-I18)/I18</f>
        <v>0.26258634657972607</v>
      </c>
      <c r="I18" s="719">
        <v>2037.8629999999998</v>
      </c>
      <c r="J18" s="185">
        <v>21760.504999999997</v>
      </c>
      <c r="K18" s="193">
        <f t="shared" ref="K18:K23" si="5">I18/$I$23</f>
        <v>6.4404922194224098E-2</v>
      </c>
      <c r="L18" s="150"/>
      <c r="M18" s="137"/>
      <c r="N18" s="134"/>
    </row>
    <row r="19" spans="1:21" ht="12.95" customHeight="1" x14ac:dyDescent="0.2">
      <c r="A19" s="993"/>
      <c r="B19" s="994"/>
      <c r="C19" s="154" t="s">
        <v>8</v>
      </c>
      <c r="D19" s="132">
        <v>9829</v>
      </c>
      <c r="E19" s="151">
        <v>7754.4068210000005</v>
      </c>
      <c r="F19" s="133">
        <v>82933.05275100001</v>
      </c>
      <c r="G19" s="791">
        <f t="shared" si="3"/>
        <v>0.20185768101068696</v>
      </c>
      <c r="H19" s="238">
        <f t="shared" si="4"/>
        <v>0.27727158708305849</v>
      </c>
      <c r="I19" s="719">
        <v>6071.0712579999999</v>
      </c>
      <c r="J19" s="185">
        <v>64827.967982000002</v>
      </c>
      <c r="K19" s="193">
        <f t="shared" si="5"/>
        <v>0.19187102960654381</v>
      </c>
      <c r="L19" s="149"/>
      <c r="M19" s="134"/>
      <c r="N19" s="134"/>
      <c r="O19" s="134"/>
      <c r="P19" s="134"/>
    </row>
    <row r="20" spans="1:21" ht="12.95" customHeight="1" x14ac:dyDescent="0.2">
      <c r="A20" s="993"/>
      <c r="B20" s="994"/>
      <c r="C20" s="154" t="s">
        <v>9</v>
      </c>
      <c r="D20" s="132">
        <v>103573</v>
      </c>
      <c r="E20" s="151">
        <v>13845.612179000002</v>
      </c>
      <c r="F20" s="133">
        <v>148078.23624900001</v>
      </c>
      <c r="G20" s="791">
        <f t="shared" si="3"/>
        <v>0.36041998197172803</v>
      </c>
      <c r="H20" s="238">
        <f t="shared" si="4"/>
        <v>0.27727158708305855</v>
      </c>
      <c r="I20" s="719">
        <v>10839.990742</v>
      </c>
      <c r="J20" s="185">
        <v>115751.33001800001</v>
      </c>
      <c r="K20" s="193">
        <f t="shared" si="5"/>
        <v>0.34258866289079271</v>
      </c>
      <c r="L20" s="149"/>
      <c r="M20" s="134"/>
      <c r="N20" s="134"/>
      <c r="O20" s="134"/>
      <c r="P20" s="134"/>
    </row>
    <row r="21" spans="1:21" ht="12.95" customHeight="1" x14ac:dyDescent="0.2">
      <c r="A21" s="993"/>
      <c r="B21" s="994"/>
      <c r="C21" s="207" t="s">
        <v>253</v>
      </c>
      <c r="D21" s="208">
        <v>113893</v>
      </c>
      <c r="E21" s="792">
        <v>37623.519</v>
      </c>
      <c r="F21" s="209">
        <v>402382.80600000004</v>
      </c>
      <c r="G21" s="793">
        <f t="shared" si="3"/>
        <v>0.97939100592895245</v>
      </c>
      <c r="H21" s="783">
        <f>(E21-I21)/I21</f>
        <v>0.21261549428749391</v>
      </c>
      <c r="I21" s="720">
        <v>31026.751000000004</v>
      </c>
      <c r="J21" s="210">
        <v>331307.95200000005</v>
      </c>
      <c r="K21" s="211">
        <f t="shared" si="5"/>
        <v>0.98057400526657823</v>
      </c>
      <c r="L21" s="149"/>
      <c r="M21" s="134"/>
      <c r="N21" s="134"/>
      <c r="O21" s="134"/>
      <c r="P21" s="134"/>
    </row>
    <row r="22" spans="1:21" ht="12.95" customHeight="1" x14ac:dyDescent="0.2">
      <c r="A22" s="993"/>
      <c r="B22" s="994"/>
      <c r="C22" s="154" t="s">
        <v>93</v>
      </c>
      <c r="D22" s="730">
        <v>0</v>
      </c>
      <c r="E22" s="151">
        <v>791.69899999999996</v>
      </c>
      <c r="F22" s="133">
        <v>8466.4989999999998</v>
      </c>
      <c r="G22" s="791">
        <f t="shared" si="3"/>
        <v>2.0608994071047573E-2</v>
      </c>
      <c r="H22" s="238">
        <f t="shared" ref="H22" si="6">(E22-I22)/I22</f>
        <v>0.28801495446307407</v>
      </c>
      <c r="I22" s="719">
        <v>614.66600000000005</v>
      </c>
      <c r="J22" s="185">
        <v>6563.5309999999999</v>
      </c>
      <c r="K22" s="193">
        <f t="shared" si="5"/>
        <v>1.9425994733421704E-2</v>
      </c>
      <c r="L22" s="149"/>
      <c r="M22" s="134"/>
      <c r="N22" s="134"/>
      <c r="O22" s="134"/>
      <c r="P22" s="134"/>
    </row>
    <row r="23" spans="1:21" ht="12.95" customHeight="1" x14ac:dyDescent="0.2">
      <c r="A23" s="993"/>
      <c r="B23" s="994"/>
      <c r="C23" s="156" t="s">
        <v>2</v>
      </c>
      <c r="D23" s="145">
        <v>113893</v>
      </c>
      <c r="E23" s="146">
        <v>38415.218000000001</v>
      </c>
      <c r="F23" s="147">
        <v>410849.30500000005</v>
      </c>
      <c r="G23" s="795">
        <f t="shared" si="3"/>
        <v>1</v>
      </c>
      <c r="H23" s="784">
        <f>(E23-I23)/I23</f>
        <v>0.21408020380376755</v>
      </c>
      <c r="I23" s="721">
        <v>31641.417000000005</v>
      </c>
      <c r="J23" s="186">
        <v>337871.48300000007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993" t="str">
        <f>T!J22</f>
        <v>prosinec</v>
      </c>
      <c r="B24" s="994"/>
      <c r="C24" s="153" t="s">
        <v>6</v>
      </c>
      <c r="D24" s="132">
        <v>136</v>
      </c>
      <c r="E24" s="151">
        <v>13560.998</v>
      </c>
      <c r="F24" s="133">
        <v>145322.32999999999</v>
      </c>
      <c r="G24" s="790">
        <f>E24/$E$30</f>
        <v>0.29335987684291515</v>
      </c>
      <c r="H24" s="238">
        <f>(E24-I24)/I24</f>
        <v>0.15592039567754967</v>
      </c>
      <c r="I24" s="718">
        <v>11731.775000000012</v>
      </c>
      <c r="J24" s="187">
        <v>121614.04399999999</v>
      </c>
      <c r="K24" s="192">
        <f>I24/$I$30</f>
        <v>0.33199678388219261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993"/>
      <c r="B25" s="994"/>
      <c r="C25" s="154" t="s">
        <v>7</v>
      </c>
      <c r="D25" s="132">
        <v>357</v>
      </c>
      <c r="E25" s="151">
        <v>2955.299</v>
      </c>
      <c r="F25" s="133">
        <v>31669.575000000001</v>
      </c>
      <c r="G25" s="791">
        <f t="shared" ref="G25:G29" si="7">E25/$E$30</f>
        <v>6.3930851599121999E-2</v>
      </c>
      <c r="H25" s="238">
        <f t="shared" ref="H25:H27" si="8">(E25-I25)/I25</f>
        <v>0.27468190091698774</v>
      </c>
      <c r="I25" s="719">
        <v>2318.4600000000005</v>
      </c>
      <c r="J25" s="185">
        <v>25229.217000000001</v>
      </c>
      <c r="K25" s="193">
        <f t="shared" ref="K25:K30" si="9">I25/$I$30</f>
        <v>6.5609957875897518E-2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993"/>
      <c r="B26" s="994"/>
      <c r="C26" s="154" t="s">
        <v>8</v>
      </c>
      <c r="D26" s="132">
        <v>9833</v>
      </c>
      <c r="E26" s="151">
        <v>9257.636849999999</v>
      </c>
      <c r="F26" s="133">
        <v>99208.52522000001</v>
      </c>
      <c r="G26" s="791">
        <f t="shared" si="7"/>
        <v>0.20026691296410726</v>
      </c>
      <c r="H26" s="238">
        <f t="shared" si="8"/>
        <v>0.40314812003137274</v>
      </c>
      <c r="I26" s="719">
        <v>6597.7616460000027</v>
      </c>
      <c r="J26" s="185">
        <v>71081.381181999997</v>
      </c>
      <c r="K26" s="193">
        <f t="shared" si="9"/>
        <v>0.1867096536792838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993"/>
      <c r="B27" s="994"/>
      <c r="C27" s="154" t="s">
        <v>9</v>
      </c>
      <c r="D27" s="132">
        <v>103580</v>
      </c>
      <c r="E27" s="151">
        <v>19492.78815</v>
      </c>
      <c r="F27" s="133">
        <v>208892.48478</v>
      </c>
      <c r="G27" s="791">
        <f t="shared" si="7"/>
        <v>0.42168002170703334</v>
      </c>
      <c r="H27" s="238">
        <f t="shared" si="8"/>
        <v>0.40314812003137196</v>
      </c>
      <c r="I27" s="719">
        <v>13892.181354000015</v>
      </c>
      <c r="J27" s="185">
        <v>149668.24981800001</v>
      </c>
      <c r="K27" s="193">
        <f t="shared" si="9"/>
        <v>0.39313399128743637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993"/>
      <c r="B28" s="994"/>
      <c r="C28" s="207" t="s">
        <v>253</v>
      </c>
      <c r="D28" s="208">
        <v>113906</v>
      </c>
      <c r="E28" s="792">
        <v>45266.721999999994</v>
      </c>
      <c r="F28" s="209">
        <v>485092.91499999998</v>
      </c>
      <c r="G28" s="793">
        <f t="shared" si="7"/>
        <v>0.97923766311317773</v>
      </c>
      <c r="H28" s="783">
        <f>(E28-I28)/I28</f>
        <v>0.31055265551902933</v>
      </c>
      <c r="I28" s="720">
        <v>34540.178000000029</v>
      </c>
      <c r="J28" s="210">
        <v>367592.89199999999</v>
      </c>
      <c r="K28" s="211">
        <f t="shared" si="9"/>
        <v>0.97745038672481022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993"/>
      <c r="B29" s="994"/>
      <c r="C29" s="154" t="s">
        <v>93</v>
      </c>
      <c r="D29" s="730">
        <v>0</v>
      </c>
      <c r="E29" s="151">
        <v>959.77</v>
      </c>
      <c r="F29" s="133">
        <v>10285.175000000001</v>
      </c>
      <c r="G29" s="791">
        <f t="shared" si="7"/>
        <v>2.0762336886822393E-2</v>
      </c>
      <c r="H29" s="238">
        <f t="shared" ref="H29" si="10">(E29-I29)/I29</f>
        <v>0.20447620338443795</v>
      </c>
      <c r="I29" s="719">
        <v>796.83599999996511</v>
      </c>
      <c r="J29" s="185">
        <v>8493.3728089000506</v>
      </c>
      <c r="K29" s="193">
        <f t="shared" si="9"/>
        <v>2.2549613275189725E-2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995"/>
      <c r="B30" s="996"/>
      <c r="C30" s="155" t="s">
        <v>2</v>
      </c>
      <c r="D30" s="142">
        <v>113906</v>
      </c>
      <c r="E30" s="143">
        <v>46226.491999999991</v>
      </c>
      <c r="F30" s="144">
        <v>495378.08999999997</v>
      </c>
      <c r="G30" s="795">
        <f>E30/$E$30</f>
        <v>1</v>
      </c>
      <c r="H30" s="701">
        <f>(E30-I30)/I30</f>
        <v>0.30816067254578999</v>
      </c>
      <c r="I30" s="722">
        <v>35337.013999999996</v>
      </c>
      <c r="J30" s="205">
        <v>376086.26480890007</v>
      </c>
      <c r="K30" s="195">
        <f t="shared" si="9"/>
        <v>1</v>
      </c>
      <c r="L30" s="178"/>
    </row>
    <row r="31" spans="1:21" ht="12.95" customHeight="1" thickTop="1" x14ac:dyDescent="0.2">
      <c r="A31" s="1015" t="str">
        <f>T!E17</f>
        <v>IV. čtvrtletí</v>
      </c>
      <c r="B31" s="1016"/>
      <c r="C31" s="179" t="s">
        <v>6</v>
      </c>
      <c r="D31" s="180">
        <f>D24</f>
        <v>136</v>
      </c>
      <c r="E31" s="796">
        <f>E10+E17+E24</f>
        <v>40115.703999999998</v>
      </c>
      <c r="F31" s="181">
        <f>F10+F17+F24</f>
        <v>429063.07400000002</v>
      </c>
      <c r="G31" s="797">
        <f>E31/$E$37</f>
        <v>0.35121257790157062</v>
      </c>
      <c r="H31" s="785">
        <f>(E31-I31)/I31</f>
        <v>0.13088111641533801</v>
      </c>
      <c r="I31" s="723">
        <v>35472.963000000018</v>
      </c>
      <c r="J31" s="212">
        <v>375117.78100000002</v>
      </c>
      <c r="K31" s="193">
        <f>I31/$I$37</f>
        <v>0.37814329879603897</v>
      </c>
      <c r="L31" s="148"/>
    </row>
    <row r="32" spans="1:21" ht="12.95" customHeight="1" x14ac:dyDescent="0.2">
      <c r="A32" s="993"/>
      <c r="B32" s="994"/>
      <c r="C32" s="154" t="s">
        <v>7</v>
      </c>
      <c r="D32" s="132">
        <f t="shared" ref="D32:D34" si="11">D25</f>
        <v>357</v>
      </c>
      <c r="E32" s="151">
        <f>E11+E18+E25</f>
        <v>7366.7709999999997</v>
      </c>
      <c r="F32" s="133">
        <f t="shared" ref="F32" si="12">F11+F18+F25</f>
        <v>78813.498000000007</v>
      </c>
      <c r="G32" s="791">
        <f t="shared" ref="G32:G37" si="13">E32/$E$37</f>
        <v>6.4496004699818588E-2</v>
      </c>
      <c r="H32" s="238">
        <f t="shared" ref="H32:H34" si="14">(E32-I32)/I32</f>
        <v>0.21910558523934481</v>
      </c>
      <c r="I32" s="719">
        <v>6042.7669999999998</v>
      </c>
      <c r="J32" s="185">
        <v>64996.728000000003</v>
      </c>
      <c r="K32" s="193">
        <f t="shared" ref="K32:K37" si="15">I32/$I$37</f>
        <v>6.441615399412344E-2</v>
      </c>
      <c r="L32" s="148"/>
    </row>
    <row r="33" spans="1:12" ht="12.95" customHeight="1" x14ac:dyDescent="0.2">
      <c r="A33" s="993"/>
      <c r="B33" s="994"/>
      <c r="C33" s="154" t="s">
        <v>8</v>
      </c>
      <c r="D33" s="132">
        <f t="shared" si="11"/>
        <v>9833</v>
      </c>
      <c r="E33" s="151">
        <f t="shared" ref="E33:F36" si="16">E12+E19+E26</f>
        <v>21533.290107000001</v>
      </c>
      <c r="F33" s="133">
        <f t="shared" si="16"/>
        <v>230406.83996700001</v>
      </c>
      <c r="G33" s="791">
        <f>E33/$E$37</f>
        <v>0.18852373447520346</v>
      </c>
      <c r="H33" s="238">
        <f t="shared" si="14"/>
        <v>0.27844302172216834</v>
      </c>
      <c r="I33" s="719">
        <v>16843.370992000004</v>
      </c>
      <c r="J33" s="185">
        <v>180484.20779999997</v>
      </c>
      <c r="K33" s="193">
        <f t="shared" si="15"/>
        <v>0.17955105328416995</v>
      </c>
      <c r="L33" s="148"/>
    </row>
    <row r="34" spans="1:12" ht="12.95" customHeight="1" x14ac:dyDescent="0.2">
      <c r="A34" s="993"/>
      <c r="B34" s="994"/>
      <c r="C34" s="154" t="s">
        <v>9</v>
      </c>
      <c r="D34" s="132">
        <f t="shared" si="11"/>
        <v>103580</v>
      </c>
      <c r="E34" s="151">
        <f t="shared" si="16"/>
        <v>42858.291893000001</v>
      </c>
      <c r="F34" s="133">
        <f t="shared" si="16"/>
        <v>458597.57703300001</v>
      </c>
      <c r="G34" s="791">
        <f t="shared" si="13"/>
        <v>0.37522390683206047</v>
      </c>
      <c r="H34" s="238">
        <f t="shared" si="14"/>
        <v>0.27851092713312631</v>
      </c>
      <c r="I34" s="719">
        <v>33522.038008000018</v>
      </c>
      <c r="J34" s="185">
        <v>359275.95920000004</v>
      </c>
      <c r="K34" s="193">
        <f>I34/$I$37</f>
        <v>0.35734635515818963</v>
      </c>
      <c r="L34" s="148"/>
    </row>
    <row r="35" spans="1:12" ht="12.95" customHeight="1" x14ac:dyDescent="0.2">
      <c r="A35" s="993"/>
      <c r="B35" s="994"/>
      <c r="C35" s="207" t="s">
        <v>253</v>
      </c>
      <c r="D35" s="208">
        <f>SUM(D31:D34)</f>
        <v>113906</v>
      </c>
      <c r="E35" s="792">
        <f t="shared" ref="E35:F35" si="17">SUM(E31:E34)</f>
        <v>111874.057</v>
      </c>
      <c r="F35" s="209">
        <f t="shared" si="17"/>
        <v>1196880.9890000001</v>
      </c>
      <c r="G35" s="793">
        <f t="shared" si="13"/>
        <v>0.97945622390865317</v>
      </c>
      <c r="H35" s="783">
        <f>(E35-I35)/I35</f>
        <v>0.2175954523158444</v>
      </c>
      <c r="I35" s="720">
        <v>91881.139000000025</v>
      </c>
      <c r="J35" s="210">
        <v>979874.67599999998</v>
      </c>
      <c r="K35" s="211">
        <f t="shared" si="15"/>
        <v>0.97945686123252185</v>
      </c>
      <c r="L35" s="148"/>
    </row>
    <row r="36" spans="1:12" ht="12.95" customHeight="1" x14ac:dyDescent="0.2">
      <c r="A36" s="993"/>
      <c r="B36" s="994"/>
      <c r="C36" s="154" t="s">
        <v>93</v>
      </c>
      <c r="D36" s="132"/>
      <c r="E36" s="151">
        <f t="shared" si="16"/>
        <v>2346.5219999999999</v>
      </c>
      <c r="F36" s="133">
        <f t="shared" si="16"/>
        <v>25103.911</v>
      </c>
      <c r="G36" s="791">
        <f t="shared" si="13"/>
        <v>2.0543776091346902E-2</v>
      </c>
      <c r="H36" s="238">
        <f t="shared" ref="H36" si="18">(E36-I36)/I36</f>
        <v>0.21763401891740924</v>
      </c>
      <c r="I36" s="719">
        <v>1927.1159999999654</v>
      </c>
      <c r="J36" s="185">
        <v>20562.45680890005</v>
      </c>
      <c r="K36" s="193">
        <f t="shared" si="15"/>
        <v>2.0543138767478035E-2</v>
      </c>
      <c r="L36" s="148"/>
    </row>
    <row r="37" spans="1:12" ht="12.95" customHeight="1" x14ac:dyDescent="0.2">
      <c r="A37" s="993"/>
      <c r="B37" s="994"/>
      <c r="C37" s="157" t="s">
        <v>2</v>
      </c>
      <c r="D37" s="158">
        <f>SUM(D31:D34)</f>
        <v>113906</v>
      </c>
      <c r="E37" s="159">
        <f>SUM(E35:E36)</f>
        <v>114220.579</v>
      </c>
      <c r="F37" s="160">
        <f>SUM(F35:F36)</f>
        <v>1221984.9000000001</v>
      </c>
      <c r="G37" s="798">
        <f t="shared" si="13"/>
        <v>1</v>
      </c>
      <c r="H37" s="786">
        <f>(E37-I37)/I37</f>
        <v>0.21759624459489191</v>
      </c>
      <c r="I37" s="724">
        <v>93808.255000000005</v>
      </c>
      <c r="J37" s="189">
        <v>1000437.1328089001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726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81" t="s">
        <v>181</v>
      </c>
      <c r="B40" s="981"/>
      <c r="C40" s="981"/>
      <c r="D40" s="981"/>
      <c r="E40" s="981"/>
      <c r="F40" s="138"/>
      <c r="G40" s="981" t="s">
        <v>182</v>
      </c>
      <c r="H40" s="981"/>
      <c r="I40" s="981"/>
      <c r="J40" s="981"/>
      <c r="K40" s="984"/>
      <c r="L40" s="148"/>
    </row>
    <row r="41" spans="1:12" ht="15" customHeight="1" x14ac:dyDescent="0.2">
      <c r="A41" s="983" t="str">
        <f>A31</f>
        <v>IV. čtvrtletí</v>
      </c>
      <c r="B41" s="983"/>
      <c r="C41" s="983"/>
      <c r="D41" s="983"/>
      <c r="E41" s="983"/>
      <c r="F41" s="138"/>
      <c r="G41" s="985" t="str">
        <f>A31</f>
        <v>IV. čtvrtletí</v>
      </c>
      <c r="H41" s="985"/>
      <c r="I41" s="985"/>
      <c r="J41" s="985"/>
      <c r="K41" s="986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2016</v>
      </c>
      <c r="D45" s="138">
        <f>I6</f>
        <v>2015</v>
      </c>
      <c r="H45" s="138"/>
      <c r="I45" s="138">
        <f>E6</f>
        <v>2016</v>
      </c>
      <c r="J45" s="138">
        <f>I6</f>
        <v>2015</v>
      </c>
      <c r="K45" s="138"/>
      <c r="L45" s="148"/>
    </row>
    <row r="46" spans="1:12" ht="15" customHeight="1" x14ac:dyDescent="0.2">
      <c r="A46" s="138"/>
      <c r="B46" s="138" t="str">
        <f>A10</f>
        <v>říjen</v>
      </c>
      <c r="C46" s="413">
        <f>E16</f>
        <v>29578.868999999999</v>
      </c>
      <c r="D46" s="413">
        <f>I16</f>
        <v>26829.824000000001</v>
      </c>
      <c r="H46" s="138" t="str">
        <f>A10</f>
        <v>říjen</v>
      </c>
      <c r="I46" s="414">
        <f>E16/E37</f>
        <v>0.25896269533005956</v>
      </c>
      <c r="J46" s="414">
        <f>I16/I37</f>
        <v>0.28600706835448542</v>
      </c>
      <c r="K46" s="138"/>
      <c r="L46" s="148"/>
    </row>
    <row r="47" spans="1:12" ht="15" customHeight="1" x14ac:dyDescent="0.2">
      <c r="A47" s="138"/>
      <c r="B47" s="138" t="str">
        <f>A17</f>
        <v>listopad</v>
      </c>
      <c r="C47" s="413">
        <f>E23</f>
        <v>38415.218000000001</v>
      </c>
      <c r="D47" s="413">
        <f>I23</f>
        <v>31641.417000000005</v>
      </c>
      <c r="H47" s="138" t="str">
        <f>A17</f>
        <v>listopad</v>
      </c>
      <c r="I47" s="414">
        <f>E23/E37</f>
        <v>0.33632484037749449</v>
      </c>
      <c r="J47" s="414">
        <f>I23/I37</f>
        <v>0.33729885498882806</v>
      </c>
      <c r="K47" s="138"/>
      <c r="L47" s="148"/>
    </row>
    <row r="48" spans="1:12" ht="15" customHeight="1" x14ac:dyDescent="0.2">
      <c r="A48" s="138"/>
      <c r="B48" s="138" t="str">
        <f>A24</f>
        <v>prosinec</v>
      </c>
      <c r="C48" s="413">
        <f>E30</f>
        <v>46226.491999999991</v>
      </c>
      <c r="D48" s="413">
        <f>I30</f>
        <v>35337.013999999996</v>
      </c>
      <c r="H48" s="138" t="str">
        <f>A24</f>
        <v>prosinec</v>
      </c>
      <c r="I48" s="414">
        <f>E30/E37</f>
        <v>0.40471246429244584</v>
      </c>
      <c r="J48" s="414">
        <f>I30/I37</f>
        <v>0.37669407665668647</v>
      </c>
      <c r="K48" s="138"/>
      <c r="L48" s="148"/>
    </row>
    <row r="49" spans="1:12" ht="15" customHeight="1" x14ac:dyDescent="0.2">
      <c r="A49" s="138"/>
      <c r="B49" s="138"/>
      <c r="C49" s="413">
        <f>SUM(C46:C48)</f>
        <v>114220.579</v>
      </c>
      <c r="D49" s="413">
        <f>SUM(D46:D48)</f>
        <v>93808.255000000005</v>
      </c>
      <c r="E49" s="138"/>
      <c r="F49" s="138"/>
      <c r="G49" s="138"/>
      <c r="H49" s="138"/>
      <c r="I49" s="284">
        <f>SUM(I46:I48)</f>
        <v>0.99999999999999978</v>
      </c>
      <c r="J49" s="284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topLeftCell="A4" zoomScaleNormal="100" zoomScaleSheetLayoutView="100" workbookViewId="0"/>
  </sheetViews>
  <sheetFormatPr defaultRowHeight="12.75" x14ac:dyDescent="0.2"/>
  <cols>
    <col min="1" max="1" width="3.42578125" style="121" customWidth="1"/>
    <col min="2" max="2" width="6.140625" style="121" customWidth="1"/>
    <col min="3" max="3" width="14.7109375" style="121" customWidth="1"/>
    <col min="4" max="4" width="7.28515625" style="121" customWidth="1"/>
    <col min="5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264</v>
      </c>
      <c r="L1" s="1001"/>
    </row>
    <row r="2" spans="1:17" ht="6.75" customHeight="1" x14ac:dyDescent="0.2"/>
    <row r="3" spans="1:17" ht="30" customHeight="1" x14ac:dyDescent="0.2">
      <c r="A3" s="1014" t="s">
        <v>228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110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16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284</v>
      </c>
      <c r="D10" s="132">
        <v>11</v>
      </c>
      <c r="E10" s="151">
        <v>67661.486000000004</v>
      </c>
      <c r="F10" s="133">
        <v>721337.21</v>
      </c>
      <c r="G10" s="790">
        <f>E10/$E$14</f>
        <v>0.97870334201914677</v>
      </c>
      <c r="H10" s="238">
        <f>(E10-I10)/I10</f>
        <v>1.0657345908086722</v>
      </c>
      <c r="I10" s="718">
        <v>32754.201000000001</v>
      </c>
      <c r="J10" s="187">
        <v>349299.337</v>
      </c>
      <c r="K10" s="192">
        <f>I10/$I$14</f>
        <v>0.96045595954955199</v>
      </c>
      <c r="L10" s="148"/>
    </row>
    <row r="11" spans="1:17" ht="12.95" customHeight="1" x14ac:dyDescent="0.2">
      <c r="A11" s="989"/>
      <c r="B11" s="990"/>
      <c r="C11" s="496" t="s">
        <v>283</v>
      </c>
      <c r="D11" s="236">
        <v>160</v>
      </c>
      <c r="E11" s="800">
        <v>1332.9089999999999</v>
      </c>
      <c r="F11" s="237">
        <v>14062.220000000001</v>
      </c>
      <c r="G11" s="801">
        <f>E11/$E$14</f>
        <v>1.9280133648075636E-2</v>
      </c>
      <c r="H11" s="691">
        <f t="shared" ref="H11:H13" si="0">(E11-I11)/I11</f>
        <v>0.221731439046746</v>
      </c>
      <c r="I11" s="727">
        <v>1091</v>
      </c>
      <c r="J11" s="497">
        <v>11449</v>
      </c>
      <c r="K11" s="498">
        <f t="shared" ref="K11:K14" si="1">I11/$I$14</f>
        <v>3.199154367613978E-2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495" t="s">
        <v>285</v>
      </c>
      <c r="D12" s="140">
        <v>171</v>
      </c>
      <c r="E12" s="169">
        <v>68994.395000000004</v>
      </c>
      <c r="F12" s="141">
        <v>735399.42999999993</v>
      </c>
      <c r="G12" s="170">
        <f>E12/$E$14</f>
        <v>0.99798347566722234</v>
      </c>
      <c r="H12" s="165">
        <f>(E12-I12)/I12</f>
        <v>1.0385281505640933</v>
      </c>
      <c r="I12" s="726">
        <v>33845.201000000001</v>
      </c>
      <c r="J12" s="198">
        <v>360748.337</v>
      </c>
      <c r="K12" s="193">
        <f t="shared" si="1"/>
        <v>0.99244750322569175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334</v>
      </c>
      <c r="D13" s="730">
        <v>0</v>
      </c>
      <c r="E13" s="151">
        <v>139.40999999999985</v>
      </c>
      <c r="F13" s="133">
        <v>1540.5400000000081</v>
      </c>
      <c r="G13" s="791">
        <f>E13/$E$14</f>
        <v>2.0165243327775729E-3</v>
      </c>
      <c r="H13" s="238">
        <f t="shared" si="0"/>
        <v>-0.45873016489297291</v>
      </c>
      <c r="I13" s="719">
        <v>257.56099999999788</v>
      </c>
      <c r="J13" s="185">
        <v>2905.7181000000273</v>
      </c>
      <c r="K13" s="193">
        <f t="shared" si="1"/>
        <v>7.5524967743081295E-3</v>
      </c>
      <c r="L13" s="149"/>
      <c r="M13" s="134"/>
      <c r="O13" s="134"/>
      <c r="P13" s="134"/>
      <c r="Q13" s="134"/>
    </row>
    <row r="14" spans="1:17" ht="12.95" customHeight="1" x14ac:dyDescent="0.2">
      <c r="A14" s="991"/>
      <c r="B14" s="992"/>
      <c r="C14" s="156" t="s">
        <v>2</v>
      </c>
      <c r="D14" s="145">
        <v>171</v>
      </c>
      <c r="E14" s="146">
        <v>69133.805000000008</v>
      </c>
      <c r="F14" s="147">
        <v>736939.97</v>
      </c>
      <c r="G14" s="795">
        <f>E14/$E$14</f>
        <v>1</v>
      </c>
      <c r="H14" s="784">
        <f>(E14-I14)/I14</f>
        <v>1.0272201119662978</v>
      </c>
      <c r="I14" s="721">
        <v>34102.762000000002</v>
      </c>
      <c r="J14" s="186">
        <v>363654.0551</v>
      </c>
      <c r="K14" s="194">
        <f t="shared" si="1"/>
        <v>1</v>
      </c>
      <c r="L14" s="166"/>
      <c r="M14" s="134"/>
    </row>
    <row r="15" spans="1:17" ht="12.95" customHeight="1" x14ac:dyDescent="0.2">
      <c r="A15" s="987" t="str">
        <f>T!J21</f>
        <v>listopad</v>
      </c>
      <c r="B15" s="988"/>
      <c r="C15" s="153" t="s">
        <v>284</v>
      </c>
      <c r="D15" s="132">
        <v>11</v>
      </c>
      <c r="E15" s="151">
        <v>45502.927000000003</v>
      </c>
      <c r="F15" s="133">
        <v>484803.223</v>
      </c>
      <c r="G15" s="790">
        <f>E15/$E$19</f>
        <v>0.96864681315368406</v>
      </c>
      <c r="H15" s="238">
        <f>(E15-I15)/I15</f>
        <v>0.61747749389299356</v>
      </c>
      <c r="I15" s="718">
        <v>28132.030999999999</v>
      </c>
      <c r="J15" s="187">
        <v>298815.52100000001</v>
      </c>
      <c r="K15" s="193">
        <f>I15/$I$19</f>
        <v>0.94912487759770858</v>
      </c>
      <c r="L15" s="148"/>
      <c r="M15" s="134"/>
      <c r="N15" s="134"/>
    </row>
    <row r="16" spans="1:17" ht="12.95" customHeight="1" x14ac:dyDescent="0.2">
      <c r="A16" s="989"/>
      <c r="B16" s="990"/>
      <c r="C16" s="496" t="s">
        <v>283</v>
      </c>
      <c r="D16" s="236">
        <v>160</v>
      </c>
      <c r="E16" s="800">
        <v>1269.2230000000002</v>
      </c>
      <c r="F16" s="237">
        <v>13309.793</v>
      </c>
      <c r="G16" s="801">
        <f t="shared" ref="G16:G19" si="2">E16/$E$19</f>
        <v>2.7018675394911592E-2</v>
      </c>
      <c r="H16" s="691">
        <f t="shared" ref="H16" si="3">(E16-I16)/I16</f>
        <v>7.7438879456706439E-2</v>
      </c>
      <c r="I16" s="727">
        <v>1178</v>
      </c>
      <c r="J16" s="497">
        <v>12357</v>
      </c>
      <c r="K16" s="498">
        <f t="shared" ref="K16:K19" si="4">I16/$I$19</f>
        <v>3.9743632651695171E-2</v>
      </c>
      <c r="L16" s="149"/>
      <c r="M16" s="137"/>
      <c r="N16" s="134"/>
    </row>
    <row r="17" spans="1:21" ht="12.95" customHeight="1" x14ac:dyDescent="0.2">
      <c r="A17" s="989"/>
      <c r="B17" s="990"/>
      <c r="C17" s="495" t="s">
        <v>285</v>
      </c>
      <c r="D17" s="140">
        <v>171</v>
      </c>
      <c r="E17" s="169">
        <v>46772.15</v>
      </c>
      <c r="F17" s="141">
        <v>498113.016</v>
      </c>
      <c r="G17" s="791">
        <f t="shared" si="2"/>
        <v>0.9956654885485956</v>
      </c>
      <c r="H17" s="165">
        <f>(E17-I17)/I17</f>
        <v>0.59577279191550503</v>
      </c>
      <c r="I17" s="726">
        <v>29310.030999999999</v>
      </c>
      <c r="J17" s="198">
        <v>311172.52100000001</v>
      </c>
      <c r="K17" s="193">
        <f t="shared" si="4"/>
        <v>0.9888685102494037</v>
      </c>
      <c r="L17" s="149"/>
      <c r="M17" s="134"/>
      <c r="N17" s="134"/>
      <c r="O17" s="134"/>
      <c r="P17" s="134"/>
    </row>
    <row r="18" spans="1:21" ht="12.95" customHeight="1" x14ac:dyDescent="0.2">
      <c r="A18" s="989"/>
      <c r="B18" s="990"/>
      <c r="C18" s="154" t="s">
        <v>334</v>
      </c>
      <c r="D18" s="730">
        <v>0</v>
      </c>
      <c r="E18" s="151">
        <v>203.61700000000201</v>
      </c>
      <c r="F18" s="133">
        <v>2173.145199999999</v>
      </c>
      <c r="G18" s="791">
        <f>E18/$E$19</f>
        <v>4.3345114514043376E-3</v>
      </c>
      <c r="H18" s="238">
        <f t="shared" ref="H18" si="5">(E18-I18)/I18</f>
        <v>-0.38286097042768485</v>
      </c>
      <c r="I18" s="719">
        <v>329.93700000000172</v>
      </c>
      <c r="J18" s="185">
        <v>3847.4984000000113</v>
      </c>
      <c r="K18" s="193">
        <f t="shared" si="4"/>
        <v>1.1131489750596279E-2</v>
      </c>
      <c r="L18" s="149"/>
      <c r="M18" s="134"/>
      <c r="N18" s="134"/>
      <c r="O18" s="134"/>
      <c r="P18" s="134"/>
    </row>
    <row r="19" spans="1:21" ht="12.95" customHeight="1" x14ac:dyDescent="0.2">
      <c r="A19" s="991"/>
      <c r="B19" s="992"/>
      <c r="C19" s="156" t="s">
        <v>2</v>
      </c>
      <c r="D19" s="145">
        <v>171</v>
      </c>
      <c r="E19" s="146">
        <v>46975.767000000007</v>
      </c>
      <c r="F19" s="147">
        <v>500286.16119999997</v>
      </c>
      <c r="G19" s="794">
        <f t="shared" si="2"/>
        <v>1</v>
      </c>
      <c r="H19" s="784">
        <f>(E19-I19)/I19</f>
        <v>0.58487914022039444</v>
      </c>
      <c r="I19" s="721">
        <v>29639.968000000001</v>
      </c>
      <c r="J19" s="186">
        <v>315020.01939999999</v>
      </c>
      <c r="K19" s="194">
        <f t="shared" si="4"/>
        <v>1</v>
      </c>
      <c r="L19" s="166"/>
      <c r="M19" s="134"/>
      <c r="N19" s="134"/>
      <c r="O19" s="134"/>
      <c r="P19" s="134"/>
    </row>
    <row r="20" spans="1:21" ht="12.95" customHeight="1" x14ac:dyDescent="0.2">
      <c r="A20" s="987" t="str">
        <f>T!J22</f>
        <v>prosinec</v>
      </c>
      <c r="B20" s="988"/>
      <c r="C20" s="153" t="s">
        <v>284</v>
      </c>
      <c r="D20" s="171">
        <v>11</v>
      </c>
      <c r="E20" s="173">
        <v>60040.307000000001</v>
      </c>
      <c r="F20" s="172">
        <v>638715.75199999998</v>
      </c>
      <c r="G20" s="791">
        <f>E20/$E$24</f>
        <v>0.97086358521142357</v>
      </c>
      <c r="H20" s="690">
        <f>(E20-I20)/I20</f>
        <v>4.248747025411971</v>
      </c>
      <c r="I20" s="718">
        <v>11438.978999999999</v>
      </c>
      <c r="J20" s="187">
        <v>121652.99400000001</v>
      </c>
      <c r="K20" s="193">
        <f>I20/$I$24</f>
        <v>0.87906585997490272</v>
      </c>
      <c r="L20" s="244"/>
      <c r="M20" s="134"/>
      <c r="N20" s="134"/>
      <c r="O20" s="134"/>
      <c r="P20" s="134"/>
    </row>
    <row r="21" spans="1:21" ht="12.95" customHeight="1" x14ac:dyDescent="0.2">
      <c r="A21" s="989"/>
      <c r="B21" s="990"/>
      <c r="C21" s="496" t="s">
        <v>283</v>
      </c>
      <c r="D21" s="236">
        <v>160</v>
      </c>
      <c r="E21" s="800">
        <v>1570.6049999999998</v>
      </c>
      <c r="F21" s="237">
        <v>16491.260999999999</v>
      </c>
      <c r="G21" s="801">
        <f t="shared" ref="G21:G24" si="6">E21/$E$24</f>
        <v>2.5396992078188203E-2</v>
      </c>
      <c r="H21" s="691">
        <f t="shared" ref="H21" si="7">(E21-I21)/I21</f>
        <v>0.27080238462808209</v>
      </c>
      <c r="I21" s="727">
        <v>1235.9159999999993</v>
      </c>
      <c r="J21" s="497">
        <v>13107.940000000013</v>
      </c>
      <c r="K21" s="498">
        <f t="shared" ref="K21:K24" si="8">I21/$I$24</f>
        <v>9.4978018702258415E-2</v>
      </c>
      <c r="L21" s="149"/>
      <c r="M21" s="134"/>
      <c r="N21" s="134"/>
      <c r="O21" s="134"/>
      <c r="P21" s="134"/>
    </row>
    <row r="22" spans="1:21" ht="12.95" customHeight="1" x14ac:dyDescent="0.2">
      <c r="A22" s="989"/>
      <c r="B22" s="990"/>
      <c r="C22" s="495" t="s">
        <v>285</v>
      </c>
      <c r="D22" s="140">
        <v>171</v>
      </c>
      <c r="E22" s="169">
        <v>61610.912000000004</v>
      </c>
      <c r="F22" s="141">
        <v>655207.01300000004</v>
      </c>
      <c r="G22" s="791">
        <f t="shared" si="6"/>
        <v>0.99626057728961182</v>
      </c>
      <c r="H22" s="165">
        <f>(E22-I22)/I22</f>
        <v>3.8608617270596728</v>
      </c>
      <c r="I22" s="726">
        <v>12674.894999999999</v>
      </c>
      <c r="J22" s="198">
        <v>134760.93400000001</v>
      </c>
      <c r="K22" s="193">
        <f t="shared" si="8"/>
        <v>0.97404387867716113</v>
      </c>
      <c r="L22" s="149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989"/>
      <c r="B23" s="990"/>
      <c r="C23" s="154" t="s">
        <v>334</v>
      </c>
      <c r="D23" s="730">
        <v>0</v>
      </c>
      <c r="E23" s="151">
        <v>231.25399999999718</v>
      </c>
      <c r="F23" s="133">
        <v>2257.3313999999955</v>
      </c>
      <c r="G23" s="791">
        <f t="shared" si="6"/>
        <v>3.7394227103882032E-3</v>
      </c>
      <c r="H23" s="238">
        <f t="shared" ref="H23" si="9">(E23-I23)/I23</f>
        <v>-0.31532635792492014</v>
      </c>
      <c r="I23" s="719">
        <v>337.75800000000345</v>
      </c>
      <c r="J23" s="185">
        <v>3601.0265000000072</v>
      </c>
      <c r="K23" s="193">
        <f t="shared" si="8"/>
        <v>2.5956121322838886E-2</v>
      </c>
      <c r="L23" s="149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1017"/>
      <c r="B24" s="1018"/>
      <c r="C24" s="174" t="s">
        <v>2</v>
      </c>
      <c r="D24" s="175">
        <v>171</v>
      </c>
      <c r="E24" s="176">
        <v>61842.165999999997</v>
      </c>
      <c r="F24" s="177">
        <v>657464.34440000006</v>
      </c>
      <c r="G24" s="802">
        <f t="shared" si="6"/>
        <v>1</v>
      </c>
      <c r="H24" s="799">
        <f>(E24-I24)/I24</f>
        <v>3.7524640824588178</v>
      </c>
      <c r="I24" s="729">
        <v>13012.653000000002</v>
      </c>
      <c r="J24" s="188">
        <v>138361.96050000002</v>
      </c>
      <c r="K24" s="195">
        <f t="shared" si="8"/>
        <v>1</v>
      </c>
      <c r="L24" s="415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thickTop="1" x14ac:dyDescent="0.2">
      <c r="A25" s="1019" t="str">
        <f>T!E17</f>
        <v>IV. čtvrtletí</v>
      </c>
      <c r="B25" s="990"/>
      <c r="C25" s="154" t="s">
        <v>284</v>
      </c>
      <c r="D25" s="132">
        <f>D20</f>
        <v>11</v>
      </c>
      <c r="E25" s="151">
        <f>E10+E15+E20</f>
        <v>173204.72</v>
      </c>
      <c r="F25" s="133">
        <f>F10+F15+F20</f>
        <v>1844856.1850000001</v>
      </c>
      <c r="G25" s="791">
        <f>E25/$E$29</f>
        <v>0.97332412679217561</v>
      </c>
      <c r="H25" s="238">
        <f>(E25-I25)/I25</f>
        <v>1.3948042128767515</v>
      </c>
      <c r="I25" s="723">
        <v>72325.21100000001</v>
      </c>
      <c r="J25" s="212">
        <v>769767.85199999996</v>
      </c>
      <c r="K25" s="193">
        <f>I25/$I$29</f>
        <v>0.94228193741147759</v>
      </c>
      <c r="L25" s="148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989"/>
      <c r="B26" s="990"/>
      <c r="C26" s="496" t="s">
        <v>283</v>
      </c>
      <c r="D26" s="236">
        <f>D21</f>
        <v>160</v>
      </c>
      <c r="E26" s="800">
        <f>E11+E16+E21</f>
        <v>4172.7370000000001</v>
      </c>
      <c r="F26" s="237">
        <f>F11+F16+F21</f>
        <v>43863.273999999998</v>
      </c>
      <c r="G26" s="801">
        <f t="shared" ref="G26:G29" si="10">E26/$E$29</f>
        <v>2.3448700456075347E-2</v>
      </c>
      <c r="H26" s="691">
        <f t="shared" ref="H26" si="11">(E26-I26)/I26</f>
        <v>0.1905383752420888</v>
      </c>
      <c r="I26" s="727">
        <v>3504.9159999999993</v>
      </c>
      <c r="J26" s="497">
        <v>36913.940000000017</v>
      </c>
      <c r="K26" s="498">
        <f t="shared" ref="K26:K29" si="12">I26/$I$29</f>
        <v>4.5663455291467939E-2</v>
      </c>
      <c r="L26" s="149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989"/>
      <c r="B27" s="990"/>
      <c r="C27" s="495" t="s">
        <v>285</v>
      </c>
      <c r="D27" s="140">
        <f>SUM(D25:D26)</f>
        <v>171</v>
      </c>
      <c r="E27" s="169">
        <f>SUM(E25:E26)</f>
        <v>177377.45699999999</v>
      </c>
      <c r="F27" s="141">
        <f>SUM(F25:F26)</f>
        <v>1888719.459</v>
      </c>
      <c r="G27" s="791">
        <f t="shared" si="10"/>
        <v>0.99677282724825089</v>
      </c>
      <c r="H27" s="165">
        <f>(E27-I27)/I27</f>
        <v>1.3391422910316368</v>
      </c>
      <c r="I27" s="726">
        <v>75830.127000000008</v>
      </c>
      <c r="J27" s="198">
        <v>806681.79200000002</v>
      </c>
      <c r="K27" s="193">
        <f t="shared" si="12"/>
        <v>0.98794539270294557</v>
      </c>
      <c r="L27" s="149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989"/>
      <c r="B28" s="990"/>
      <c r="C28" s="154" t="s">
        <v>334</v>
      </c>
      <c r="D28" s="132"/>
      <c r="E28" s="151">
        <f>E13+E18+E23</f>
        <v>574.28099999999904</v>
      </c>
      <c r="F28" s="133">
        <f>F13+F18+F23</f>
        <v>5971.0166000000027</v>
      </c>
      <c r="G28" s="791">
        <f t="shared" si="10"/>
        <v>3.2271727517491238E-3</v>
      </c>
      <c r="H28" s="238">
        <f t="shared" ref="H28" si="13">(E28-I28)/I28</f>
        <v>-0.37932745099734866</v>
      </c>
      <c r="I28" s="719">
        <v>925.25600000000304</v>
      </c>
      <c r="J28" s="185">
        <v>10354.243000000046</v>
      </c>
      <c r="K28" s="193">
        <f t="shared" si="12"/>
        <v>1.2054607297054369E-2</v>
      </c>
      <c r="L28" s="149"/>
    </row>
    <row r="29" spans="1:21" ht="12.95" customHeight="1" x14ac:dyDescent="0.2">
      <c r="A29" s="991"/>
      <c r="B29" s="992"/>
      <c r="C29" s="157" t="s">
        <v>2</v>
      </c>
      <c r="D29" s="158">
        <f>SUM(D25:D26)</f>
        <v>171</v>
      </c>
      <c r="E29" s="159">
        <f>SUM(E27:E28)</f>
        <v>177951.73799999998</v>
      </c>
      <c r="F29" s="160">
        <f>SUM(F27:F28)</f>
        <v>1894690.4756</v>
      </c>
      <c r="G29" s="798">
        <f t="shared" si="10"/>
        <v>1</v>
      </c>
      <c r="H29" s="786">
        <f>(E29-I29)/I29</f>
        <v>1.3184268131396066</v>
      </c>
      <c r="I29" s="724">
        <v>76755.383000000016</v>
      </c>
      <c r="J29" s="189">
        <v>817036.03500000003</v>
      </c>
      <c r="K29" s="196">
        <f t="shared" si="12"/>
        <v>1</v>
      </c>
      <c r="L29" s="166"/>
    </row>
    <row r="30" spans="1:21" ht="5.0999999999999996" customHeight="1" x14ac:dyDescent="0.2">
      <c r="A30" s="135"/>
      <c r="B30" s="136"/>
      <c r="C30" s="164"/>
      <c r="D30" s="140"/>
      <c r="E30" s="169"/>
      <c r="F30" s="141"/>
      <c r="G30" s="170"/>
      <c r="H30" s="165"/>
      <c r="I30" s="726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48"/>
    </row>
    <row r="32" spans="1:21" ht="15" customHeight="1" x14ac:dyDescent="0.25">
      <c r="A32" s="981" t="s">
        <v>181</v>
      </c>
      <c r="B32" s="981"/>
      <c r="C32" s="981"/>
      <c r="D32" s="981"/>
      <c r="E32" s="981"/>
      <c r="F32" s="138"/>
      <c r="G32" s="981" t="s">
        <v>182</v>
      </c>
      <c r="H32" s="981"/>
      <c r="I32" s="981"/>
      <c r="J32" s="981"/>
      <c r="K32" s="984"/>
      <c r="L32" s="148"/>
    </row>
    <row r="33" spans="1:12" ht="15" customHeight="1" x14ac:dyDescent="0.2">
      <c r="A33" s="982" t="str">
        <f>A25</f>
        <v>IV. čtvrtletí</v>
      </c>
      <c r="B33" s="983"/>
      <c r="C33" s="983"/>
      <c r="D33" s="983"/>
      <c r="E33" s="983"/>
      <c r="F33" s="138"/>
      <c r="G33" s="1020" t="str">
        <f>A25</f>
        <v>IV. čtvrtletí</v>
      </c>
      <c r="H33" s="985"/>
      <c r="I33" s="985"/>
      <c r="J33" s="985"/>
      <c r="K33" s="986"/>
      <c r="L33" s="148"/>
    </row>
    <row r="34" spans="1:12" ht="15" customHeight="1" x14ac:dyDescent="0.2">
      <c r="A34" s="138"/>
      <c r="B34" s="138"/>
      <c r="C34" s="138"/>
      <c r="G34" s="138"/>
      <c r="H34" s="138"/>
      <c r="I34" s="138"/>
      <c r="J34" s="138"/>
      <c r="K34" s="138"/>
      <c r="L34" s="148"/>
    </row>
    <row r="35" spans="1:12" ht="15" customHeight="1" x14ac:dyDescent="0.2">
      <c r="A35" s="138"/>
      <c r="B35" s="138"/>
      <c r="C35" s="138"/>
      <c r="G35" s="138"/>
      <c r="H35" s="138"/>
      <c r="I35" s="138"/>
      <c r="J35" s="138"/>
      <c r="K35" s="138"/>
      <c r="L35" s="148"/>
    </row>
    <row r="36" spans="1:12" ht="15" customHeight="1" x14ac:dyDescent="0.2">
      <c r="A36" s="138"/>
      <c r="B36" s="138"/>
      <c r="C36" s="138"/>
      <c r="G36" s="138"/>
      <c r="H36" s="138"/>
      <c r="I36" s="138"/>
      <c r="J36" s="138"/>
      <c r="K36" s="138"/>
      <c r="L36" s="148"/>
    </row>
    <row r="37" spans="1:12" ht="15" customHeight="1" x14ac:dyDescent="0.2">
      <c r="A37" s="138"/>
      <c r="B37" s="138"/>
      <c r="C37" s="138">
        <f>E6</f>
        <v>2016</v>
      </c>
      <c r="D37" s="138">
        <f>I6</f>
        <v>2015</v>
      </c>
      <c r="H37" s="138"/>
      <c r="I37" s="138">
        <f>E6</f>
        <v>2016</v>
      </c>
      <c r="J37" s="138">
        <f>I6</f>
        <v>2015</v>
      </c>
      <c r="K37" s="138"/>
      <c r="L37" s="148"/>
    </row>
    <row r="38" spans="1:12" ht="15" customHeight="1" x14ac:dyDescent="0.2">
      <c r="A38" s="138"/>
      <c r="B38" s="138" t="str">
        <f>A10</f>
        <v>říjen</v>
      </c>
      <c r="C38" s="413">
        <f>E14</f>
        <v>69133.805000000008</v>
      </c>
      <c r="D38" s="413">
        <f>I14</f>
        <v>34102.762000000002</v>
      </c>
      <c r="H38" s="138" t="str">
        <f>A10</f>
        <v>říjen</v>
      </c>
      <c r="I38" s="414">
        <f>E14/E29</f>
        <v>0.38849749812502543</v>
      </c>
      <c r="J38" s="414">
        <f>I14/I29</f>
        <v>0.44430449913851638</v>
      </c>
      <c r="K38" s="138"/>
      <c r="L38" s="148"/>
    </row>
    <row r="39" spans="1:12" ht="15" customHeight="1" x14ac:dyDescent="0.2">
      <c r="A39" s="138"/>
      <c r="B39" s="138" t="str">
        <f>A15</f>
        <v>listopad</v>
      </c>
      <c r="C39" s="413">
        <f>E19</f>
        <v>46975.767000000007</v>
      </c>
      <c r="D39" s="413">
        <f>I19</f>
        <v>29639.968000000001</v>
      </c>
      <c r="H39" s="138" t="str">
        <f>A15</f>
        <v>listopad</v>
      </c>
      <c r="I39" s="414">
        <f>E19/E29</f>
        <v>0.26398037764598853</v>
      </c>
      <c r="J39" s="414">
        <f>I19/I29</f>
        <v>0.38616142401373976</v>
      </c>
      <c r="K39" s="138"/>
      <c r="L39" s="148"/>
    </row>
    <row r="40" spans="1:12" ht="15" customHeight="1" x14ac:dyDescent="0.2">
      <c r="A40" s="138"/>
      <c r="B40" s="138" t="str">
        <f>A20</f>
        <v>prosinec</v>
      </c>
      <c r="C40" s="413">
        <f>E24</f>
        <v>61842.165999999997</v>
      </c>
      <c r="D40" s="413">
        <f>I24</f>
        <v>13012.653000000002</v>
      </c>
      <c r="H40" s="138" t="str">
        <f>A20</f>
        <v>prosinec</v>
      </c>
      <c r="I40" s="414">
        <f>E24/E29</f>
        <v>0.34752212422898621</v>
      </c>
      <c r="J40" s="414">
        <f>I24/I29</f>
        <v>0.16953407684774369</v>
      </c>
      <c r="K40" s="138"/>
      <c r="L40" s="148"/>
    </row>
    <row r="41" spans="1:12" ht="15" customHeight="1" x14ac:dyDescent="0.2">
      <c r="A41" s="138"/>
      <c r="B41" s="138"/>
      <c r="C41" s="413">
        <f>SUM(C38:C40)</f>
        <v>177951.73800000001</v>
      </c>
      <c r="D41" s="413">
        <f>SUM(D38:D40)</f>
        <v>76755.383000000002</v>
      </c>
      <c r="E41" s="138"/>
      <c r="F41" s="138"/>
      <c r="G41" s="138"/>
      <c r="H41" s="138"/>
      <c r="I41" s="284">
        <f>SUM(I38:I40)</f>
        <v>1</v>
      </c>
      <c r="J41" s="284">
        <f>SUM(J38:J40)</f>
        <v>0.99999999999999989</v>
      </c>
      <c r="K41" s="138"/>
      <c r="L41" s="148"/>
    </row>
    <row r="42" spans="1:12" ht="15" customHeight="1" x14ac:dyDescent="0.2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48"/>
    </row>
    <row r="46" spans="1:12" ht="15" customHeight="1" x14ac:dyDescent="0.2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48"/>
    </row>
    <row r="47" spans="1:12" ht="15" customHeight="1" x14ac:dyDescent="0.2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48"/>
    </row>
    <row r="48" spans="1:12" ht="15" customHeight="1" x14ac:dyDescent="0.2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48"/>
    </row>
    <row r="49" spans="1:12" ht="15" customHeight="1" x14ac:dyDescent="0.2">
      <c r="A49" s="234"/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152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</row>
    <row r="53" spans="1:12" ht="15" customHeight="1" x14ac:dyDescent="0.2">
      <c r="A53" s="899" t="s">
        <v>286</v>
      </c>
      <c r="B53" s="899"/>
      <c r="C53" s="899"/>
      <c r="D53" s="899"/>
      <c r="E53" s="899"/>
      <c r="F53" s="899"/>
      <c r="G53" s="899"/>
      <c r="H53" s="899"/>
      <c r="I53" s="899"/>
      <c r="J53" s="899"/>
      <c r="K53" s="899"/>
      <c r="L53" s="899"/>
    </row>
    <row r="54" spans="1:12" ht="15" customHeight="1" x14ac:dyDescent="0.2">
      <c r="A54" s="899"/>
      <c r="B54" s="899"/>
      <c r="C54" s="899"/>
      <c r="D54" s="899"/>
      <c r="E54" s="899"/>
      <c r="F54" s="899"/>
      <c r="G54" s="899"/>
      <c r="H54" s="899"/>
      <c r="I54" s="899"/>
      <c r="J54" s="899"/>
      <c r="K54" s="899"/>
      <c r="L54" s="899"/>
    </row>
    <row r="55" spans="1:12" ht="15" customHeight="1" x14ac:dyDescent="0.2">
      <c r="A55" s="899"/>
      <c r="B55" s="899"/>
      <c r="C55" s="899"/>
      <c r="D55" s="899"/>
      <c r="E55" s="899"/>
      <c r="F55" s="899"/>
      <c r="G55" s="899"/>
      <c r="H55" s="899"/>
      <c r="I55" s="899"/>
      <c r="J55" s="899"/>
      <c r="K55" s="899"/>
      <c r="L55" s="899"/>
    </row>
    <row r="56" spans="1:12" ht="15" customHeight="1" x14ac:dyDescent="0.2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/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19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15:B19"/>
    <mergeCell ref="A20:B24"/>
    <mergeCell ref="A25:B29"/>
    <mergeCell ref="A53:L55"/>
    <mergeCell ref="A10:B14"/>
    <mergeCell ref="A32:E32"/>
    <mergeCell ref="G32:K32"/>
    <mergeCell ref="A33:E33"/>
    <mergeCell ref="G33:K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H10" sqref="H10:L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01" t="s">
        <v>265</v>
      </c>
      <c r="L1" s="1001"/>
      <c r="M1" s="1001"/>
    </row>
    <row r="2" spans="1:13" ht="6.75" customHeight="1" x14ac:dyDescent="0.2"/>
    <row r="3" spans="1:13" ht="30" customHeight="1" x14ac:dyDescent="0.2">
      <c r="B3" s="1014" t="s">
        <v>177</v>
      </c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21"/>
      <c r="C5" s="1022"/>
      <c r="D5" s="241"/>
      <c r="E5" s="242"/>
      <c r="F5" s="228"/>
      <c r="G5" s="287" t="str">
        <f>T!J20</f>
        <v>říjen</v>
      </c>
      <c r="H5" s="492">
        <f>T!G17</f>
        <v>2016</v>
      </c>
      <c r="J5" s="242"/>
      <c r="K5" s="242"/>
      <c r="L5" s="243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28" t="s">
        <v>39</v>
      </c>
      <c r="E7" s="1023"/>
      <c r="F7" s="1023"/>
      <c r="G7" s="1024"/>
      <c r="H7" s="1023" t="s">
        <v>160</v>
      </c>
      <c r="I7" s="1023"/>
      <c r="J7" s="1023"/>
      <c r="K7" s="1023"/>
      <c r="L7" s="1024"/>
      <c r="M7" s="148"/>
    </row>
    <row r="8" spans="1:13" ht="14.1" customHeight="1" x14ac:dyDescent="0.25">
      <c r="B8" s="161"/>
      <c r="C8" s="1010" t="s">
        <v>161</v>
      </c>
      <c r="D8" s="252"/>
      <c r="E8" s="252"/>
      <c r="F8" s="295" t="s">
        <v>163</v>
      </c>
      <c r="G8" s="1010" t="s">
        <v>237</v>
      </c>
      <c r="H8" s="247" t="s">
        <v>38</v>
      </c>
      <c r="I8" s="247" t="s">
        <v>71</v>
      </c>
      <c r="J8" s="247" t="s">
        <v>72</v>
      </c>
      <c r="K8" s="247" t="s">
        <v>164</v>
      </c>
      <c r="L8" s="248" t="s">
        <v>165</v>
      </c>
      <c r="M8" s="126"/>
    </row>
    <row r="9" spans="1:13" ht="14.1" customHeight="1" x14ac:dyDescent="0.25">
      <c r="A9" s="258"/>
      <c r="B9" s="358" t="s">
        <v>47</v>
      </c>
      <c r="C9" s="1011"/>
      <c r="D9" s="294" t="s">
        <v>148</v>
      </c>
      <c r="E9" s="294" t="s">
        <v>1</v>
      </c>
      <c r="F9" s="294" t="s">
        <v>66</v>
      </c>
      <c r="G9" s="1011"/>
      <c r="H9" s="250" t="s">
        <v>11</v>
      </c>
      <c r="I9" s="250" t="s">
        <v>11</v>
      </c>
      <c r="J9" s="250" t="s">
        <v>11</v>
      </c>
      <c r="K9" s="250" t="s">
        <v>11</v>
      </c>
      <c r="L9" s="251" t="s">
        <v>11</v>
      </c>
      <c r="M9" s="228"/>
    </row>
    <row r="10" spans="1:13" ht="14.1" customHeight="1" x14ac:dyDescent="0.2">
      <c r="A10" s="167"/>
      <c r="B10" s="232" t="s">
        <v>40</v>
      </c>
      <c r="C10" s="171">
        <f>'10'!D16</f>
        <v>426613</v>
      </c>
      <c r="D10" s="172">
        <f>'10'!E16</f>
        <v>77770.571999997395</v>
      </c>
      <c r="E10" s="172">
        <f>'10'!F16</f>
        <v>829227.62400997221</v>
      </c>
      <c r="F10" s="690">
        <f>E10/$E$14</f>
        <v>0.10094759293438808</v>
      </c>
      <c r="G10" s="690">
        <f>'10'!H16</f>
        <v>9.907788708137473E-3</v>
      </c>
      <c r="H10" s="259">
        <v>8.8677419354838722</v>
      </c>
      <c r="I10" s="637">
        <v>17.8</v>
      </c>
      <c r="J10" s="637">
        <v>5.6</v>
      </c>
      <c r="K10" s="637">
        <v>9</v>
      </c>
      <c r="L10" s="261">
        <v>-0.13225806451612776</v>
      </c>
      <c r="M10" s="126"/>
    </row>
    <row r="11" spans="1:13" ht="14.1" customHeight="1" x14ac:dyDescent="0.2">
      <c r="A11" s="167"/>
      <c r="B11" s="139" t="s">
        <v>336</v>
      </c>
      <c r="C11" s="132">
        <f>'11'!D16</f>
        <v>2295820</v>
      </c>
      <c r="D11" s="133">
        <f>'11'!E16</f>
        <v>593085.16963563208</v>
      </c>
      <c r="E11" s="133">
        <f>'11'!F16</f>
        <v>6332511.7182100005</v>
      </c>
      <c r="F11" s="238">
        <f>E11/$E$14</f>
        <v>0.77090028922434695</v>
      </c>
      <c r="G11" s="238">
        <f>'11'!H16</f>
        <v>7.0331086141174975E-2</v>
      </c>
      <c r="H11" s="265">
        <v>7.7021505376344068</v>
      </c>
      <c r="I11" s="266">
        <v>15.983333333333334</v>
      </c>
      <c r="J11" s="266">
        <v>4.9833333333333343</v>
      </c>
      <c r="K11" s="266">
        <v>8.1500000000000039</v>
      </c>
      <c r="L11" s="267">
        <v>-0.44784946236559708</v>
      </c>
      <c r="M11" s="126"/>
    </row>
    <row r="12" spans="1:13" ht="14.1" customHeight="1" x14ac:dyDescent="0.2">
      <c r="A12" s="167"/>
      <c r="B12" s="139" t="s">
        <v>41</v>
      </c>
      <c r="C12" s="132">
        <f>'12'!D16</f>
        <v>113880</v>
      </c>
      <c r="D12" s="133">
        <f>'12'!E16</f>
        <v>29578.868999999999</v>
      </c>
      <c r="E12" s="133">
        <f>'12'!F16</f>
        <v>315757.505</v>
      </c>
      <c r="F12" s="238">
        <f>E12/$E$14</f>
        <v>3.8439336989977896E-2</v>
      </c>
      <c r="G12" s="238">
        <f>'12'!H16</f>
        <v>0.10246228227214603</v>
      </c>
      <c r="H12" s="265">
        <v>7.122580645161289</v>
      </c>
      <c r="I12" s="266">
        <v>15.2</v>
      </c>
      <c r="J12" s="266">
        <v>3.5</v>
      </c>
      <c r="K12" s="266">
        <v>7.5</v>
      </c>
      <c r="L12" s="267">
        <v>-0.37741935483871103</v>
      </c>
      <c r="M12" s="126"/>
    </row>
    <row r="13" spans="1:13" ht="14.1" customHeight="1" x14ac:dyDescent="0.2">
      <c r="A13" s="258"/>
      <c r="B13" s="235" t="s">
        <v>95</v>
      </c>
      <c r="C13" s="236">
        <f>'13'!D14</f>
        <v>171</v>
      </c>
      <c r="D13" s="237">
        <f>'13'!E14</f>
        <v>69133.805000000008</v>
      </c>
      <c r="E13" s="237">
        <f>'13'!F14</f>
        <v>736939.97</v>
      </c>
      <c r="F13" s="238">
        <f>E13/$E$14</f>
        <v>8.971278085128713E-2</v>
      </c>
      <c r="G13" s="238">
        <f>'13'!H14</f>
        <v>1.0272201119662978</v>
      </c>
      <c r="H13" s="262">
        <v>7.6451612903225818</v>
      </c>
      <c r="I13" s="263">
        <v>15.9</v>
      </c>
      <c r="J13" s="263">
        <v>4.8</v>
      </c>
      <c r="K13" s="263">
        <v>7.9935483870967738</v>
      </c>
      <c r="L13" s="264">
        <v>-0.348387096774192</v>
      </c>
      <c r="M13" s="228"/>
    </row>
    <row r="14" spans="1:13" ht="14.1" customHeight="1" x14ac:dyDescent="0.2">
      <c r="A14" s="359"/>
      <c r="B14" s="360" t="s">
        <v>5</v>
      </c>
      <c r="C14" s="171">
        <f>SUM(C10:C13)</f>
        <v>2836484</v>
      </c>
      <c r="D14" s="172">
        <f>SUM(D10:D13)</f>
        <v>769568.41563562944</v>
      </c>
      <c r="E14" s="172">
        <f>SUM(E10:E13)</f>
        <v>8214436.8172199726</v>
      </c>
      <c r="F14" s="690">
        <f>SUM(F10:F13)</f>
        <v>1</v>
      </c>
      <c r="G14" s="690">
        <f>'9'!H16</f>
        <v>0.11200642215087676</v>
      </c>
      <c r="H14" s="259">
        <v>7.6451612903225818</v>
      </c>
      <c r="I14" s="260">
        <v>15.9</v>
      </c>
      <c r="J14" s="260">
        <v>4.8</v>
      </c>
      <c r="K14" s="260">
        <v>7.9935483870967738</v>
      </c>
      <c r="L14" s="261">
        <v>-0.348387096774192</v>
      </c>
      <c r="M14" s="361"/>
    </row>
    <row r="15" spans="1:13" ht="15" customHeight="1" x14ac:dyDescent="0.2">
      <c r="A15" s="167"/>
      <c r="B15" s="139"/>
      <c r="C15" s="257"/>
      <c r="D15" s="1035" t="s">
        <v>178</v>
      </c>
      <c r="E15" s="1036"/>
      <c r="F15" s="1036"/>
      <c r="G15" s="1037"/>
      <c r="H15" s="1029" t="s">
        <v>166</v>
      </c>
      <c r="I15" s="1030"/>
      <c r="J15" s="1030"/>
      <c r="K15" s="1030"/>
      <c r="L15" s="1031"/>
      <c r="M15" s="126"/>
    </row>
    <row r="16" spans="1:13" ht="15" customHeight="1" x14ac:dyDescent="0.2">
      <c r="A16" s="126"/>
      <c r="B16" s="256"/>
      <c r="C16" s="138"/>
      <c r="D16" s="1038"/>
      <c r="E16" s="1039"/>
      <c r="F16" s="1039"/>
      <c r="G16" s="1040"/>
      <c r="H16" s="1032" t="s">
        <v>167</v>
      </c>
      <c r="I16" s="1033"/>
      <c r="J16" s="1033"/>
      <c r="K16" s="1033"/>
      <c r="L16" s="1034"/>
      <c r="M16" s="126"/>
    </row>
    <row r="17" spans="1:13" ht="15" customHeight="1" x14ac:dyDescent="0.2">
      <c r="A17" s="167"/>
      <c r="B17" s="138"/>
      <c r="C17" s="138"/>
      <c r="D17" s="297"/>
      <c r="E17" s="297"/>
      <c r="F17" s="297"/>
      <c r="G17" s="685"/>
      <c r="H17" s="296"/>
      <c r="I17" s="296"/>
      <c r="J17" s="296"/>
      <c r="K17" s="296"/>
      <c r="L17" s="296"/>
      <c r="M17" s="148"/>
    </row>
    <row r="18" spans="1:13" ht="15" customHeight="1" x14ac:dyDescent="0.2">
      <c r="A18" s="167"/>
      <c r="B18" s="138"/>
      <c r="C18" s="138"/>
      <c r="D18" s="138"/>
      <c r="E18" s="469"/>
      <c r="F18" s="470"/>
      <c r="G18" s="470"/>
      <c r="H18" s="138"/>
      <c r="I18" s="139"/>
      <c r="J18" s="366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6"/>
      <c r="M19" s="148"/>
    </row>
    <row r="20" spans="1:13" ht="15" customHeight="1" x14ac:dyDescent="0.25">
      <c r="A20" s="167"/>
      <c r="B20" s="1027" t="s">
        <v>194</v>
      </c>
      <c r="C20" s="981"/>
      <c r="D20" s="981"/>
      <c r="E20" s="981"/>
      <c r="F20" s="981"/>
      <c r="G20" s="981" t="s">
        <v>179</v>
      </c>
      <c r="H20" s="981"/>
      <c r="I20" s="981"/>
      <c r="J20" s="981"/>
      <c r="K20" s="981"/>
      <c r="L20" s="984"/>
      <c r="M20" s="148"/>
    </row>
    <row r="21" spans="1:13" ht="15" customHeight="1" x14ac:dyDescent="0.2">
      <c r="A21" s="167"/>
      <c r="C21" s="471" t="str">
        <f>G5</f>
        <v>říjen</v>
      </c>
      <c r="D21" s="472">
        <f>H5</f>
        <v>2016</v>
      </c>
      <c r="I21" s="471" t="str">
        <f>G5</f>
        <v>říjen</v>
      </c>
      <c r="J21" s="472">
        <f>H5</f>
        <v>2016</v>
      </c>
      <c r="M21" s="256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6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6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6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6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6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6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6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6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6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6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27" t="s">
        <v>236</v>
      </c>
      <c r="C37" s="981"/>
      <c r="D37" s="981"/>
      <c r="E37" s="981"/>
      <c r="F37" s="981"/>
      <c r="G37" s="1025" t="s">
        <v>240</v>
      </c>
      <c r="H37" s="1025"/>
      <c r="I37" s="1025"/>
      <c r="J37" s="1025"/>
      <c r="K37" s="1025"/>
      <c r="L37" s="1026"/>
      <c r="M37" s="148"/>
    </row>
    <row r="38" spans="1:13" ht="15" customHeight="1" x14ac:dyDescent="0.25">
      <c r="A38" s="167"/>
      <c r="C38" s="471" t="str">
        <f>G5</f>
        <v>říjen</v>
      </c>
      <c r="D38" s="472">
        <f>H5</f>
        <v>2016</v>
      </c>
      <c r="F38" s="692"/>
      <c r="G38" s="1025"/>
      <c r="H38" s="1025"/>
      <c r="I38" s="1025"/>
      <c r="J38" s="1025"/>
      <c r="K38" s="1025"/>
      <c r="L38" s="1026"/>
      <c r="M38" s="148"/>
    </row>
    <row r="39" spans="1:13" ht="15" customHeight="1" x14ac:dyDescent="0.2">
      <c r="A39" s="167"/>
      <c r="B39" s="126"/>
      <c r="F39" s="489"/>
      <c r="G39" s="489"/>
      <c r="H39" s="489"/>
      <c r="I39" s="491" t="str">
        <f>G5</f>
        <v>říjen</v>
      </c>
      <c r="J39" s="365">
        <f>H5</f>
        <v>2016</v>
      </c>
      <c r="K39" s="489"/>
      <c r="L39" s="490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G37:L38"/>
    <mergeCell ref="B20:F20"/>
    <mergeCell ref="B37:F37"/>
    <mergeCell ref="G8:G9"/>
    <mergeCell ref="D7:G7"/>
    <mergeCell ref="H15:L15"/>
    <mergeCell ref="H16:L16"/>
    <mergeCell ref="D15:G16"/>
    <mergeCell ref="G20:L20"/>
    <mergeCell ref="K1:M1"/>
    <mergeCell ref="B3:L3"/>
    <mergeCell ref="B5:C5"/>
    <mergeCell ref="H7:L7"/>
    <mergeCell ref="C8:C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H10" sqref="H10:L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01" t="s">
        <v>266</v>
      </c>
      <c r="L1" s="1001"/>
      <c r="M1" s="1001"/>
    </row>
    <row r="2" spans="1:13" ht="6.75" customHeight="1" x14ac:dyDescent="0.2"/>
    <row r="3" spans="1:13" ht="30" customHeight="1" x14ac:dyDescent="0.2">
      <c r="B3" s="1014" t="s">
        <v>177</v>
      </c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21"/>
      <c r="C5" s="1022"/>
      <c r="D5" s="241"/>
      <c r="E5" s="242"/>
      <c r="F5" s="228"/>
      <c r="G5" s="287" t="str">
        <f>T!J21</f>
        <v>listopad</v>
      </c>
      <c r="H5" s="492">
        <f>T!G17</f>
        <v>2016</v>
      </c>
      <c r="J5" s="242"/>
      <c r="K5" s="242"/>
      <c r="L5" s="243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28" t="s">
        <v>39</v>
      </c>
      <c r="E7" s="1023"/>
      <c r="F7" s="1023"/>
      <c r="G7" s="1024"/>
      <c r="H7" s="1023" t="s">
        <v>160</v>
      </c>
      <c r="I7" s="1023"/>
      <c r="J7" s="1023"/>
      <c r="K7" s="1023"/>
      <c r="L7" s="1024"/>
      <c r="M7" s="148"/>
    </row>
    <row r="8" spans="1:13" ht="14.1" customHeight="1" x14ac:dyDescent="0.25">
      <c r="B8" s="161"/>
      <c r="C8" s="1010" t="s">
        <v>161</v>
      </c>
      <c r="D8" s="252"/>
      <c r="E8" s="252"/>
      <c r="F8" s="687" t="s">
        <v>163</v>
      </c>
      <c r="G8" s="1010" t="s">
        <v>237</v>
      </c>
      <c r="H8" s="247" t="s">
        <v>38</v>
      </c>
      <c r="I8" s="247" t="s">
        <v>71</v>
      </c>
      <c r="J8" s="247" t="s">
        <v>72</v>
      </c>
      <c r="K8" s="247" t="s">
        <v>164</v>
      </c>
      <c r="L8" s="248" t="s">
        <v>165</v>
      </c>
      <c r="M8" s="126"/>
    </row>
    <row r="9" spans="1:13" ht="14.1" customHeight="1" x14ac:dyDescent="0.25">
      <c r="A9" s="258"/>
      <c r="B9" s="358" t="s">
        <v>47</v>
      </c>
      <c r="C9" s="1011"/>
      <c r="D9" s="688" t="s">
        <v>148</v>
      </c>
      <c r="E9" s="688" t="s">
        <v>1</v>
      </c>
      <c r="F9" s="688" t="s">
        <v>66</v>
      </c>
      <c r="G9" s="1011"/>
      <c r="H9" s="250" t="s">
        <v>11</v>
      </c>
      <c r="I9" s="250" t="s">
        <v>11</v>
      </c>
      <c r="J9" s="250" t="s">
        <v>11</v>
      </c>
      <c r="K9" s="250" t="s">
        <v>11</v>
      </c>
      <c r="L9" s="251" t="s">
        <v>11</v>
      </c>
      <c r="M9" s="228"/>
    </row>
    <row r="10" spans="1:13" ht="14.1" customHeight="1" x14ac:dyDescent="0.2">
      <c r="A10" s="167"/>
      <c r="B10" s="232" t="s">
        <v>40</v>
      </c>
      <c r="C10" s="171">
        <f>'10'!D23</f>
        <v>426733</v>
      </c>
      <c r="D10" s="172">
        <f>'10'!E23</f>
        <v>115811.69799998945</v>
      </c>
      <c r="E10" s="172">
        <f>'10'!F23</f>
        <v>1232760.4021708877</v>
      </c>
      <c r="F10" s="690">
        <f>E10/$E$14</f>
        <v>0.11842341451248178</v>
      </c>
      <c r="G10" s="690">
        <f>'10'!H23</f>
        <v>0.24803511527353928</v>
      </c>
      <c r="H10" s="259">
        <v>6.9599999999999964</v>
      </c>
      <c r="I10" s="637">
        <v>12.6</v>
      </c>
      <c r="J10" s="637">
        <v>1.9</v>
      </c>
      <c r="K10" s="637">
        <v>3.700000000000002</v>
      </c>
      <c r="L10" s="261">
        <v>3.2599999999999945</v>
      </c>
      <c r="M10" s="126"/>
    </row>
    <row r="11" spans="1:13" ht="14.1" customHeight="1" x14ac:dyDescent="0.2">
      <c r="A11" s="167"/>
      <c r="B11" s="139" t="s">
        <v>336</v>
      </c>
      <c r="C11" s="132">
        <f>'11'!D23</f>
        <v>2297679</v>
      </c>
      <c r="D11" s="133">
        <f>'11'!E23</f>
        <v>773524.25567335857</v>
      </c>
      <c r="E11" s="133">
        <f>'11'!F23</f>
        <v>8265873.2406000001</v>
      </c>
      <c r="F11" s="238">
        <f>E11/$E$14</f>
        <v>0.79404962339430463</v>
      </c>
      <c r="G11" s="238">
        <f>'11'!H23</f>
        <v>0.18649645701976983</v>
      </c>
      <c r="H11" s="265">
        <v>6.4055555555555568</v>
      </c>
      <c r="I11" s="266">
        <v>11.283333333333331</v>
      </c>
      <c r="J11" s="266">
        <v>0.3666666666666667</v>
      </c>
      <c r="K11" s="266">
        <v>2.833333333333333</v>
      </c>
      <c r="L11" s="267">
        <v>3.5722222222222237</v>
      </c>
      <c r="M11" s="126"/>
    </row>
    <row r="12" spans="1:13" ht="14.1" customHeight="1" x14ac:dyDescent="0.2">
      <c r="A12" s="167"/>
      <c r="B12" s="139" t="s">
        <v>41</v>
      </c>
      <c r="C12" s="132">
        <f>'12'!D23</f>
        <v>113893</v>
      </c>
      <c r="D12" s="133">
        <f>'12'!E23</f>
        <v>38415.218000000001</v>
      </c>
      <c r="E12" s="133">
        <f>'12'!F23</f>
        <v>410849.30500000005</v>
      </c>
      <c r="F12" s="238">
        <f>E12/$E$14</f>
        <v>3.9467667409255024E-2</v>
      </c>
      <c r="G12" s="238">
        <f>'12'!H23</f>
        <v>0.21408020380376755</v>
      </c>
      <c r="H12" s="265">
        <v>5.7</v>
      </c>
      <c r="I12" s="266">
        <v>11.3</v>
      </c>
      <c r="J12" s="266">
        <v>-0.4</v>
      </c>
      <c r="K12" s="266">
        <v>2.2000000000000011</v>
      </c>
      <c r="L12" s="267">
        <v>3.4999999999999991</v>
      </c>
      <c r="M12" s="126"/>
    </row>
    <row r="13" spans="1:13" ht="14.1" customHeight="1" x14ac:dyDescent="0.2">
      <c r="A13" s="258"/>
      <c r="B13" s="235" t="s">
        <v>95</v>
      </c>
      <c r="C13" s="236">
        <f>'13'!D19</f>
        <v>171</v>
      </c>
      <c r="D13" s="237">
        <f>'13'!E19</f>
        <v>46975.767000000007</v>
      </c>
      <c r="E13" s="237">
        <f>'13'!F19</f>
        <v>500286.16119999997</v>
      </c>
      <c r="F13" s="238">
        <f>E13/$E$14</f>
        <v>4.8059294683958496E-2</v>
      </c>
      <c r="G13" s="238">
        <f>'13'!H19</f>
        <v>0.58487914022039444</v>
      </c>
      <c r="H13" s="262">
        <v>6.3366666666666669</v>
      </c>
      <c r="I13" s="263">
        <v>11.5</v>
      </c>
      <c r="J13" s="263">
        <v>0.2</v>
      </c>
      <c r="K13" s="263">
        <v>2.6366666666666658</v>
      </c>
      <c r="L13" s="264">
        <v>3.7000000000000011</v>
      </c>
      <c r="M13" s="228"/>
    </row>
    <row r="14" spans="1:13" ht="14.1" customHeight="1" x14ac:dyDescent="0.2">
      <c r="A14" s="359"/>
      <c r="B14" s="360" t="s">
        <v>5</v>
      </c>
      <c r="C14" s="171">
        <f>SUM(C10:C13)</f>
        <v>2838476</v>
      </c>
      <c r="D14" s="172">
        <f t="shared" ref="D14:E14" si="0">SUM(D10:D13)</f>
        <v>974726.93867334805</v>
      </c>
      <c r="E14" s="508">
        <f t="shared" si="0"/>
        <v>10409769.108970888</v>
      </c>
      <c r="F14" s="690">
        <f>SUM(F10:F13)</f>
        <v>1</v>
      </c>
      <c r="G14" s="690">
        <f>'9'!H23</f>
        <v>0.2093140229209699</v>
      </c>
      <c r="H14" s="259">
        <v>6.3366666666666669</v>
      </c>
      <c r="I14" s="260">
        <v>11.5</v>
      </c>
      <c r="J14" s="260">
        <v>0.2</v>
      </c>
      <c r="K14" s="260">
        <v>2.6366666666666658</v>
      </c>
      <c r="L14" s="261">
        <v>3.7000000000000011</v>
      </c>
      <c r="M14" s="361"/>
    </row>
    <row r="15" spans="1:13" ht="15" customHeight="1" x14ac:dyDescent="0.2">
      <c r="A15" s="167"/>
      <c r="B15" s="139"/>
      <c r="C15" s="257"/>
      <c r="D15" s="1035" t="s">
        <v>178</v>
      </c>
      <c r="E15" s="1036"/>
      <c r="F15" s="1036"/>
      <c r="G15" s="1037"/>
      <c r="H15" s="1029" t="s">
        <v>166</v>
      </c>
      <c r="I15" s="1030"/>
      <c r="J15" s="1030"/>
      <c r="K15" s="1030"/>
      <c r="L15" s="1031"/>
      <c r="M15" s="126"/>
    </row>
    <row r="16" spans="1:13" ht="15" customHeight="1" x14ac:dyDescent="0.2">
      <c r="A16" s="126"/>
      <c r="B16" s="256"/>
      <c r="C16" s="138"/>
      <c r="D16" s="1038"/>
      <c r="E16" s="1039"/>
      <c r="F16" s="1039"/>
      <c r="G16" s="1040"/>
      <c r="H16" s="1032" t="s">
        <v>167</v>
      </c>
      <c r="I16" s="1033"/>
      <c r="J16" s="1033"/>
      <c r="K16" s="1033"/>
      <c r="L16" s="1034"/>
      <c r="M16" s="126"/>
    </row>
    <row r="17" spans="1:13" ht="15" customHeight="1" x14ac:dyDescent="0.2">
      <c r="A17" s="167"/>
      <c r="B17" s="138"/>
      <c r="C17" s="138"/>
      <c r="D17" s="685"/>
      <c r="E17" s="685"/>
      <c r="F17" s="685"/>
      <c r="G17" s="685"/>
      <c r="H17" s="689"/>
      <c r="I17" s="689"/>
      <c r="J17" s="689"/>
      <c r="K17" s="689"/>
      <c r="L17" s="689"/>
      <c r="M17" s="148"/>
    </row>
    <row r="18" spans="1:13" ht="15" customHeight="1" x14ac:dyDescent="0.2">
      <c r="A18" s="167"/>
      <c r="B18" s="138"/>
      <c r="C18" s="138"/>
      <c r="D18" s="138"/>
      <c r="E18" s="469"/>
      <c r="F18" s="470"/>
      <c r="G18" s="470"/>
      <c r="H18" s="138"/>
      <c r="I18" s="139"/>
      <c r="J18" s="689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6"/>
      <c r="M19" s="148"/>
    </row>
    <row r="20" spans="1:13" ht="15" customHeight="1" x14ac:dyDescent="0.25">
      <c r="A20" s="167"/>
      <c r="B20" s="1027" t="s">
        <v>194</v>
      </c>
      <c r="C20" s="981"/>
      <c r="D20" s="981"/>
      <c r="E20" s="981"/>
      <c r="F20" s="981"/>
      <c r="G20" s="981" t="s">
        <v>179</v>
      </c>
      <c r="H20" s="981"/>
      <c r="I20" s="981"/>
      <c r="J20" s="981"/>
      <c r="K20" s="981"/>
      <c r="L20" s="984"/>
      <c r="M20" s="148"/>
    </row>
    <row r="21" spans="1:13" ht="15" customHeight="1" x14ac:dyDescent="0.2">
      <c r="A21" s="167"/>
      <c r="C21" s="471" t="str">
        <f>G5</f>
        <v>listopad</v>
      </c>
      <c r="D21" s="472">
        <f>H5</f>
        <v>2016</v>
      </c>
      <c r="I21" s="471" t="str">
        <f>G5</f>
        <v>listopad</v>
      </c>
      <c r="J21" s="472">
        <f>H5</f>
        <v>2016</v>
      </c>
      <c r="M21" s="256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6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6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6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6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6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6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6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6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6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6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27" t="s">
        <v>236</v>
      </c>
      <c r="C37" s="981"/>
      <c r="D37" s="981"/>
      <c r="E37" s="981"/>
      <c r="F37" s="981"/>
      <c r="G37" s="1025" t="s">
        <v>240</v>
      </c>
      <c r="H37" s="1025"/>
      <c r="I37" s="1025"/>
      <c r="J37" s="1025"/>
      <c r="K37" s="1025"/>
      <c r="L37" s="1026"/>
      <c r="M37" s="148"/>
    </row>
    <row r="38" spans="1:13" ht="15" customHeight="1" x14ac:dyDescent="0.25">
      <c r="A38" s="167"/>
      <c r="C38" s="471" t="str">
        <f>G5</f>
        <v>listopad</v>
      </c>
      <c r="D38" s="472">
        <f>H5</f>
        <v>2016</v>
      </c>
      <c r="F38" s="692"/>
      <c r="G38" s="1025"/>
      <c r="H38" s="1025"/>
      <c r="I38" s="1025"/>
      <c r="J38" s="1025"/>
      <c r="K38" s="1025"/>
      <c r="L38" s="1026"/>
      <c r="M38" s="148"/>
    </row>
    <row r="39" spans="1:13" ht="15" customHeight="1" x14ac:dyDescent="0.2">
      <c r="A39" s="167"/>
      <c r="B39" s="126"/>
      <c r="F39" s="489"/>
      <c r="G39" s="489"/>
      <c r="H39" s="489"/>
      <c r="I39" s="491" t="str">
        <f>G5</f>
        <v>listopad</v>
      </c>
      <c r="J39" s="685">
        <f>H5</f>
        <v>2016</v>
      </c>
      <c r="K39" s="489"/>
      <c r="L39" s="490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H10" sqref="H10:L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01" t="s">
        <v>267</v>
      </c>
      <c r="L1" s="1001"/>
      <c r="M1" s="1001"/>
    </row>
    <row r="2" spans="1:13" ht="6.75" customHeight="1" x14ac:dyDescent="0.2"/>
    <row r="3" spans="1:13" ht="30" customHeight="1" x14ac:dyDescent="0.2">
      <c r="B3" s="1014" t="s">
        <v>177</v>
      </c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21"/>
      <c r="C5" s="1022"/>
      <c r="D5" s="241"/>
      <c r="E5" s="242"/>
      <c r="F5" s="228"/>
      <c r="G5" s="287" t="str">
        <f>T!J22</f>
        <v>prosinec</v>
      </c>
      <c r="H5" s="492">
        <f>T!G17</f>
        <v>2016</v>
      </c>
      <c r="J5" s="242"/>
      <c r="K5" s="242"/>
      <c r="L5" s="243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28" t="s">
        <v>39</v>
      </c>
      <c r="E7" s="1023"/>
      <c r="F7" s="1023"/>
      <c r="G7" s="1024"/>
      <c r="H7" s="1023" t="s">
        <v>160</v>
      </c>
      <c r="I7" s="1023"/>
      <c r="J7" s="1023"/>
      <c r="K7" s="1023"/>
      <c r="L7" s="1024"/>
      <c r="M7" s="148"/>
    </row>
    <row r="8" spans="1:13" ht="14.1" customHeight="1" x14ac:dyDescent="0.25">
      <c r="B8" s="161"/>
      <c r="C8" s="1010" t="s">
        <v>161</v>
      </c>
      <c r="D8" s="252"/>
      <c r="E8" s="252"/>
      <c r="F8" s="687" t="s">
        <v>163</v>
      </c>
      <c r="G8" s="1010" t="s">
        <v>237</v>
      </c>
      <c r="H8" s="247" t="s">
        <v>38</v>
      </c>
      <c r="I8" s="247" t="s">
        <v>71</v>
      </c>
      <c r="J8" s="247" t="s">
        <v>72</v>
      </c>
      <c r="K8" s="247" t="s">
        <v>164</v>
      </c>
      <c r="L8" s="248" t="s">
        <v>165</v>
      </c>
      <c r="M8" s="126"/>
    </row>
    <row r="9" spans="1:13" ht="14.1" customHeight="1" x14ac:dyDescent="0.25">
      <c r="A9" s="258"/>
      <c r="B9" s="358" t="s">
        <v>47</v>
      </c>
      <c r="C9" s="1011"/>
      <c r="D9" s="688" t="s">
        <v>148</v>
      </c>
      <c r="E9" s="688" t="s">
        <v>1</v>
      </c>
      <c r="F9" s="688" t="s">
        <v>66</v>
      </c>
      <c r="G9" s="1011"/>
      <c r="H9" s="250" t="s">
        <v>11</v>
      </c>
      <c r="I9" s="250" t="s">
        <v>11</v>
      </c>
      <c r="J9" s="250" t="s">
        <v>11</v>
      </c>
      <c r="K9" s="250" t="s">
        <v>11</v>
      </c>
      <c r="L9" s="251" t="s">
        <v>11</v>
      </c>
      <c r="M9" s="228"/>
    </row>
    <row r="10" spans="1:13" ht="14.1" customHeight="1" x14ac:dyDescent="0.2">
      <c r="A10" s="167"/>
      <c r="B10" s="232" t="s">
        <v>40</v>
      </c>
      <c r="C10" s="171">
        <f>'10'!D30</f>
        <v>426997</v>
      </c>
      <c r="D10" s="172">
        <f>'10'!E30</f>
        <v>142355.1779999951</v>
      </c>
      <c r="E10" s="172">
        <f>'10'!F30</f>
        <v>1520604.717206948</v>
      </c>
      <c r="F10" s="690">
        <f>E10/$E$14</f>
        <v>0.12080607989889092</v>
      </c>
      <c r="G10" s="690">
        <f>'10'!H30</f>
        <v>0.30396015653053921</v>
      </c>
      <c r="H10" s="259">
        <v>1.2612903225806449</v>
      </c>
      <c r="I10" s="637">
        <v>7.8</v>
      </c>
      <c r="J10" s="637">
        <v>-4.2</v>
      </c>
      <c r="K10" s="637">
        <v>1.1000000000000005</v>
      </c>
      <c r="L10" s="261">
        <v>0.16129032258064435</v>
      </c>
      <c r="M10" s="126"/>
    </row>
    <row r="11" spans="1:13" ht="14.1" customHeight="1" x14ac:dyDescent="0.2">
      <c r="A11" s="167"/>
      <c r="B11" s="139" t="s">
        <v>336</v>
      </c>
      <c r="C11" s="132">
        <f>'11'!D30</f>
        <v>2299399</v>
      </c>
      <c r="D11" s="133">
        <f>'11'!E30</f>
        <v>926436.95057141024</v>
      </c>
      <c r="E11" s="133">
        <f>'11'!F30</f>
        <v>9913706.7273999993</v>
      </c>
      <c r="F11" s="238">
        <f>E11/$E$14</f>
        <v>0.7876051109484119</v>
      </c>
      <c r="G11" s="238">
        <f>'11'!H30</f>
        <v>0.24280387495249828</v>
      </c>
      <c r="H11" s="265">
        <v>-0.2736559139784947</v>
      </c>
      <c r="I11" s="266">
        <v>5.5999999999999988</v>
      </c>
      <c r="J11" s="266">
        <v>-4.4666666666666668</v>
      </c>
      <c r="K11" s="266">
        <v>-0.10000000000000005</v>
      </c>
      <c r="L11" s="267">
        <v>-0.17365591397849467</v>
      </c>
      <c r="M11" s="126"/>
    </row>
    <row r="12" spans="1:13" ht="14.1" customHeight="1" x14ac:dyDescent="0.2">
      <c r="A12" s="167"/>
      <c r="B12" s="139" t="s">
        <v>41</v>
      </c>
      <c r="C12" s="132">
        <f>'12'!D30</f>
        <v>113906</v>
      </c>
      <c r="D12" s="133">
        <f>'12'!E30</f>
        <v>46226.491999999991</v>
      </c>
      <c r="E12" s="133">
        <f>'12'!F30</f>
        <v>495378.08999999997</v>
      </c>
      <c r="F12" s="238">
        <f>E12/$E$14</f>
        <v>3.9355846028560862E-2</v>
      </c>
      <c r="G12" s="238">
        <f>'12'!H30</f>
        <v>0.30816067254578999</v>
      </c>
      <c r="H12" s="265">
        <v>-0.72903225806451621</v>
      </c>
      <c r="I12" s="266">
        <v>5.8</v>
      </c>
      <c r="J12" s="266">
        <v>-5.6</v>
      </c>
      <c r="K12" s="266">
        <v>-0.69999999999999962</v>
      </c>
      <c r="L12" s="267">
        <v>-2.9032258064516592E-2</v>
      </c>
      <c r="M12" s="126"/>
    </row>
    <row r="13" spans="1:13" ht="14.1" customHeight="1" x14ac:dyDescent="0.2">
      <c r="A13" s="258"/>
      <c r="B13" s="235" t="s">
        <v>95</v>
      </c>
      <c r="C13" s="236">
        <f>'13'!D24</f>
        <v>171</v>
      </c>
      <c r="D13" s="237">
        <f>'13'!E24</f>
        <v>61842.165999999997</v>
      </c>
      <c r="E13" s="237">
        <f>'13'!F24</f>
        <v>657464.34440000006</v>
      </c>
      <c r="F13" s="238">
        <f>E13/$E$14</f>
        <v>5.2232963124136382E-2</v>
      </c>
      <c r="G13" s="238">
        <f>'13'!H24</f>
        <v>3.7524640824588178</v>
      </c>
      <c r="H13" s="262">
        <v>-0.38709677419354827</v>
      </c>
      <c r="I13" s="263">
        <v>5.7</v>
      </c>
      <c r="J13" s="263">
        <v>-4.5999999999999996</v>
      </c>
      <c r="K13" s="263">
        <v>-0.43548387096774194</v>
      </c>
      <c r="L13" s="264">
        <v>4.8387096774193672E-2</v>
      </c>
      <c r="M13" s="228"/>
    </row>
    <row r="14" spans="1:13" ht="14.1" customHeight="1" x14ac:dyDescent="0.2">
      <c r="A14" s="359"/>
      <c r="B14" s="360" t="s">
        <v>5</v>
      </c>
      <c r="C14" s="171">
        <f>SUM(C10:C13)</f>
        <v>2840473</v>
      </c>
      <c r="D14" s="172">
        <f t="shared" ref="D14:E14" si="0">SUM(D10:D13)</f>
        <v>1176860.7865714054</v>
      </c>
      <c r="E14" s="508">
        <f t="shared" si="0"/>
        <v>12587153.879006946</v>
      </c>
      <c r="F14" s="693">
        <f>SUM(F10:F13)</f>
        <v>1</v>
      </c>
      <c r="G14" s="690">
        <f>'9'!H30</f>
        <v>0.30333357382782616</v>
      </c>
      <c r="H14" s="259">
        <v>-0.38709677419354827</v>
      </c>
      <c r="I14" s="260">
        <v>5.7</v>
      </c>
      <c r="J14" s="260">
        <v>-4.5999999999999996</v>
      </c>
      <c r="K14" s="260">
        <v>-0.43548387096774194</v>
      </c>
      <c r="L14" s="261">
        <v>4.8387096774193672E-2</v>
      </c>
      <c r="M14" s="361"/>
    </row>
    <row r="15" spans="1:13" ht="15" customHeight="1" x14ac:dyDescent="0.2">
      <c r="A15" s="167"/>
      <c r="B15" s="139"/>
      <c r="C15" s="257"/>
      <c r="D15" s="1035" t="s">
        <v>178</v>
      </c>
      <c r="E15" s="1036"/>
      <c r="F15" s="1036"/>
      <c r="G15" s="1037"/>
      <c r="H15" s="1029" t="s">
        <v>166</v>
      </c>
      <c r="I15" s="1030"/>
      <c r="J15" s="1030"/>
      <c r="K15" s="1030"/>
      <c r="L15" s="1031"/>
      <c r="M15" s="126"/>
    </row>
    <row r="16" spans="1:13" ht="15" customHeight="1" x14ac:dyDescent="0.2">
      <c r="A16" s="126"/>
      <c r="B16" s="256"/>
      <c r="C16" s="138"/>
      <c r="D16" s="1038"/>
      <c r="E16" s="1039"/>
      <c r="F16" s="1039"/>
      <c r="G16" s="1040"/>
      <c r="H16" s="1032" t="s">
        <v>167</v>
      </c>
      <c r="I16" s="1033"/>
      <c r="J16" s="1033"/>
      <c r="K16" s="1033"/>
      <c r="L16" s="1034"/>
      <c r="M16" s="126"/>
    </row>
    <row r="17" spans="1:13" ht="15" customHeight="1" x14ac:dyDescent="0.2">
      <c r="A17" s="167"/>
      <c r="B17" s="138"/>
      <c r="C17" s="138"/>
      <c r="D17" s="685"/>
      <c r="E17" s="685"/>
      <c r="F17" s="685"/>
      <c r="G17" s="685"/>
      <c r="H17" s="689"/>
      <c r="I17" s="689"/>
      <c r="J17" s="689"/>
      <c r="K17" s="689"/>
      <c r="L17" s="689"/>
      <c r="M17" s="148"/>
    </row>
    <row r="18" spans="1:13" ht="15" customHeight="1" x14ac:dyDescent="0.2">
      <c r="A18" s="167"/>
      <c r="B18" s="138"/>
      <c r="C18" s="138"/>
      <c r="D18" s="138"/>
      <c r="E18" s="469"/>
      <c r="F18" s="470"/>
      <c r="G18" s="470"/>
      <c r="H18" s="138"/>
      <c r="I18" s="139"/>
      <c r="J18" s="689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6"/>
      <c r="M19" s="148"/>
    </row>
    <row r="20" spans="1:13" ht="15" customHeight="1" x14ac:dyDescent="0.25">
      <c r="A20" s="167"/>
      <c r="B20" s="1027" t="s">
        <v>194</v>
      </c>
      <c r="C20" s="981"/>
      <c r="D20" s="981"/>
      <c r="E20" s="981"/>
      <c r="F20" s="981"/>
      <c r="G20" s="981" t="s">
        <v>179</v>
      </c>
      <c r="H20" s="981"/>
      <c r="I20" s="981"/>
      <c r="J20" s="981"/>
      <c r="K20" s="981"/>
      <c r="L20" s="984"/>
      <c r="M20" s="148"/>
    </row>
    <row r="21" spans="1:13" ht="15" customHeight="1" x14ac:dyDescent="0.2">
      <c r="A21" s="167"/>
      <c r="C21" s="471" t="str">
        <f>G5</f>
        <v>prosinec</v>
      </c>
      <c r="D21" s="472">
        <f>H5</f>
        <v>2016</v>
      </c>
      <c r="I21" s="471" t="str">
        <f>G5</f>
        <v>prosinec</v>
      </c>
      <c r="J21" s="472">
        <f>H5</f>
        <v>2016</v>
      </c>
      <c r="M21" s="256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6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6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6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6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6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6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6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6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6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6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27" t="s">
        <v>236</v>
      </c>
      <c r="C37" s="981"/>
      <c r="D37" s="981"/>
      <c r="E37" s="981"/>
      <c r="F37" s="981"/>
      <c r="G37" s="1025" t="s">
        <v>240</v>
      </c>
      <c r="H37" s="1025"/>
      <c r="I37" s="1025"/>
      <c r="J37" s="1025"/>
      <c r="K37" s="1025"/>
      <c r="L37" s="1026"/>
      <c r="M37" s="148"/>
    </row>
    <row r="38" spans="1:13" ht="15" customHeight="1" x14ac:dyDescent="0.25">
      <c r="A38" s="167"/>
      <c r="C38" s="471" t="str">
        <f>G5</f>
        <v>prosinec</v>
      </c>
      <c r="D38" s="472">
        <f>H5</f>
        <v>2016</v>
      </c>
      <c r="F38" s="692"/>
      <c r="G38" s="1025"/>
      <c r="H38" s="1025"/>
      <c r="I38" s="1025"/>
      <c r="J38" s="1025"/>
      <c r="K38" s="1025"/>
      <c r="L38" s="1026"/>
      <c r="M38" s="148"/>
    </row>
    <row r="39" spans="1:13" ht="15" customHeight="1" x14ac:dyDescent="0.2">
      <c r="A39" s="167"/>
      <c r="B39" s="126"/>
      <c r="F39" s="489"/>
      <c r="G39" s="489"/>
      <c r="H39" s="489"/>
      <c r="I39" s="491" t="str">
        <f>G5</f>
        <v>prosinec</v>
      </c>
      <c r="J39" s="685">
        <f>H5</f>
        <v>2016</v>
      </c>
      <c r="K39" s="489"/>
      <c r="L39" s="490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01" t="s">
        <v>268</v>
      </c>
      <c r="L1" s="1001"/>
      <c r="M1" s="1001"/>
    </row>
    <row r="2" spans="1:13" ht="6.75" customHeight="1" x14ac:dyDescent="0.2"/>
    <row r="3" spans="1:13" ht="30" customHeight="1" x14ac:dyDescent="0.2">
      <c r="B3" s="1014" t="s">
        <v>177</v>
      </c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21"/>
      <c r="C5" s="1022"/>
      <c r="D5" s="241"/>
      <c r="E5" s="242"/>
      <c r="F5" s="228"/>
      <c r="G5" s="499" t="str">
        <f>T!E17</f>
        <v>IV. čtvrtletí</v>
      </c>
      <c r="H5" s="492">
        <f>T!G17</f>
        <v>2016</v>
      </c>
      <c r="J5" s="242"/>
      <c r="K5" s="242"/>
      <c r="L5" s="243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28" t="s">
        <v>39</v>
      </c>
      <c r="E7" s="1023"/>
      <c r="F7" s="1023"/>
      <c r="G7" s="1024"/>
      <c r="H7" s="1023" t="s">
        <v>160</v>
      </c>
      <c r="I7" s="1023"/>
      <c r="J7" s="1023"/>
      <c r="K7" s="1023"/>
      <c r="L7" s="1024"/>
      <c r="M7" s="148"/>
    </row>
    <row r="8" spans="1:13" ht="14.1" customHeight="1" x14ac:dyDescent="0.25">
      <c r="B8" s="161"/>
      <c r="C8" s="1010" t="s">
        <v>161</v>
      </c>
      <c r="D8" s="252"/>
      <c r="E8" s="252"/>
      <c r="F8" s="687" t="s">
        <v>163</v>
      </c>
      <c r="G8" s="1010" t="s">
        <v>237</v>
      </c>
      <c r="H8" s="247" t="s">
        <v>38</v>
      </c>
      <c r="I8" s="247" t="s">
        <v>71</v>
      </c>
      <c r="J8" s="247" t="s">
        <v>72</v>
      </c>
      <c r="K8" s="247" t="s">
        <v>164</v>
      </c>
      <c r="L8" s="248" t="s">
        <v>165</v>
      </c>
      <c r="M8" s="126"/>
    </row>
    <row r="9" spans="1:13" ht="14.1" customHeight="1" x14ac:dyDescent="0.25">
      <c r="A9" s="258"/>
      <c r="B9" s="358" t="s">
        <v>47</v>
      </c>
      <c r="C9" s="1011"/>
      <c r="D9" s="688" t="s">
        <v>148</v>
      </c>
      <c r="E9" s="688" t="s">
        <v>1</v>
      </c>
      <c r="F9" s="688" t="s">
        <v>66</v>
      </c>
      <c r="G9" s="1011"/>
      <c r="H9" s="250" t="s">
        <v>11</v>
      </c>
      <c r="I9" s="250" t="s">
        <v>11</v>
      </c>
      <c r="J9" s="250" t="s">
        <v>11</v>
      </c>
      <c r="K9" s="250" t="s">
        <v>11</v>
      </c>
      <c r="L9" s="251" t="s">
        <v>11</v>
      </c>
      <c r="M9" s="228"/>
    </row>
    <row r="10" spans="1:13" ht="14.1" customHeight="1" x14ac:dyDescent="0.2">
      <c r="A10" s="167"/>
      <c r="B10" s="232" t="s">
        <v>40</v>
      </c>
      <c r="C10" s="171">
        <f>'10'!D37</f>
        <v>426997</v>
      </c>
      <c r="D10" s="172">
        <f>'10'!E37</f>
        <v>335937.44799998199</v>
      </c>
      <c r="E10" s="172">
        <f>'10'!F37</f>
        <v>3582592.7433878081</v>
      </c>
      <c r="F10" s="690">
        <f>E10/$E$14</f>
        <v>0.11478489773429155</v>
      </c>
      <c r="G10" s="690">
        <f>'10'!H37</f>
        <v>0.20418806584851551</v>
      </c>
      <c r="H10" s="259">
        <f>AVERAGE('14'!H10,'15'!H10,'16'!H10)</f>
        <v>5.6963440860215044</v>
      </c>
      <c r="I10" s="637">
        <f>MAX('14'!I10,'15'!I10,'16'!I10)</f>
        <v>17.8</v>
      </c>
      <c r="J10" s="637">
        <f>MIN('14'!J10,'15'!J10,'16'!J10)</f>
        <v>-4.2</v>
      </c>
      <c r="K10" s="637">
        <f>AVERAGE('14'!K10,'15'!K10,'16'!K10)</f>
        <v>4.6000000000000014</v>
      </c>
      <c r="L10" s="261">
        <f>H10-K10</f>
        <v>1.096344086021503</v>
      </c>
      <c r="M10" s="126"/>
    </row>
    <row r="11" spans="1:13" ht="14.1" customHeight="1" x14ac:dyDescent="0.2">
      <c r="A11" s="167"/>
      <c r="B11" s="139" t="s">
        <v>336</v>
      </c>
      <c r="C11" s="132">
        <f>'11'!D37</f>
        <v>2299399</v>
      </c>
      <c r="D11" s="133">
        <f>'11'!E37</f>
        <v>2293046.3758804007</v>
      </c>
      <c r="E11" s="133">
        <f>'11'!F37</f>
        <v>24512091.686209999</v>
      </c>
      <c r="F11" s="238">
        <f>E11/$E$14</f>
        <v>0.78535801833689611</v>
      </c>
      <c r="G11" s="238">
        <f>'11'!H37</f>
        <v>0.17502065151812718</v>
      </c>
      <c r="H11" s="265">
        <f>AVERAGE('14'!H11,'15'!H11,'16'!H11)</f>
        <v>4.6113500597371564</v>
      </c>
      <c r="I11" s="638">
        <f>MAX('14'!I11,'15'!I11,'16'!I11)</f>
        <v>15.983333333333334</v>
      </c>
      <c r="J11" s="638">
        <f>MIN('14'!J11,'15'!J11,'16'!J11)</f>
        <v>-4.4666666666666668</v>
      </c>
      <c r="K11" s="638">
        <f>AVERAGE('14'!K11,'15'!K11,'16'!K11)</f>
        <v>3.6277777777777795</v>
      </c>
      <c r="L11" s="267">
        <f t="shared" ref="L11:L14" si="0">H11-K11</f>
        <v>0.98357228195937685</v>
      </c>
      <c r="M11" s="126"/>
    </row>
    <row r="12" spans="1:13" ht="14.1" customHeight="1" x14ac:dyDescent="0.2">
      <c r="A12" s="167"/>
      <c r="B12" s="139" t="s">
        <v>41</v>
      </c>
      <c r="C12" s="132">
        <f>'12'!D37</f>
        <v>113906</v>
      </c>
      <c r="D12" s="133">
        <f>'12'!E37</f>
        <v>114220.579</v>
      </c>
      <c r="E12" s="133">
        <f>'12'!F37</f>
        <v>1221984.9000000001</v>
      </c>
      <c r="F12" s="238">
        <f>E12/$E$14</f>
        <v>3.91519276195232E-2</v>
      </c>
      <c r="G12" s="238">
        <f>'12'!H37</f>
        <v>0.21759624459489191</v>
      </c>
      <c r="H12" s="265">
        <f>AVERAGE('14'!H12,'15'!H12,'16'!H12)</f>
        <v>4.0311827956989239</v>
      </c>
      <c r="I12" s="638">
        <f>MAX('14'!I12,'15'!I12,'16'!I12)</f>
        <v>15.2</v>
      </c>
      <c r="J12" s="638">
        <f>MIN('14'!J12,'15'!J12,'16'!J12)</f>
        <v>-5.6</v>
      </c>
      <c r="K12" s="638">
        <f>AVERAGE('14'!K12,'15'!K12,'16'!K12)</f>
        <v>3.0000000000000004</v>
      </c>
      <c r="L12" s="267">
        <f t="shared" si="0"/>
        <v>1.0311827956989235</v>
      </c>
      <c r="M12" s="126"/>
    </row>
    <row r="13" spans="1:13" ht="14.1" customHeight="1" x14ac:dyDescent="0.2">
      <c r="A13" s="258"/>
      <c r="B13" s="235" t="s">
        <v>95</v>
      </c>
      <c r="C13" s="236">
        <f>'13'!D29</f>
        <v>171</v>
      </c>
      <c r="D13" s="237">
        <f>'13'!E29</f>
        <v>177951.73799999998</v>
      </c>
      <c r="E13" s="237">
        <f>'13'!F29</f>
        <v>1894690.4756</v>
      </c>
      <c r="F13" s="238">
        <f>E13/$E$14</f>
        <v>6.0705156309289236E-2</v>
      </c>
      <c r="G13" s="238">
        <f>'13'!H29</f>
        <v>1.3184268131396066</v>
      </c>
      <c r="H13" s="265">
        <f>AVERAGE('14'!H13,'15'!H13,'16'!H13)</f>
        <v>4.5315770609319008</v>
      </c>
      <c r="I13" s="638">
        <f>MAX('14'!I13,'15'!I13,'16'!I13)</f>
        <v>15.9</v>
      </c>
      <c r="J13" s="638">
        <f>MIN('14'!J13,'15'!J13,'16'!J13)</f>
        <v>-4.5999999999999996</v>
      </c>
      <c r="K13" s="638">
        <f>AVERAGE('14'!K13,'15'!K13,'16'!K13)</f>
        <v>3.3982437275985657</v>
      </c>
      <c r="L13" s="267">
        <f t="shared" si="0"/>
        <v>1.1333333333333351</v>
      </c>
      <c r="M13" s="228"/>
    </row>
    <row r="14" spans="1:13" ht="14.1" customHeight="1" x14ac:dyDescent="0.2">
      <c r="A14" s="359"/>
      <c r="B14" s="360" t="s">
        <v>5</v>
      </c>
      <c r="C14" s="171">
        <f>SUM(C10:C13)</f>
        <v>2840473</v>
      </c>
      <c r="D14" s="172">
        <f t="shared" ref="D14:E14" si="1">SUM(D10:D13)</f>
        <v>2921156.1408803826</v>
      </c>
      <c r="E14" s="508">
        <f t="shared" si="1"/>
        <v>31211359.805197805</v>
      </c>
      <c r="F14" s="690">
        <f>SUM(F10:F13)</f>
        <v>1.0000000000000002</v>
      </c>
      <c r="G14" s="690">
        <f>'9'!H37</f>
        <v>0.21662503670944744</v>
      </c>
      <c r="H14" s="259">
        <f>AVERAGE('14'!H14,'15'!H14,'16'!H14)</f>
        <v>4.5315770609319008</v>
      </c>
      <c r="I14" s="694">
        <f>MAX('14'!I14,'15'!I14,'16'!I14)</f>
        <v>15.9</v>
      </c>
      <c r="J14" s="694">
        <f>MIN('14'!J14,'15'!J14,'16'!J14)</f>
        <v>-4.5999999999999996</v>
      </c>
      <c r="K14" s="637">
        <f>AVERAGE('14'!K14,'15'!K14,'16'!K14)</f>
        <v>3.3982437275985657</v>
      </c>
      <c r="L14" s="261">
        <f t="shared" si="0"/>
        <v>1.1333333333333351</v>
      </c>
      <c r="M14" s="361"/>
    </row>
    <row r="15" spans="1:13" ht="15" customHeight="1" x14ac:dyDescent="0.2">
      <c r="A15" s="167"/>
      <c r="B15" s="139"/>
      <c r="C15" s="257"/>
      <c r="D15" s="1035" t="s">
        <v>178</v>
      </c>
      <c r="E15" s="1036"/>
      <c r="F15" s="1036"/>
      <c r="G15" s="1037"/>
      <c r="H15" s="1029" t="s">
        <v>166</v>
      </c>
      <c r="I15" s="1030"/>
      <c r="J15" s="1030"/>
      <c r="K15" s="1030"/>
      <c r="L15" s="1031"/>
      <c r="M15" s="126"/>
    </row>
    <row r="16" spans="1:13" ht="15" customHeight="1" x14ac:dyDescent="0.2">
      <c r="A16" s="126"/>
      <c r="B16" s="256"/>
      <c r="C16" s="138"/>
      <c r="D16" s="1038"/>
      <c r="E16" s="1039"/>
      <c r="F16" s="1039"/>
      <c r="G16" s="1040"/>
      <c r="H16" s="1032" t="s">
        <v>167</v>
      </c>
      <c r="I16" s="1033"/>
      <c r="J16" s="1033"/>
      <c r="K16" s="1033"/>
      <c r="L16" s="1034"/>
      <c r="M16" s="126"/>
    </row>
    <row r="17" spans="1:13" ht="15" customHeight="1" x14ac:dyDescent="0.2">
      <c r="A17" s="167"/>
      <c r="B17" s="138"/>
      <c r="C17" s="138"/>
      <c r="D17" s="685"/>
      <c r="E17" s="685"/>
      <c r="F17" s="685"/>
      <c r="G17" s="685"/>
      <c r="H17" s="689"/>
      <c r="I17" s="689"/>
      <c r="J17" s="689"/>
      <c r="K17" s="689"/>
      <c r="L17" s="689"/>
      <c r="M17" s="148"/>
    </row>
    <row r="18" spans="1:13" ht="15" customHeight="1" x14ac:dyDescent="0.2">
      <c r="A18" s="167"/>
      <c r="B18" s="138"/>
      <c r="C18" s="138"/>
      <c r="D18" s="138"/>
      <c r="E18" s="469"/>
      <c r="F18" s="470"/>
      <c r="G18" s="470"/>
      <c r="H18" s="138"/>
      <c r="I18" s="139"/>
      <c r="J18" s="689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6"/>
      <c r="M19" s="148"/>
    </row>
    <row r="20" spans="1:13" ht="15" customHeight="1" x14ac:dyDescent="0.25">
      <c r="A20" s="167"/>
      <c r="B20" s="1027" t="s">
        <v>194</v>
      </c>
      <c r="C20" s="981"/>
      <c r="D20" s="981"/>
      <c r="E20" s="981"/>
      <c r="F20" s="981"/>
      <c r="G20" s="981" t="s">
        <v>179</v>
      </c>
      <c r="H20" s="981"/>
      <c r="I20" s="981"/>
      <c r="J20" s="981"/>
      <c r="K20" s="981"/>
      <c r="L20" s="984"/>
      <c r="M20" s="148"/>
    </row>
    <row r="21" spans="1:13" ht="15" customHeight="1" x14ac:dyDescent="0.2">
      <c r="A21" s="167"/>
      <c r="C21" s="471" t="str">
        <f>G5</f>
        <v>IV. čtvrtletí</v>
      </c>
      <c r="D21" s="472">
        <f>H5</f>
        <v>2016</v>
      </c>
      <c r="I21" s="471" t="str">
        <f>G5</f>
        <v>IV. čtvrtletí</v>
      </c>
      <c r="J21" s="472">
        <f>H5</f>
        <v>2016</v>
      </c>
      <c r="M21" s="256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6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6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6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6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6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6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6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6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6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6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27" t="s">
        <v>236</v>
      </c>
      <c r="C37" s="981"/>
      <c r="D37" s="981"/>
      <c r="E37" s="981"/>
      <c r="F37" s="981"/>
      <c r="G37" s="1025" t="s">
        <v>240</v>
      </c>
      <c r="H37" s="1025"/>
      <c r="I37" s="1025"/>
      <c r="J37" s="1025"/>
      <c r="K37" s="1025"/>
      <c r="L37" s="1026"/>
      <c r="M37" s="148"/>
    </row>
    <row r="38" spans="1:13" ht="15" customHeight="1" x14ac:dyDescent="0.25">
      <c r="A38" s="167"/>
      <c r="C38" s="471" t="str">
        <f>G5</f>
        <v>IV. čtvrtletí</v>
      </c>
      <c r="D38" s="472">
        <f>H5</f>
        <v>2016</v>
      </c>
      <c r="F38" s="692"/>
      <c r="G38" s="1025"/>
      <c r="H38" s="1025"/>
      <c r="I38" s="1025"/>
      <c r="J38" s="1025"/>
      <c r="K38" s="1025"/>
      <c r="L38" s="1026"/>
      <c r="M38" s="148"/>
    </row>
    <row r="39" spans="1:13" ht="15" customHeight="1" x14ac:dyDescent="0.2">
      <c r="A39" s="167"/>
      <c r="B39" s="126"/>
      <c r="F39" s="489"/>
      <c r="G39" s="489"/>
      <c r="H39" s="489"/>
      <c r="I39" s="491" t="str">
        <f>G5</f>
        <v>IV. čtvrtletí</v>
      </c>
      <c r="J39" s="685">
        <f>H5</f>
        <v>2016</v>
      </c>
      <c r="K39" s="489"/>
      <c r="L39" s="490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Normal="100" zoomScaleSheetLayoutView="100" workbookViewId="0"/>
  </sheetViews>
  <sheetFormatPr defaultRowHeight="12.75" x14ac:dyDescent="0.25"/>
  <cols>
    <col min="1" max="1" width="10.7109375" style="298" customWidth="1"/>
    <col min="2" max="11" width="8.85546875" style="298" customWidth="1"/>
    <col min="12" max="12" width="1.7109375" style="298" customWidth="1"/>
    <col min="13" max="13" width="9.28515625" style="298" bestFit="1" customWidth="1"/>
    <col min="14" max="14" width="11.42578125" style="298" bestFit="1" customWidth="1"/>
    <col min="15" max="253" width="9.140625" style="298"/>
    <col min="254" max="266" width="10.7109375" style="298" customWidth="1"/>
    <col min="267" max="509" width="9.140625" style="298"/>
    <col min="510" max="522" width="10.7109375" style="298" customWidth="1"/>
    <col min="523" max="765" width="9.140625" style="298"/>
    <col min="766" max="778" width="10.7109375" style="298" customWidth="1"/>
    <col min="779" max="1021" width="9.140625" style="298"/>
    <col min="1022" max="1034" width="10.7109375" style="298" customWidth="1"/>
    <col min="1035" max="1277" width="9.140625" style="298"/>
    <col min="1278" max="1290" width="10.7109375" style="298" customWidth="1"/>
    <col min="1291" max="1533" width="9.140625" style="298"/>
    <col min="1534" max="1546" width="10.7109375" style="298" customWidth="1"/>
    <col min="1547" max="1789" width="9.140625" style="298"/>
    <col min="1790" max="1802" width="10.7109375" style="298" customWidth="1"/>
    <col min="1803" max="2045" width="9.140625" style="298"/>
    <col min="2046" max="2058" width="10.7109375" style="298" customWidth="1"/>
    <col min="2059" max="2301" width="9.140625" style="298"/>
    <col min="2302" max="2314" width="10.7109375" style="298" customWidth="1"/>
    <col min="2315" max="2557" width="9.140625" style="298"/>
    <col min="2558" max="2570" width="10.7109375" style="298" customWidth="1"/>
    <col min="2571" max="2813" width="9.140625" style="298"/>
    <col min="2814" max="2826" width="10.7109375" style="298" customWidth="1"/>
    <col min="2827" max="3069" width="9.140625" style="298"/>
    <col min="3070" max="3082" width="10.7109375" style="298" customWidth="1"/>
    <col min="3083" max="3325" width="9.140625" style="298"/>
    <col min="3326" max="3338" width="10.7109375" style="298" customWidth="1"/>
    <col min="3339" max="3581" width="9.140625" style="298"/>
    <col min="3582" max="3594" width="10.7109375" style="298" customWidth="1"/>
    <col min="3595" max="3837" width="9.140625" style="298"/>
    <col min="3838" max="3850" width="10.7109375" style="298" customWidth="1"/>
    <col min="3851" max="4093" width="9.140625" style="298"/>
    <col min="4094" max="4106" width="10.7109375" style="298" customWidth="1"/>
    <col min="4107" max="4349" width="9.140625" style="298"/>
    <col min="4350" max="4362" width="10.7109375" style="298" customWidth="1"/>
    <col min="4363" max="4605" width="9.140625" style="298"/>
    <col min="4606" max="4618" width="10.7109375" style="298" customWidth="1"/>
    <col min="4619" max="4861" width="9.140625" style="298"/>
    <col min="4862" max="4874" width="10.7109375" style="298" customWidth="1"/>
    <col min="4875" max="5117" width="9.140625" style="298"/>
    <col min="5118" max="5130" width="10.7109375" style="298" customWidth="1"/>
    <col min="5131" max="5373" width="9.140625" style="298"/>
    <col min="5374" max="5386" width="10.7109375" style="298" customWidth="1"/>
    <col min="5387" max="5629" width="9.140625" style="298"/>
    <col min="5630" max="5642" width="10.7109375" style="298" customWidth="1"/>
    <col min="5643" max="5885" width="9.140625" style="298"/>
    <col min="5886" max="5898" width="10.7109375" style="298" customWidth="1"/>
    <col min="5899" max="6141" width="9.140625" style="298"/>
    <col min="6142" max="6154" width="10.7109375" style="298" customWidth="1"/>
    <col min="6155" max="6397" width="9.140625" style="298"/>
    <col min="6398" max="6410" width="10.7109375" style="298" customWidth="1"/>
    <col min="6411" max="6653" width="9.140625" style="298"/>
    <col min="6654" max="6666" width="10.7109375" style="298" customWidth="1"/>
    <col min="6667" max="6909" width="9.140625" style="298"/>
    <col min="6910" max="6922" width="10.7109375" style="298" customWidth="1"/>
    <col min="6923" max="7165" width="9.140625" style="298"/>
    <col min="7166" max="7178" width="10.7109375" style="298" customWidth="1"/>
    <col min="7179" max="7421" width="9.140625" style="298"/>
    <col min="7422" max="7434" width="10.7109375" style="298" customWidth="1"/>
    <col min="7435" max="7677" width="9.140625" style="298"/>
    <col min="7678" max="7690" width="10.7109375" style="298" customWidth="1"/>
    <col min="7691" max="7933" width="9.140625" style="298"/>
    <col min="7934" max="7946" width="10.7109375" style="298" customWidth="1"/>
    <col min="7947" max="8189" width="9.140625" style="298"/>
    <col min="8190" max="8202" width="10.7109375" style="298" customWidth="1"/>
    <col min="8203" max="8445" width="9.140625" style="298"/>
    <col min="8446" max="8458" width="10.7109375" style="298" customWidth="1"/>
    <col min="8459" max="8701" width="9.140625" style="298"/>
    <col min="8702" max="8714" width="10.7109375" style="298" customWidth="1"/>
    <col min="8715" max="8957" width="9.140625" style="298"/>
    <col min="8958" max="8970" width="10.7109375" style="298" customWidth="1"/>
    <col min="8971" max="9213" width="9.140625" style="298"/>
    <col min="9214" max="9226" width="10.7109375" style="298" customWidth="1"/>
    <col min="9227" max="9469" width="9.140625" style="298"/>
    <col min="9470" max="9482" width="10.7109375" style="298" customWidth="1"/>
    <col min="9483" max="9725" width="9.140625" style="298"/>
    <col min="9726" max="9738" width="10.7109375" style="298" customWidth="1"/>
    <col min="9739" max="9981" width="9.140625" style="298"/>
    <col min="9982" max="9994" width="10.7109375" style="298" customWidth="1"/>
    <col min="9995" max="10237" width="9.140625" style="298"/>
    <col min="10238" max="10250" width="10.7109375" style="298" customWidth="1"/>
    <col min="10251" max="10493" width="9.140625" style="298"/>
    <col min="10494" max="10506" width="10.7109375" style="298" customWidth="1"/>
    <col min="10507" max="10749" width="9.140625" style="298"/>
    <col min="10750" max="10762" width="10.7109375" style="298" customWidth="1"/>
    <col min="10763" max="11005" width="9.140625" style="298"/>
    <col min="11006" max="11018" width="10.7109375" style="298" customWidth="1"/>
    <col min="11019" max="11261" width="9.140625" style="298"/>
    <col min="11262" max="11274" width="10.7109375" style="298" customWidth="1"/>
    <col min="11275" max="11517" width="9.140625" style="298"/>
    <col min="11518" max="11530" width="10.7109375" style="298" customWidth="1"/>
    <col min="11531" max="11773" width="9.140625" style="298"/>
    <col min="11774" max="11786" width="10.7109375" style="298" customWidth="1"/>
    <col min="11787" max="12029" width="9.140625" style="298"/>
    <col min="12030" max="12042" width="10.7109375" style="298" customWidth="1"/>
    <col min="12043" max="12285" width="9.140625" style="298"/>
    <col min="12286" max="12298" width="10.7109375" style="298" customWidth="1"/>
    <col min="12299" max="12541" width="9.140625" style="298"/>
    <col min="12542" max="12554" width="10.7109375" style="298" customWidth="1"/>
    <col min="12555" max="12797" width="9.140625" style="298"/>
    <col min="12798" max="12810" width="10.7109375" style="298" customWidth="1"/>
    <col min="12811" max="13053" width="9.140625" style="298"/>
    <col min="13054" max="13066" width="10.7109375" style="298" customWidth="1"/>
    <col min="13067" max="13309" width="9.140625" style="298"/>
    <col min="13310" max="13322" width="10.7109375" style="298" customWidth="1"/>
    <col min="13323" max="13565" width="9.140625" style="298"/>
    <col min="13566" max="13578" width="10.7109375" style="298" customWidth="1"/>
    <col min="13579" max="13821" width="9.140625" style="298"/>
    <col min="13822" max="13834" width="10.7109375" style="298" customWidth="1"/>
    <col min="13835" max="14077" width="9.140625" style="298"/>
    <col min="14078" max="14090" width="10.7109375" style="298" customWidth="1"/>
    <col min="14091" max="14333" width="9.140625" style="298"/>
    <col min="14334" max="14346" width="10.7109375" style="298" customWidth="1"/>
    <col min="14347" max="14589" width="9.140625" style="298"/>
    <col min="14590" max="14602" width="10.7109375" style="298" customWidth="1"/>
    <col min="14603" max="14845" width="9.140625" style="298"/>
    <col min="14846" max="14858" width="10.7109375" style="298" customWidth="1"/>
    <col min="14859" max="15101" width="9.140625" style="298"/>
    <col min="15102" max="15114" width="10.7109375" style="298" customWidth="1"/>
    <col min="15115" max="15357" width="9.140625" style="298"/>
    <col min="15358" max="15370" width="10.7109375" style="298" customWidth="1"/>
    <col min="15371" max="15613" width="9.140625" style="298"/>
    <col min="15614" max="15626" width="10.7109375" style="298" customWidth="1"/>
    <col min="15627" max="15869" width="9.140625" style="298"/>
    <col min="15870" max="15882" width="10.7109375" style="298" customWidth="1"/>
    <col min="15883" max="16125" width="9.140625" style="298"/>
    <col min="16126" max="16138" width="10.7109375" style="298" customWidth="1"/>
    <col min="16139" max="16384" width="9.140625" style="298"/>
  </cols>
  <sheetData>
    <row r="1" spans="1:16" x14ac:dyDescent="0.25">
      <c r="K1" s="1001" t="s">
        <v>269</v>
      </c>
      <c r="L1" s="1001"/>
    </row>
    <row r="2" spans="1:16" ht="20.100000000000001" customHeight="1" x14ac:dyDescent="0.25">
      <c r="A2" s="933" t="s">
        <v>180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</row>
    <row r="3" spans="1:16" ht="20.100000000000001" customHeight="1" x14ac:dyDescent="0.25">
      <c r="A3" s="1041"/>
      <c r="B3" s="1041"/>
      <c r="C3" s="1041"/>
      <c r="D3" s="1041"/>
      <c r="E3" s="1041"/>
      <c r="F3" s="1041"/>
      <c r="G3" s="1041"/>
      <c r="H3" s="1041"/>
      <c r="I3" s="1041"/>
      <c r="J3" s="322"/>
      <c r="K3" s="323"/>
    </row>
    <row r="4" spans="1:16" ht="17.25" customHeight="1" x14ac:dyDescent="0.25">
      <c r="A4" s="356"/>
      <c r="B4" s="930">
        <f>T!G17</f>
        <v>2016</v>
      </c>
      <c r="C4" s="931"/>
      <c r="D4" s="931"/>
      <c r="E4" s="931"/>
      <c r="F4" s="931"/>
      <c r="G4" s="931"/>
      <c r="H4" s="931"/>
      <c r="I4" s="931"/>
      <c r="J4" s="931"/>
      <c r="K4" s="931"/>
      <c r="L4" s="319"/>
    </row>
    <row r="5" spans="1:16" ht="50.25" customHeight="1" x14ac:dyDescent="0.25">
      <c r="A5" s="356"/>
      <c r="B5" s="1042" t="s">
        <v>325</v>
      </c>
      <c r="C5" s="1043"/>
      <c r="D5" s="1043"/>
      <c r="E5" s="1043"/>
      <c r="F5" s="1044"/>
      <c r="G5" s="1045" t="s">
        <v>326</v>
      </c>
      <c r="H5" s="1043"/>
      <c r="I5" s="1043"/>
      <c r="J5" s="1043"/>
      <c r="K5" s="1046"/>
      <c r="L5" s="319"/>
    </row>
    <row r="6" spans="1:16" ht="67.5" customHeight="1" x14ac:dyDescent="0.25">
      <c r="A6" s="300" t="s">
        <v>157</v>
      </c>
      <c r="B6" s="410" t="s">
        <v>313</v>
      </c>
      <c r="C6" s="411" t="s">
        <v>342</v>
      </c>
      <c r="D6" s="411" t="s">
        <v>314</v>
      </c>
      <c r="E6" s="411" t="s">
        <v>315</v>
      </c>
      <c r="F6" s="485" t="s">
        <v>304</v>
      </c>
      <c r="G6" s="411" t="s">
        <v>313</v>
      </c>
      <c r="H6" s="411" t="s">
        <v>342</v>
      </c>
      <c r="I6" s="411" t="s">
        <v>314</v>
      </c>
      <c r="J6" s="411" t="s">
        <v>315</v>
      </c>
      <c r="K6" s="486" t="s">
        <v>304</v>
      </c>
      <c r="L6" s="334"/>
    </row>
    <row r="7" spans="1:16" ht="15" customHeight="1" x14ac:dyDescent="0.25">
      <c r="A7" s="301" t="s">
        <v>25</v>
      </c>
      <c r="B7" s="373">
        <v>150254.86200001446</v>
      </c>
      <c r="C7" s="377">
        <v>959508.08611252718</v>
      </c>
      <c r="D7" s="375">
        <v>46655.45</v>
      </c>
      <c r="E7" s="375">
        <v>30846.685999999994</v>
      </c>
      <c r="F7" s="407">
        <v>1187265.0841125415</v>
      </c>
      <c r="G7" s="375">
        <v>1601369.7128191546</v>
      </c>
      <c r="H7" s="375">
        <v>10237778.43035</v>
      </c>
      <c r="I7" s="375">
        <v>497300.49000000005</v>
      </c>
      <c r="J7" s="375">
        <v>327942.16100000002</v>
      </c>
      <c r="K7" s="407">
        <v>12664390.794169156</v>
      </c>
      <c r="L7" s="370"/>
      <c r="M7" s="306"/>
      <c r="N7" s="307"/>
      <c r="O7" s="307"/>
      <c r="P7" s="307"/>
    </row>
    <row r="8" spans="1:16" ht="15" customHeight="1" x14ac:dyDescent="0.25">
      <c r="A8" s="301" t="s">
        <v>26</v>
      </c>
      <c r="B8" s="373">
        <v>112373.46099999956</v>
      </c>
      <c r="C8" s="375">
        <v>732547.98854680336</v>
      </c>
      <c r="D8" s="375">
        <v>36226.762999999999</v>
      </c>
      <c r="E8" s="375">
        <v>13829.668</v>
      </c>
      <c r="F8" s="407">
        <v>894977.88054680289</v>
      </c>
      <c r="G8" s="375">
        <v>1197555.0725229955</v>
      </c>
      <c r="H8" s="375">
        <v>7815686.5768100005</v>
      </c>
      <c r="I8" s="375">
        <v>386348.21600000001</v>
      </c>
      <c r="J8" s="375">
        <v>147163.25180000006</v>
      </c>
      <c r="K8" s="407">
        <v>9546753.1171329971</v>
      </c>
      <c r="L8" s="371"/>
      <c r="M8" s="308"/>
      <c r="N8" s="307"/>
      <c r="O8" s="307"/>
      <c r="P8" s="307"/>
    </row>
    <row r="9" spans="1:16" ht="15" customHeight="1" x14ac:dyDescent="0.25">
      <c r="A9" s="309" t="s">
        <v>27</v>
      </c>
      <c r="B9" s="378">
        <v>112462.31619186628</v>
      </c>
      <c r="C9" s="380">
        <v>737900.73650104902</v>
      </c>
      <c r="D9" s="380">
        <v>36972.525999999998</v>
      </c>
      <c r="E9" s="380">
        <v>7592.3309999999974</v>
      </c>
      <c r="F9" s="408">
        <v>894927.90969291527</v>
      </c>
      <c r="G9" s="380">
        <v>1202519.2172059345</v>
      </c>
      <c r="H9" s="380">
        <v>7886218.666995001</v>
      </c>
      <c r="I9" s="380">
        <v>394670.152</v>
      </c>
      <c r="J9" s="380">
        <v>80881.354000000021</v>
      </c>
      <c r="K9" s="408">
        <v>9564289.3902009372</v>
      </c>
      <c r="L9" s="372"/>
      <c r="M9" s="314"/>
      <c r="N9" s="307"/>
      <c r="O9" s="307"/>
      <c r="P9" s="307"/>
    </row>
    <row r="10" spans="1:16" ht="15" customHeight="1" x14ac:dyDescent="0.25">
      <c r="A10" s="354" t="s">
        <v>28</v>
      </c>
      <c r="B10" s="373">
        <v>71355.55238173173</v>
      </c>
      <c r="C10" s="375">
        <v>499547.70529253222</v>
      </c>
      <c r="D10" s="375">
        <v>25127.032999999996</v>
      </c>
      <c r="E10" s="375">
        <v>6654.3270000000002</v>
      </c>
      <c r="F10" s="407">
        <v>602684.61767426389</v>
      </c>
      <c r="G10" s="375">
        <v>763510.06017296307</v>
      </c>
      <c r="H10" s="375">
        <v>5346019.4247300001</v>
      </c>
      <c r="I10" s="375">
        <v>268433.26</v>
      </c>
      <c r="J10" s="375">
        <v>70953.511599999998</v>
      </c>
      <c r="K10" s="407">
        <v>6448916.2565029627</v>
      </c>
      <c r="L10" s="371"/>
      <c r="M10" s="308"/>
      <c r="N10" s="307"/>
      <c r="O10" s="307"/>
      <c r="P10" s="307"/>
    </row>
    <row r="11" spans="1:16" ht="15" customHeight="1" x14ac:dyDescent="0.25">
      <c r="A11" s="354" t="s">
        <v>29</v>
      </c>
      <c r="B11" s="373">
        <v>39187.313999998718</v>
      </c>
      <c r="C11" s="375">
        <v>354821.8640792743</v>
      </c>
      <c r="D11" s="375">
        <v>17428.120999999996</v>
      </c>
      <c r="E11" s="375">
        <v>4299.7630000000017</v>
      </c>
      <c r="F11" s="407">
        <v>415737.06207927299</v>
      </c>
      <c r="G11" s="375">
        <v>420132.01646298636</v>
      </c>
      <c r="H11" s="375">
        <v>3805104.5122099998</v>
      </c>
      <c r="I11" s="375">
        <v>186474.48900000003</v>
      </c>
      <c r="J11" s="375">
        <v>45919.601499999997</v>
      </c>
      <c r="K11" s="407">
        <v>4457630.6191729857</v>
      </c>
      <c r="L11" s="371"/>
      <c r="M11" s="308"/>
      <c r="N11" s="307"/>
      <c r="O11" s="307"/>
      <c r="P11" s="307"/>
    </row>
    <row r="12" spans="1:16" ht="15" customHeight="1" x14ac:dyDescent="0.25">
      <c r="A12" s="355" t="s">
        <v>30</v>
      </c>
      <c r="B12" s="378">
        <v>22024.875999998229</v>
      </c>
      <c r="C12" s="380">
        <v>267802.03776030691</v>
      </c>
      <c r="D12" s="380">
        <v>11633.712000000001</v>
      </c>
      <c r="E12" s="380">
        <v>10353.539999999999</v>
      </c>
      <c r="F12" s="408">
        <v>311814.16576030513</v>
      </c>
      <c r="G12" s="380">
        <v>237184.82752398093</v>
      </c>
      <c r="H12" s="380">
        <v>2877675.9143399997</v>
      </c>
      <c r="I12" s="380">
        <v>124445.817</v>
      </c>
      <c r="J12" s="380">
        <v>111300.675</v>
      </c>
      <c r="K12" s="408">
        <v>3350607.23386398</v>
      </c>
      <c r="L12" s="371"/>
      <c r="M12" s="308"/>
      <c r="N12" s="307"/>
      <c r="O12" s="307"/>
      <c r="P12" s="307"/>
    </row>
    <row r="13" spans="1:16" ht="15" customHeight="1" x14ac:dyDescent="0.25">
      <c r="A13" s="354" t="s">
        <v>31</v>
      </c>
      <c r="B13" s="373">
        <v>21803.118999998318</v>
      </c>
      <c r="C13" s="375">
        <v>245933.29736228709</v>
      </c>
      <c r="D13" s="375">
        <v>10711.629000000001</v>
      </c>
      <c r="E13" s="375">
        <v>18201.716</v>
      </c>
      <c r="F13" s="407">
        <v>296649.76136228541</v>
      </c>
      <c r="G13" s="375">
        <v>233745.59531498197</v>
      </c>
      <c r="H13" s="375">
        <v>2634832.9470199998</v>
      </c>
      <c r="I13" s="375">
        <v>114698.49799999999</v>
      </c>
      <c r="J13" s="375">
        <v>194835.72960000002</v>
      </c>
      <c r="K13" s="407">
        <v>3178112.7699349821</v>
      </c>
      <c r="L13" s="371"/>
      <c r="M13" s="308"/>
      <c r="N13" s="307"/>
      <c r="O13" s="307"/>
      <c r="P13" s="307"/>
    </row>
    <row r="14" spans="1:16" ht="15" customHeight="1" x14ac:dyDescent="0.25">
      <c r="A14" s="354" t="s">
        <v>32</v>
      </c>
      <c r="B14" s="373">
        <v>20577.761855404337</v>
      </c>
      <c r="C14" s="375">
        <v>257177.47157229268</v>
      </c>
      <c r="D14" s="375">
        <v>11757.654999999999</v>
      </c>
      <c r="E14" s="375">
        <v>38416.629000000001</v>
      </c>
      <c r="F14" s="407">
        <v>327929.51742769702</v>
      </c>
      <c r="G14" s="375">
        <v>220030.18430397898</v>
      </c>
      <c r="H14" s="375">
        <v>2756397.6086999997</v>
      </c>
      <c r="I14" s="375">
        <v>126092.65999999999</v>
      </c>
      <c r="J14" s="375">
        <v>410623.98360000004</v>
      </c>
      <c r="K14" s="407">
        <v>3513144.4366039787</v>
      </c>
      <c r="L14" s="371"/>
      <c r="M14" s="308"/>
      <c r="N14" s="307"/>
      <c r="O14" s="307"/>
      <c r="P14" s="307"/>
    </row>
    <row r="15" spans="1:16" ht="15" customHeight="1" x14ac:dyDescent="0.25">
      <c r="A15" s="355" t="s">
        <v>33</v>
      </c>
      <c r="B15" s="378">
        <v>24078.823067240373</v>
      </c>
      <c r="C15" s="380">
        <v>297228.17835729657</v>
      </c>
      <c r="D15" s="380">
        <v>14284.490000000002</v>
      </c>
      <c r="E15" s="380">
        <v>66402.175000000003</v>
      </c>
      <c r="F15" s="408">
        <v>401993.6664245369</v>
      </c>
      <c r="G15" s="380">
        <v>257827.46415998542</v>
      </c>
      <c r="H15" s="380">
        <v>3186132.9409999992</v>
      </c>
      <c r="I15" s="380">
        <v>153042.74</v>
      </c>
      <c r="J15" s="380">
        <v>710957.40350000001</v>
      </c>
      <c r="K15" s="408">
        <v>4307960.548659985</v>
      </c>
      <c r="L15" s="371"/>
      <c r="M15" s="308"/>
      <c r="N15" s="307"/>
      <c r="O15" s="307"/>
      <c r="P15" s="307"/>
    </row>
    <row r="16" spans="1:16" ht="15" customHeight="1" x14ac:dyDescent="0.25">
      <c r="A16" s="301" t="s">
        <v>34</v>
      </c>
      <c r="B16" s="373">
        <v>77770.571999997395</v>
      </c>
      <c r="C16" s="375">
        <v>593085.16963563208</v>
      </c>
      <c r="D16" s="375">
        <v>29578.868999999999</v>
      </c>
      <c r="E16" s="375">
        <v>69133.805000000008</v>
      </c>
      <c r="F16" s="407">
        <v>769568.41563562944</v>
      </c>
      <c r="G16" s="375">
        <v>829227.62400997221</v>
      </c>
      <c r="H16" s="375">
        <v>6332511.7182100005</v>
      </c>
      <c r="I16" s="375">
        <v>315757.505</v>
      </c>
      <c r="J16" s="375">
        <v>736939.97</v>
      </c>
      <c r="K16" s="407">
        <v>8214436.8172199726</v>
      </c>
      <c r="L16" s="371"/>
      <c r="M16" s="308"/>
      <c r="N16" s="307"/>
      <c r="O16" s="307"/>
      <c r="P16" s="307"/>
    </row>
    <row r="17" spans="1:16" ht="15" customHeight="1" x14ac:dyDescent="0.25">
      <c r="A17" s="301" t="s">
        <v>35</v>
      </c>
      <c r="B17" s="373">
        <v>115811.69799998945</v>
      </c>
      <c r="C17" s="375">
        <v>773524.25567335857</v>
      </c>
      <c r="D17" s="375">
        <v>38415.218000000001</v>
      </c>
      <c r="E17" s="375">
        <v>46975.767000000007</v>
      </c>
      <c r="F17" s="407">
        <v>974726.93867334805</v>
      </c>
      <c r="G17" s="375">
        <v>1232760.4021708877</v>
      </c>
      <c r="H17" s="375">
        <v>8265873.2406000001</v>
      </c>
      <c r="I17" s="375">
        <v>410849.30500000005</v>
      </c>
      <c r="J17" s="375">
        <v>500286.16119999997</v>
      </c>
      <c r="K17" s="407">
        <v>10409769.108970888</v>
      </c>
      <c r="L17" s="371"/>
      <c r="M17" s="308"/>
      <c r="N17" s="307"/>
      <c r="O17" s="307"/>
      <c r="P17" s="307"/>
    </row>
    <row r="18" spans="1:16" ht="15" customHeight="1" x14ac:dyDescent="0.25">
      <c r="A18" s="309" t="s">
        <v>36</v>
      </c>
      <c r="B18" s="378">
        <v>142355.1779999951</v>
      </c>
      <c r="C18" s="380">
        <v>926436.95057141024</v>
      </c>
      <c r="D18" s="380">
        <v>46226.491999999991</v>
      </c>
      <c r="E18" s="380">
        <v>61842.165999999997</v>
      </c>
      <c r="F18" s="408">
        <v>1176860.7865714054</v>
      </c>
      <c r="G18" s="380">
        <v>1520604.717206948</v>
      </c>
      <c r="H18" s="380">
        <v>9913706.7273999993</v>
      </c>
      <c r="I18" s="380">
        <v>495378.08999999997</v>
      </c>
      <c r="J18" s="380">
        <v>657464.34440000006</v>
      </c>
      <c r="K18" s="408">
        <v>12587153.879006946</v>
      </c>
      <c r="L18" s="353"/>
      <c r="M18" s="308"/>
      <c r="N18" s="307"/>
      <c r="O18" s="307"/>
      <c r="P18" s="307"/>
    </row>
    <row r="19" spans="1:16" ht="15" customHeight="1" x14ac:dyDescent="0.25">
      <c r="A19" s="301" t="s">
        <v>145</v>
      </c>
      <c r="B19" s="382">
        <f>SUM(B7:B9)</f>
        <v>375090.6391918803</v>
      </c>
      <c r="C19" s="384">
        <f>SUM(C7:C9)</f>
        <v>2429956.8111603796</v>
      </c>
      <c r="D19" s="384">
        <f t="shared" ref="D19:J19" si="0">SUM(D7:D9)</f>
        <v>119854.73899999999</v>
      </c>
      <c r="E19" s="384">
        <f t="shared" si="0"/>
        <v>52268.68499999999</v>
      </c>
      <c r="F19" s="487">
        <f t="shared" si="0"/>
        <v>2977170.8743522596</v>
      </c>
      <c r="G19" s="386">
        <f t="shared" si="0"/>
        <v>4001444.0025480846</v>
      </c>
      <c r="H19" s="386">
        <f t="shared" si="0"/>
        <v>25939683.674155001</v>
      </c>
      <c r="I19" s="386">
        <f t="shared" si="0"/>
        <v>1278318.858</v>
      </c>
      <c r="J19" s="386">
        <f t="shared" si="0"/>
        <v>555986.7668000001</v>
      </c>
      <c r="K19" s="488">
        <f>SUM(K7:K9)</f>
        <v>31775433.301503092</v>
      </c>
      <c r="L19" s="319"/>
    </row>
    <row r="20" spans="1:16" ht="15" customHeight="1" x14ac:dyDescent="0.25">
      <c r="A20" s="301" t="s">
        <v>171</v>
      </c>
      <c r="B20" s="382">
        <f>SUM(B10:B12)</f>
        <v>132567.74238172866</v>
      </c>
      <c r="C20" s="384">
        <f>SUM(C10:C12)</f>
        <v>1122171.6071321133</v>
      </c>
      <c r="D20" s="384">
        <f t="shared" ref="D20:J20" si="1">SUM(D10:D12)</f>
        <v>54188.865999999995</v>
      </c>
      <c r="E20" s="384">
        <f t="shared" si="1"/>
        <v>21307.63</v>
      </c>
      <c r="F20" s="487">
        <f t="shared" si="1"/>
        <v>1330235.8455138421</v>
      </c>
      <c r="G20" s="386">
        <f t="shared" si="1"/>
        <v>1420826.9041599303</v>
      </c>
      <c r="H20" s="386">
        <f t="shared" si="1"/>
        <v>12028799.85128</v>
      </c>
      <c r="I20" s="386">
        <f t="shared" si="1"/>
        <v>579353.56600000011</v>
      </c>
      <c r="J20" s="386">
        <f t="shared" si="1"/>
        <v>228173.78810000001</v>
      </c>
      <c r="K20" s="488">
        <f>SUM(K10:K12)</f>
        <v>14257154.109539928</v>
      </c>
      <c r="L20" s="319"/>
    </row>
    <row r="21" spans="1:16" ht="15" customHeight="1" x14ac:dyDescent="0.25">
      <c r="A21" s="301" t="s">
        <v>215</v>
      </c>
      <c r="B21" s="382">
        <f>SUM(B13:B15)</f>
        <v>66459.703922643035</v>
      </c>
      <c r="C21" s="384">
        <f>SUM(C13:C15)</f>
        <v>800338.94729187642</v>
      </c>
      <c r="D21" s="384">
        <f t="shared" ref="D21:J21" si="2">SUM(D13:D15)</f>
        <v>36753.774000000005</v>
      </c>
      <c r="E21" s="384">
        <f t="shared" si="2"/>
        <v>123020.52</v>
      </c>
      <c r="F21" s="487">
        <f t="shared" si="2"/>
        <v>1026572.9452145193</v>
      </c>
      <c r="G21" s="386">
        <f t="shared" si="2"/>
        <v>711603.24377894634</v>
      </c>
      <c r="H21" s="386">
        <f t="shared" si="2"/>
        <v>8577363.4967199992</v>
      </c>
      <c r="I21" s="386">
        <f t="shared" si="2"/>
        <v>393833.89799999999</v>
      </c>
      <c r="J21" s="386">
        <f t="shared" si="2"/>
        <v>1316417.1167000001</v>
      </c>
      <c r="K21" s="488">
        <f>SUM(K13:K15)</f>
        <v>10999217.755198944</v>
      </c>
      <c r="L21" s="319"/>
    </row>
    <row r="22" spans="1:16" ht="15" customHeight="1" x14ac:dyDescent="0.25">
      <c r="A22" s="355" t="s">
        <v>172</v>
      </c>
      <c r="B22" s="845">
        <f>SUM(B16:B18)</f>
        <v>335937.44799998193</v>
      </c>
      <c r="C22" s="846">
        <f>SUM(C16:C18)</f>
        <v>2293046.3758804011</v>
      </c>
      <c r="D22" s="846">
        <f t="shared" ref="D22:J22" si="3">SUM(D16:D18)</f>
        <v>114220.579</v>
      </c>
      <c r="E22" s="846">
        <f t="shared" si="3"/>
        <v>177951.73800000001</v>
      </c>
      <c r="F22" s="876">
        <f t="shared" si="3"/>
        <v>2921156.1408803826</v>
      </c>
      <c r="G22" s="849">
        <f t="shared" si="3"/>
        <v>3582592.7433878081</v>
      </c>
      <c r="H22" s="849">
        <f t="shared" si="3"/>
        <v>24512091.686209999</v>
      </c>
      <c r="I22" s="849">
        <f t="shared" si="3"/>
        <v>1221984.8999999999</v>
      </c>
      <c r="J22" s="849">
        <f t="shared" si="3"/>
        <v>1894690.4756</v>
      </c>
      <c r="K22" s="850">
        <f>SUM(K16:K18)</f>
        <v>31211359.805197805</v>
      </c>
      <c r="L22" s="334"/>
    </row>
    <row r="23" spans="1:16" ht="15" customHeight="1" x14ac:dyDescent="0.25">
      <c r="A23" s="301" t="s">
        <v>173</v>
      </c>
      <c r="B23" s="373">
        <f>SUM(B7:B12)</f>
        <v>507658.38157360902</v>
      </c>
      <c r="C23" s="377">
        <f>SUM(C7:C12)</f>
        <v>3552128.4182924931</v>
      </c>
      <c r="D23" s="377">
        <f t="shared" ref="D23:J23" si="4">SUM(D7:D12)</f>
        <v>174043.60499999998</v>
      </c>
      <c r="E23" s="377">
        <f t="shared" si="4"/>
        <v>73576.314999999988</v>
      </c>
      <c r="F23" s="771">
        <f t="shared" si="4"/>
        <v>4307406.7198661016</v>
      </c>
      <c r="G23" s="377">
        <f t="shared" si="4"/>
        <v>5422270.9067080151</v>
      </c>
      <c r="H23" s="377">
        <f t="shared" si="4"/>
        <v>37968483.525434993</v>
      </c>
      <c r="I23" s="377">
        <f t="shared" si="4"/>
        <v>1857672.4240000001</v>
      </c>
      <c r="J23" s="377">
        <f t="shared" si="4"/>
        <v>784160.5549000001</v>
      </c>
      <c r="K23" s="772">
        <f>SUM(K7:K12)</f>
        <v>46032587.411043018</v>
      </c>
      <c r="L23" s="319"/>
    </row>
    <row r="24" spans="1:16" ht="15" customHeight="1" x14ac:dyDescent="0.25">
      <c r="A24" s="301" t="s">
        <v>174</v>
      </c>
      <c r="B24" s="373">
        <f>SUM(B13:B18)</f>
        <v>402397.15192262502</v>
      </c>
      <c r="C24" s="377">
        <f>SUM(C13:C18)</f>
        <v>3093385.3231722773</v>
      </c>
      <c r="D24" s="377">
        <f t="shared" ref="D24:J24" si="5">SUM(D13:D18)</f>
        <v>150974.353</v>
      </c>
      <c r="E24" s="377">
        <f t="shared" si="5"/>
        <v>300972.25800000003</v>
      </c>
      <c r="F24" s="771">
        <f t="shared" si="5"/>
        <v>3947729.0860949024</v>
      </c>
      <c r="G24" s="377">
        <f t="shared" si="5"/>
        <v>4294195.9871667549</v>
      </c>
      <c r="H24" s="377">
        <f t="shared" si="5"/>
        <v>33089455.18293</v>
      </c>
      <c r="I24" s="377">
        <f t="shared" si="5"/>
        <v>1615818.798</v>
      </c>
      <c r="J24" s="377">
        <f t="shared" si="5"/>
        <v>3211107.5922999997</v>
      </c>
      <c r="K24" s="772">
        <f>SUM(K13:K18)</f>
        <v>42210577.560396753</v>
      </c>
      <c r="L24" s="319"/>
    </row>
    <row r="25" spans="1:16" ht="15" customHeight="1" x14ac:dyDescent="0.25">
      <c r="A25" s="340" t="s">
        <v>159</v>
      </c>
      <c r="B25" s="854">
        <f>SUM(B7:B18)</f>
        <v>910055.5334962341</v>
      </c>
      <c r="C25" s="855">
        <f>SUM(C7:C18)</f>
        <v>6645513.7414647695</v>
      </c>
      <c r="D25" s="855">
        <f t="shared" ref="D25:J25" si="6">SUM(D7:D18)</f>
        <v>325017.95799999998</v>
      </c>
      <c r="E25" s="855">
        <f t="shared" si="6"/>
        <v>374548.57299999997</v>
      </c>
      <c r="F25" s="877">
        <f t="shared" si="6"/>
        <v>8255135.8059610035</v>
      </c>
      <c r="G25" s="858">
        <f t="shared" si="6"/>
        <v>9716466.89387477</v>
      </c>
      <c r="H25" s="858">
        <f t="shared" si="6"/>
        <v>71057938.708364993</v>
      </c>
      <c r="I25" s="858">
        <f t="shared" si="6"/>
        <v>3473491.2219999996</v>
      </c>
      <c r="J25" s="858">
        <f t="shared" si="6"/>
        <v>3995268.1471999995</v>
      </c>
      <c r="K25" s="859">
        <f>SUM(K7:K18)</f>
        <v>88243164.971439779</v>
      </c>
      <c r="L25" s="335"/>
    </row>
    <row r="26" spans="1:16" ht="9.75" customHeight="1" x14ac:dyDescent="0.25">
      <c r="B26" s="319"/>
      <c r="L26" s="319"/>
    </row>
    <row r="27" spans="1:16" x14ac:dyDescent="0.25">
      <c r="L27" s="319"/>
    </row>
    <row r="28" spans="1:16" ht="12" customHeight="1" x14ac:dyDescent="0.25">
      <c r="A28" s="320"/>
      <c r="B28" s="320"/>
      <c r="C28" s="320"/>
      <c r="H28" s="320"/>
      <c r="I28" s="320"/>
      <c r="J28" s="320"/>
      <c r="K28" s="320"/>
      <c r="L28" s="319"/>
    </row>
    <row r="29" spans="1:16" ht="12" customHeight="1" x14ac:dyDescent="0.25">
      <c r="E29" s="321"/>
      <c r="F29" s="321"/>
      <c r="G29" s="321"/>
      <c r="H29" s="321"/>
      <c r="L29" s="319"/>
    </row>
    <row r="30" spans="1:16" ht="12" customHeight="1" x14ac:dyDescent="0.25">
      <c r="E30" s="321"/>
      <c r="F30" s="321"/>
      <c r="G30" s="321"/>
      <c r="L30" s="319"/>
    </row>
    <row r="31" spans="1:16" ht="12" customHeight="1" x14ac:dyDescent="0.25">
      <c r="E31" s="321"/>
      <c r="F31" s="321"/>
      <c r="G31" s="321"/>
      <c r="L31" s="319"/>
    </row>
    <row r="32" spans="1:16" ht="12" customHeight="1" x14ac:dyDescent="0.25">
      <c r="E32" s="321"/>
      <c r="F32" s="321"/>
      <c r="G32" s="321"/>
      <c r="L32" s="319"/>
    </row>
    <row r="33" spans="1:12" ht="12" customHeight="1" x14ac:dyDescent="0.25">
      <c r="E33" s="321" t="str">
        <f>B6</f>
        <v xml:space="preserve"> PP Distribuce</v>
      </c>
      <c r="F33" s="321" t="str">
        <f t="shared" ref="F33:H33" si="7">C6</f>
        <v xml:space="preserve"> GasNet</v>
      </c>
      <c r="G33" s="321" t="str">
        <f t="shared" si="7"/>
        <v xml:space="preserve"> E.ON Distribuce</v>
      </c>
      <c r="H33" s="321" t="str">
        <f t="shared" si="7"/>
        <v xml:space="preserve"> Ostatní společnosti</v>
      </c>
      <c r="L33" s="319"/>
    </row>
    <row r="34" spans="1:12" ht="12" customHeight="1" x14ac:dyDescent="0.25">
      <c r="D34" s="298" t="str">
        <f>A19</f>
        <v>I. čtvrtletí</v>
      </c>
      <c r="E34" s="298">
        <f t="shared" ref="E34:H37" si="8">B19</f>
        <v>375090.6391918803</v>
      </c>
      <c r="F34" s="298">
        <f t="shared" si="8"/>
        <v>2429956.8111603796</v>
      </c>
      <c r="G34" s="298">
        <f t="shared" si="8"/>
        <v>119854.73899999999</v>
      </c>
      <c r="H34" s="298">
        <f t="shared" si="8"/>
        <v>52268.68499999999</v>
      </c>
      <c r="L34" s="319"/>
    </row>
    <row r="35" spans="1:12" ht="12" customHeight="1" x14ac:dyDescent="0.25">
      <c r="D35" s="298" t="str">
        <f t="shared" ref="D35:D37" si="9">A20</f>
        <v>II. čtvrtletí</v>
      </c>
      <c r="E35" s="298">
        <f t="shared" si="8"/>
        <v>132567.74238172866</v>
      </c>
      <c r="F35" s="298">
        <f t="shared" si="8"/>
        <v>1122171.6071321133</v>
      </c>
      <c r="G35" s="298">
        <f t="shared" si="8"/>
        <v>54188.865999999995</v>
      </c>
      <c r="H35" s="298">
        <f t="shared" si="8"/>
        <v>21307.63</v>
      </c>
      <c r="L35" s="319"/>
    </row>
    <row r="36" spans="1:12" ht="12" customHeight="1" x14ac:dyDescent="0.25">
      <c r="D36" s="298" t="str">
        <f t="shared" si="9"/>
        <v>III. čtvrtletí</v>
      </c>
      <c r="E36" s="298">
        <f t="shared" si="8"/>
        <v>66459.703922643035</v>
      </c>
      <c r="F36" s="298">
        <f t="shared" si="8"/>
        <v>800338.94729187642</v>
      </c>
      <c r="G36" s="298">
        <f t="shared" si="8"/>
        <v>36753.774000000005</v>
      </c>
      <c r="H36" s="298">
        <f t="shared" si="8"/>
        <v>123020.52</v>
      </c>
      <c r="L36" s="319"/>
    </row>
    <row r="37" spans="1:12" ht="12" customHeight="1" x14ac:dyDescent="0.25">
      <c r="D37" s="298" t="str">
        <f t="shared" si="9"/>
        <v>IV. čtvrtletí</v>
      </c>
      <c r="E37" s="298">
        <f t="shared" si="8"/>
        <v>335937.44799998193</v>
      </c>
      <c r="F37" s="298">
        <f t="shared" si="8"/>
        <v>2293046.3758804011</v>
      </c>
      <c r="G37" s="298">
        <f t="shared" si="8"/>
        <v>114220.579</v>
      </c>
      <c r="H37" s="298">
        <f t="shared" si="8"/>
        <v>177951.73800000001</v>
      </c>
      <c r="L37" s="319"/>
    </row>
    <row r="38" spans="1:12" ht="12" customHeight="1" x14ac:dyDescent="0.25">
      <c r="E38" s="321"/>
      <c r="F38" s="321"/>
      <c r="G38" s="321"/>
      <c r="L38" s="319"/>
    </row>
    <row r="39" spans="1:12" ht="12" customHeight="1" x14ac:dyDescent="0.25">
      <c r="E39" s="321"/>
      <c r="F39" s="321"/>
      <c r="G39" s="321"/>
      <c r="L39" s="319"/>
    </row>
    <row r="40" spans="1:12" ht="12" customHeight="1" x14ac:dyDescent="0.25">
      <c r="E40" s="321"/>
      <c r="F40" s="321"/>
      <c r="G40" s="321"/>
      <c r="L40" s="319"/>
    </row>
    <row r="41" spans="1:12" ht="12" customHeight="1" x14ac:dyDescent="0.25">
      <c r="L41" s="319"/>
    </row>
    <row r="42" spans="1:12" ht="12" customHeight="1" x14ac:dyDescent="0.25">
      <c r="L42" s="319"/>
    </row>
    <row r="43" spans="1:12" ht="12" customHeight="1" x14ac:dyDescent="0.25">
      <c r="L43" s="319"/>
    </row>
    <row r="44" spans="1:12" ht="12" customHeight="1" x14ac:dyDescent="0.25">
      <c r="L44" s="319"/>
    </row>
    <row r="45" spans="1:12" ht="12" customHeight="1" x14ac:dyDescent="0.25">
      <c r="L45" s="319"/>
    </row>
    <row r="46" spans="1:12" x14ac:dyDescent="0.25">
      <c r="L46" s="319"/>
    </row>
    <row r="47" spans="1:12" x14ac:dyDescent="0.25">
      <c r="A47" s="409"/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334"/>
    </row>
    <row r="48" spans="1:12" x14ac:dyDescent="0.25">
      <c r="L48" s="319"/>
    </row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2"/>
  <sheetViews>
    <sheetView view="pageBreakPreview" zoomScaleNormal="100" zoomScaleSheetLayoutView="100" workbookViewId="0">
      <selection activeCell="A14" sqref="A14"/>
    </sheetView>
  </sheetViews>
  <sheetFormatPr defaultRowHeight="12.75" x14ac:dyDescent="0.25"/>
  <cols>
    <col min="1" max="1" width="63.5703125" style="501" customWidth="1"/>
    <col min="2" max="2" width="2.7109375" style="614" customWidth="1"/>
    <col min="3" max="3" width="27.7109375" style="501" customWidth="1"/>
    <col min="4" max="4" width="11.7109375" style="501" customWidth="1"/>
    <col min="5" max="6" width="9.140625" style="501"/>
    <col min="7" max="7" width="11.7109375" style="501" customWidth="1"/>
    <col min="8" max="16384" width="9.140625" style="501"/>
  </cols>
  <sheetData>
    <row r="1" spans="1:6" x14ac:dyDescent="0.25">
      <c r="A1" s="622"/>
      <c r="B1" s="617"/>
      <c r="C1" s="613"/>
    </row>
    <row r="2" spans="1:6" x14ac:dyDescent="0.25">
      <c r="A2" s="623"/>
      <c r="B2" s="617"/>
      <c r="C2" s="613"/>
    </row>
    <row r="3" spans="1:6" ht="15.75" x14ac:dyDescent="0.25">
      <c r="A3" s="624" t="s">
        <v>224</v>
      </c>
      <c r="B3" s="617"/>
      <c r="C3" s="613"/>
    </row>
    <row r="4" spans="1:6" x14ac:dyDescent="0.25">
      <c r="A4" s="625"/>
      <c r="B4" s="618"/>
      <c r="C4" s="616"/>
    </row>
    <row r="5" spans="1:6" ht="30" customHeight="1" x14ac:dyDescent="0.25">
      <c r="A5" s="626" t="str">
        <f>'2'!C3</f>
        <v>Zkratky a pojmy</v>
      </c>
      <c r="B5" s="619" t="s">
        <v>37</v>
      </c>
      <c r="C5" s="503" t="s">
        <v>99</v>
      </c>
    </row>
    <row r="6" spans="1:6" ht="30" customHeight="1" x14ac:dyDescent="0.25">
      <c r="A6" s="702" t="str">
        <f>'3'!A5:D5</f>
        <v>Komentář k Čtvrtletní zprávě o provozu plynárenské soustavy ČR</v>
      </c>
      <c r="B6" s="703" t="s">
        <v>37</v>
      </c>
      <c r="C6" s="704" t="s">
        <v>100</v>
      </c>
      <c r="F6" s="708"/>
    </row>
    <row r="7" spans="1:6" ht="30" customHeight="1" x14ac:dyDescent="0.25">
      <c r="A7" s="626" t="str">
        <f>'4'!A2:L2</f>
        <v>Čtvrtletní bilance plynárenské soustavy ČR</v>
      </c>
      <c r="B7" s="619" t="s">
        <v>37</v>
      </c>
      <c r="C7" s="503" t="s">
        <v>101</v>
      </c>
      <c r="F7" s="709"/>
    </row>
    <row r="8" spans="1:6" ht="30" customHeight="1" x14ac:dyDescent="0.25">
      <c r="A8" s="702" t="str">
        <f>'5'!A2:T2</f>
        <v>Bilance plynárenské soustavy ČR v průběhu roku</v>
      </c>
      <c r="B8" s="703" t="s">
        <v>37</v>
      </c>
      <c r="C8" s="704" t="s">
        <v>102</v>
      </c>
    </row>
    <row r="9" spans="1:6" ht="30" customHeight="1" x14ac:dyDescent="0.25">
      <c r="A9" s="626" t="str">
        <f>'6'!A2:S2</f>
        <v>Spotřeba zemního plynu v ČR v průběhu roku</v>
      </c>
      <c r="B9" s="619" t="s">
        <v>37</v>
      </c>
      <c r="C9" s="503" t="s">
        <v>103</v>
      </c>
    </row>
    <row r="10" spans="1:6" ht="30" customHeight="1" x14ac:dyDescent="0.25">
      <c r="A10" s="626" t="str">
        <f>'7'!A2:S2</f>
        <v>Spotřeba zemního plynu v ČR podle kategorií zákazníků v průběhu roku</v>
      </c>
      <c r="B10" s="619" t="s">
        <v>37</v>
      </c>
      <c r="C10" s="503" t="s">
        <v>104</v>
      </c>
    </row>
    <row r="11" spans="1:6" ht="30" customHeight="1" x14ac:dyDescent="0.25">
      <c r="A11" s="705" t="str">
        <f>'8'!A3:K3</f>
        <v>Denní průběh spotřeb zemního plynu v ČR</v>
      </c>
      <c r="B11" s="703" t="s">
        <v>37</v>
      </c>
      <c r="C11" s="704" t="s">
        <v>229</v>
      </c>
    </row>
    <row r="12" spans="1:6" ht="30" customHeight="1" x14ac:dyDescent="0.25">
      <c r="A12" s="626" t="str">
        <f>'9'!A3:L3</f>
        <v>Spotřeba zemního plynu podle kategorií zákazníků v ČR</v>
      </c>
      <c r="B12" s="619" t="s">
        <v>37</v>
      </c>
      <c r="C12" s="503" t="s">
        <v>105</v>
      </c>
    </row>
    <row r="13" spans="1:6" ht="30" customHeight="1" x14ac:dyDescent="0.25">
      <c r="A13" s="626" t="str">
        <f>'10'!A3:L3</f>
        <v>Spotřeba zemního plynu podle kategorií zákazníků u společnosti Pražská plynárenská Distribuce, a.s.</v>
      </c>
      <c r="B13" s="619" t="s">
        <v>37</v>
      </c>
      <c r="C13" s="503" t="s">
        <v>106</v>
      </c>
    </row>
    <row r="14" spans="1:6" ht="30" customHeight="1" x14ac:dyDescent="0.25">
      <c r="A14" s="626" t="str">
        <f>'11'!A3:L3</f>
        <v>Spotřeba zemního plynu podle kategorií zákazníků u společnosti GasNet, s.r.o.</v>
      </c>
      <c r="B14" s="619" t="s">
        <v>37</v>
      </c>
      <c r="C14" s="503" t="s">
        <v>107</v>
      </c>
    </row>
    <row r="15" spans="1:6" ht="30" customHeight="1" x14ac:dyDescent="0.25">
      <c r="A15" s="626" t="str">
        <f>'12'!A3:L3</f>
        <v>Spotřeba zemního plynu podle kategorií zákazníků u společnosti E.ON Distribuce, a.s.</v>
      </c>
      <c r="B15" s="619" t="s">
        <v>37</v>
      </c>
      <c r="C15" s="503" t="s">
        <v>241</v>
      </c>
    </row>
    <row r="16" spans="1:6" ht="30" customHeight="1" x14ac:dyDescent="0.25">
      <c r="A16" s="626" t="str">
        <f>'13'!A3:L3</f>
        <v>Spotřeba zemního plynu podle kategorií zákazníků u ostatních společností</v>
      </c>
      <c r="B16" s="619" t="s">
        <v>37</v>
      </c>
      <c r="C16" s="503" t="s">
        <v>242</v>
      </c>
    </row>
    <row r="17" spans="1:3" ht="30" customHeight="1" x14ac:dyDescent="0.25">
      <c r="A17" s="626" t="str">
        <f>'14'!B3</f>
        <v>Spotřeba zemního plynu a teplota ovzduší podle plynárenských soustav v ČR</v>
      </c>
      <c r="B17" s="619" t="s">
        <v>37</v>
      </c>
      <c r="C17" s="503" t="s">
        <v>243</v>
      </c>
    </row>
    <row r="18" spans="1:3" ht="30" customHeight="1" x14ac:dyDescent="0.25">
      <c r="A18" s="702" t="str">
        <f>'18'!A2:L2</f>
        <v>Spotřeba zemního plynu podle plynárenských soustav v ČR v průběhu roku</v>
      </c>
      <c r="B18" s="703" t="s">
        <v>37</v>
      </c>
      <c r="C18" s="704" t="s">
        <v>244</v>
      </c>
    </row>
    <row r="19" spans="1:3" ht="30" customHeight="1" x14ac:dyDescent="0.25">
      <c r="A19" s="626" t="str">
        <f>'19'!A3:L3</f>
        <v>Spotřeba zemního plynu podle krajů a kategorií zákazníků v ČR</v>
      </c>
      <c r="B19" s="619" t="s">
        <v>37</v>
      </c>
      <c r="C19" s="503" t="s">
        <v>245</v>
      </c>
    </row>
    <row r="20" spans="1:3" ht="30" customHeight="1" x14ac:dyDescent="0.25">
      <c r="A20" s="626" t="str">
        <f>'26'!B3</f>
        <v>Spotřeba zemního plynu a teplota ovzduší podle krajů v ČR</v>
      </c>
      <c r="B20" s="619" t="s">
        <v>37</v>
      </c>
      <c r="C20" s="503" t="s">
        <v>246</v>
      </c>
    </row>
    <row r="21" spans="1:3" ht="30" customHeight="1" x14ac:dyDescent="0.25">
      <c r="A21" s="702" t="str">
        <f>'31'!A2:S2</f>
        <v>Spotřeba zemního plynu podle krajů v ČR v průběhu roku</v>
      </c>
      <c r="B21" s="703" t="s">
        <v>37</v>
      </c>
      <c r="C21" s="704" t="s">
        <v>221</v>
      </c>
    </row>
    <row r="22" spans="1:3" ht="30" customHeight="1" x14ac:dyDescent="0.25">
      <c r="A22" s="627" t="str">
        <f>'32'!D2</f>
        <v>Schéma toků plynu v plynárenské soustavě ČR</v>
      </c>
      <c r="B22" s="619" t="s">
        <v>37</v>
      </c>
      <c r="C22" s="503" t="s">
        <v>222</v>
      </c>
    </row>
    <row r="23" spans="1:3" ht="30" customHeight="1" x14ac:dyDescent="0.25">
      <c r="A23" s="702" t="str">
        <f>'33'!A2:I2</f>
        <v xml:space="preserve">Schéma přepravní soustavy a zásobníků plynu v ČR </v>
      </c>
      <c r="B23" s="703" t="s">
        <v>37</v>
      </c>
      <c r="C23" s="704" t="s">
        <v>223</v>
      </c>
    </row>
    <row r="24" spans="1:3" ht="9" customHeight="1" x14ac:dyDescent="0.25">
      <c r="A24" s="626"/>
      <c r="B24" s="619"/>
      <c r="C24" s="503"/>
    </row>
    <row r="25" spans="1:3" ht="9" customHeight="1" x14ac:dyDescent="0.25">
      <c r="A25" s="626"/>
      <c r="B25" s="619"/>
      <c r="C25" s="503"/>
    </row>
    <row r="26" spans="1:3" ht="9" customHeight="1" x14ac:dyDescent="0.25">
      <c r="A26" s="628"/>
      <c r="B26" s="620"/>
      <c r="C26" s="503"/>
    </row>
    <row r="27" spans="1:3" ht="9" customHeight="1" x14ac:dyDescent="0.25">
      <c r="A27" s="628"/>
      <c r="B27" s="620"/>
      <c r="C27" s="503"/>
    </row>
    <row r="28" spans="1:3" ht="9" customHeight="1" x14ac:dyDescent="0.25">
      <c r="A28" s="628"/>
      <c r="B28" s="620"/>
      <c r="C28" s="503"/>
    </row>
    <row r="29" spans="1:3" ht="9" customHeight="1" x14ac:dyDescent="0.25">
      <c r="A29" s="628"/>
      <c r="B29" s="620"/>
      <c r="C29" s="503"/>
    </row>
    <row r="30" spans="1:3" ht="9" customHeight="1" x14ac:dyDescent="0.25">
      <c r="A30" s="628"/>
      <c r="B30" s="620"/>
      <c r="C30" s="503"/>
    </row>
    <row r="31" spans="1:3" ht="9" customHeight="1" x14ac:dyDescent="0.25">
      <c r="A31" s="710"/>
      <c r="B31" s="621"/>
      <c r="C31" s="503"/>
    </row>
    <row r="32" spans="1:3" ht="9" customHeight="1" x14ac:dyDescent="0.25">
      <c r="A32" s="710"/>
      <c r="B32" s="621"/>
      <c r="C32" s="503"/>
    </row>
    <row r="33" spans="1:3" ht="9" customHeight="1" x14ac:dyDescent="0.25">
      <c r="A33" s="710"/>
      <c r="B33" s="621"/>
      <c r="C33" s="503"/>
    </row>
    <row r="34" spans="1:3" ht="9" customHeight="1" x14ac:dyDescent="0.25">
      <c r="A34" s="710"/>
      <c r="B34" s="621"/>
      <c r="C34" s="503"/>
    </row>
    <row r="35" spans="1:3" ht="9" customHeight="1" x14ac:dyDescent="0.25">
      <c r="A35" s="503"/>
      <c r="B35" s="621"/>
      <c r="C35" s="503"/>
    </row>
    <row r="36" spans="1:3" ht="9" customHeight="1" x14ac:dyDescent="0.25">
      <c r="A36" s="706" t="str">
        <f>T!J20</f>
        <v>říjen</v>
      </c>
      <c r="B36" s="895">
        <f>T!G17</f>
        <v>2016</v>
      </c>
      <c r="C36" s="896"/>
    </row>
    <row r="37" spans="1:3" ht="9" customHeight="1" x14ac:dyDescent="0.25">
      <c r="A37" s="706" t="str">
        <f>T!J21</f>
        <v>listopad</v>
      </c>
      <c r="B37" s="895">
        <f>T!G17</f>
        <v>2016</v>
      </c>
      <c r="C37" s="896"/>
    </row>
    <row r="38" spans="1:3" ht="9" customHeight="1" x14ac:dyDescent="0.25">
      <c r="A38" s="706" t="str">
        <f>T!J22</f>
        <v>prosinec</v>
      </c>
      <c r="B38" s="895">
        <f>T!G17</f>
        <v>2016</v>
      </c>
      <c r="C38" s="896"/>
    </row>
    <row r="39" spans="1:3" ht="9" customHeight="1" x14ac:dyDescent="0.25">
      <c r="A39" s="707" t="str">
        <f>T!E17</f>
        <v>IV. čtvrtletí</v>
      </c>
      <c r="B39" s="895">
        <f>T!G17</f>
        <v>2016</v>
      </c>
      <c r="C39" s="896"/>
    </row>
    <row r="40" spans="1:3" ht="20.100000000000001" customHeight="1" x14ac:dyDescent="0.25">
      <c r="A40" s="503"/>
      <c r="B40" s="621"/>
      <c r="C40" s="503"/>
    </row>
    <row r="41" spans="1:3" ht="20.100000000000001" customHeight="1" x14ac:dyDescent="0.25"/>
    <row r="42" spans="1:3" ht="20.100000000000001" customHeight="1" x14ac:dyDescent="0.25"/>
  </sheetData>
  <mergeCells count="4">
    <mergeCell ref="B36:C36"/>
    <mergeCell ref="B37:C37"/>
    <mergeCell ref="B38:C38"/>
    <mergeCell ref="B39:C39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270</v>
      </c>
      <c r="L1" s="1001"/>
    </row>
    <row r="2" spans="1:17" ht="6.75" customHeight="1" x14ac:dyDescent="0.2"/>
    <row r="3" spans="1:17" ht="30" customHeight="1" x14ac:dyDescent="0.2">
      <c r="A3" s="1014" t="s">
        <v>230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111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21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117</v>
      </c>
      <c r="E10" s="151">
        <v>11480.472</v>
      </c>
      <c r="F10" s="133">
        <v>122554.1</v>
      </c>
      <c r="G10" s="790">
        <f>E10/$E$14</f>
        <v>0.45276143344213227</v>
      </c>
      <c r="H10" s="238">
        <f>(E10-I10)/I10</f>
        <v>0.14351317027984045</v>
      </c>
      <c r="I10" s="719">
        <v>10039.65</v>
      </c>
      <c r="J10" s="185">
        <v>107198.40300000001</v>
      </c>
      <c r="K10" s="192">
        <f>I10/$I$14</f>
        <v>0.44162450816424587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314</v>
      </c>
      <c r="E11" s="151">
        <v>1349.1970000000001</v>
      </c>
      <c r="F11" s="133">
        <v>14402.754210000001</v>
      </c>
      <c r="G11" s="791">
        <f>E11/$E$14</f>
        <v>5.3208994169910831E-2</v>
      </c>
      <c r="H11" s="238">
        <f>(E11-I11)/I11</f>
        <v>0.12120360959889387</v>
      </c>
      <c r="I11" s="719">
        <v>1203.347</v>
      </c>
      <c r="J11" s="185">
        <v>12848.51606</v>
      </c>
      <c r="K11" s="193">
        <f>I11/$I$14</f>
        <v>5.2932873857746109E-2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8965</v>
      </c>
      <c r="E12" s="151">
        <v>4042.7523800000004</v>
      </c>
      <c r="F12" s="133">
        <v>43157.348237999999</v>
      </c>
      <c r="G12" s="791">
        <f>E12/$E$14</f>
        <v>0.15943615929905947</v>
      </c>
      <c r="H12" s="238">
        <f t="shared" ref="H12:H14" si="0">(E12-I12)/I12</f>
        <v>9.0353688148017308E-2</v>
      </c>
      <c r="I12" s="719">
        <v>3707.7440320000001</v>
      </c>
      <c r="J12" s="185">
        <v>39591.039189999996</v>
      </c>
      <c r="K12" s="193">
        <f>I12/$I$14</f>
        <v>0.16309638628148571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97655</v>
      </c>
      <c r="E13" s="151">
        <v>8484.1376199999995</v>
      </c>
      <c r="F13" s="133">
        <v>90570.530762000009</v>
      </c>
      <c r="G13" s="791">
        <f>E13/$E$14</f>
        <v>0.3345934130888974</v>
      </c>
      <c r="H13" s="238">
        <f t="shared" si="0"/>
        <v>9.0126122472993453E-2</v>
      </c>
      <c r="I13" s="719">
        <v>7782.7119679999996</v>
      </c>
      <c r="J13" s="185">
        <v>83102.855809999994</v>
      </c>
      <c r="K13" s="193">
        <f>I13/$I$14</f>
        <v>0.34234623169652229</v>
      </c>
      <c r="L13" s="149"/>
      <c r="M13" s="134"/>
      <c r="O13" s="134"/>
      <c r="P13" s="134"/>
      <c r="Q13" s="134"/>
    </row>
    <row r="14" spans="1:17" ht="12.95" customHeight="1" x14ac:dyDescent="0.2">
      <c r="A14" s="991"/>
      <c r="B14" s="992"/>
      <c r="C14" s="156" t="s">
        <v>2</v>
      </c>
      <c r="D14" s="145">
        <v>107051</v>
      </c>
      <c r="E14" s="146">
        <v>25356.559000000001</v>
      </c>
      <c r="F14" s="147">
        <v>270684.73321000003</v>
      </c>
      <c r="G14" s="794">
        <f>SUM(G10:G13)</f>
        <v>1</v>
      </c>
      <c r="H14" s="784">
        <f t="shared" si="0"/>
        <v>0.11538528704812241</v>
      </c>
      <c r="I14" s="721">
        <v>22733.453000000001</v>
      </c>
      <c r="J14" s="186">
        <v>242740.81406</v>
      </c>
      <c r="K14" s="194">
        <f>SUM(K10:K13)</f>
        <v>1</v>
      </c>
      <c r="L14" s="166"/>
      <c r="M14" s="134"/>
    </row>
    <row r="15" spans="1:17" ht="12.95" customHeight="1" x14ac:dyDescent="0.2">
      <c r="A15" s="993" t="str">
        <f>T!J21</f>
        <v>listopad</v>
      </c>
      <c r="B15" s="994"/>
      <c r="C15" s="154" t="s">
        <v>6</v>
      </c>
      <c r="D15" s="132">
        <v>117</v>
      </c>
      <c r="E15" s="151">
        <v>11584.493999999999</v>
      </c>
      <c r="F15" s="133">
        <v>123896.349</v>
      </c>
      <c r="G15" s="791">
        <f>E15/$E$19</f>
        <v>0.35053245436872682</v>
      </c>
      <c r="H15" s="238">
        <f>(E15-I15)/I15</f>
        <v>0.12342134708224482</v>
      </c>
      <c r="I15" s="719">
        <v>10311.798000000001</v>
      </c>
      <c r="J15" s="185">
        <v>110110.325</v>
      </c>
      <c r="K15" s="193">
        <f>I15/$I$19</f>
        <v>0.38041917022578803</v>
      </c>
      <c r="L15" s="149"/>
      <c r="M15" s="134"/>
      <c r="N15" s="134"/>
    </row>
    <row r="16" spans="1:17" ht="12.95" customHeight="1" x14ac:dyDescent="0.2">
      <c r="A16" s="993"/>
      <c r="B16" s="994"/>
      <c r="C16" s="154" t="s">
        <v>7</v>
      </c>
      <c r="D16" s="132">
        <v>314</v>
      </c>
      <c r="E16" s="151">
        <v>2059.3829999999998</v>
      </c>
      <c r="F16" s="133">
        <v>22024.685560000002</v>
      </c>
      <c r="G16" s="791">
        <f t="shared" ref="G16:G17" si="1">E16/$E$19</f>
        <v>6.2314381402867644E-2</v>
      </c>
      <c r="H16" s="238">
        <f>(E16-I16)/I16</f>
        <v>0.35444021182951568</v>
      </c>
      <c r="I16" s="719">
        <v>1520.4679999999998</v>
      </c>
      <c r="J16" s="185">
        <v>16235.105949999999</v>
      </c>
      <c r="K16" s="193">
        <f t="shared" ref="K16:K18" si="2">I16/$I$19</f>
        <v>5.6092562607884998E-2</v>
      </c>
      <c r="L16" s="150"/>
      <c r="M16" s="137"/>
      <c r="N16" s="134"/>
    </row>
    <row r="17" spans="1:21" ht="12.95" customHeight="1" x14ac:dyDescent="0.2">
      <c r="A17" s="993"/>
      <c r="B17" s="994"/>
      <c r="C17" s="154" t="s">
        <v>8</v>
      </c>
      <c r="D17" s="132">
        <v>8969</v>
      </c>
      <c r="E17" s="151">
        <v>6973.6598590000003</v>
      </c>
      <c r="F17" s="133">
        <v>74582.181137000007</v>
      </c>
      <c r="G17" s="791">
        <f t="shared" si="1"/>
        <v>0.21101431847674487</v>
      </c>
      <c r="H17" s="238">
        <f t="shared" ref="H17:H19" si="3">(E17-I17)/I17</f>
        <v>0.27058922998343227</v>
      </c>
      <c r="I17" s="719">
        <v>5488.5242960000005</v>
      </c>
      <c r="J17" s="185">
        <v>58606.296292999999</v>
      </c>
      <c r="K17" s="193">
        <f>I17/$I$19</f>
        <v>0.20248067877671744</v>
      </c>
      <c r="L17" s="149"/>
      <c r="M17" s="134"/>
      <c r="N17" s="134"/>
      <c r="O17" s="134"/>
      <c r="P17" s="134"/>
    </row>
    <row r="18" spans="1:21" ht="12.95" customHeight="1" x14ac:dyDescent="0.2">
      <c r="A18" s="993"/>
      <c r="B18" s="994"/>
      <c r="C18" s="154" t="s">
        <v>9</v>
      </c>
      <c r="D18" s="132">
        <v>97661</v>
      </c>
      <c r="E18" s="151">
        <v>12430.741141</v>
      </c>
      <c r="F18" s="133">
        <v>132945.461863</v>
      </c>
      <c r="G18" s="791">
        <f>E18/$E$19</f>
        <v>0.37613884575166068</v>
      </c>
      <c r="H18" s="238">
        <f t="shared" si="3"/>
        <v>0.27030699301739408</v>
      </c>
      <c r="I18" s="719">
        <v>9785.6197039999988</v>
      </c>
      <c r="J18" s="185">
        <v>104490.73070700001</v>
      </c>
      <c r="K18" s="193">
        <f t="shared" si="2"/>
        <v>0.36100758838960972</v>
      </c>
      <c r="L18" s="149"/>
      <c r="M18" s="134"/>
      <c r="N18" s="134"/>
      <c r="O18" s="134"/>
      <c r="P18" s="134"/>
    </row>
    <row r="19" spans="1:21" ht="12.95" customHeight="1" x14ac:dyDescent="0.2">
      <c r="A19" s="993"/>
      <c r="B19" s="994"/>
      <c r="C19" s="156" t="s">
        <v>2</v>
      </c>
      <c r="D19" s="145">
        <v>107061</v>
      </c>
      <c r="E19" s="146">
        <v>33048.277999999998</v>
      </c>
      <c r="F19" s="147">
        <v>353448.67755999998</v>
      </c>
      <c r="G19" s="794">
        <f>SUM(G15:G18)</f>
        <v>1</v>
      </c>
      <c r="H19" s="784">
        <f t="shared" si="3"/>
        <v>0.21920527284874697</v>
      </c>
      <c r="I19" s="721">
        <v>27106.409999999996</v>
      </c>
      <c r="J19" s="186">
        <v>289442.45795000001</v>
      </c>
      <c r="K19" s="194">
        <f>SUM(K15:K18)</f>
        <v>1.0000000000000002</v>
      </c>
      <c r="L19" s="166"/>
      <c r="M19" s="134"/>
      <c r="N19" s="134"/>
      <c r="O19" s="134"/>
      <c r="P19" s="134"/>
    </row>
    <row r="20" spans="1:21" ht="12.95" customHeight="1" x14ac:dyDescent="0.2">
      <c r="A20" s="993" t="str">
        <f>T!J22</f>
        <v>prosinec</v>
      </c>
      <c r="B20" s="994"/>
      <c r="C20" s="153" t="s">
        <v>6</v>
      </c>
      <c r="D20" s="171">
        <v>117</v>
      </c>
      <c r="E20" s="173">
        <v>11444.476999999999</v>
      </c>
      <c r="F20" s="172">
        <v>122641.26699999999</v>
      </c>
      <c r="G20" s="790">
        <f>E20/$E$24</f>
        <v>0.29028256703899696</v>
      </c>
      <c r="H20" s="690">
        <f>(E20-I20)/I20</f>
        <v>0.16598887812785948</v>
      </c>
      <c r="I20" s="718">
        <v>9815.2540000000117</v>
      </c>
      <c r="J20" s="187">
        <v>101217.469</v>
      </c>
      <c r="K20" s="192">
        <f>I20/$I$24</f>
        <v>0.32559000922641496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993"/>
      <c r="B21" s="994"/>
      <c r="C21" s="154" t="s">
        <v>7</v>
      </c>
      <c r="D21" s="132">
        <v>315</v>
      </c>
      <c r="E21" s="151">
        <v>2359.4359999999997</v>
      </c>
      <c r="F21" s="133">
        <v>25282.786100000001</v>
      </c>
      <c r="G21" s="791">
        <f t="shared" ref="G21:G23" si="4">E21/$E$24</f>
        <v>5.9845735095122546E-2</v>
      </c>
      <c r="H21" s="238">
        <f t="shared" ref="H21:H24" si="5">(E21-I21)/I21</f>
        <v>0.32873795472988876</v>
      </c>
      <c r="I21" s="719">
        <v>1775.6970000000003</v>
      </c>
      <c r="J21" s="185">
        <v>19453.055470000003</v>
      </c>
      <c r="K21" s="193">
        <f t="shared" ref="K21:K22" si="6">I21/$I$24</f>
        <v>5.8903132064979345E-2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993"/>
      <c r="B22" s="994"/>
      <c r="C22" s="154" t="s">
        <v>8</v>
      </c>
      <c r="D22" s="132">
        <v>8972</v>
      </c>
      <c r="E22" s="151">
        <v>8270.1916920000003</v>
      </c>
      <c r="F22" s="133">
        <v>88625.26722400001</v>
      </c>
      <c r="G22" s="791">
        <f t="shared" si="4"/>
        <v>0.20976864860302011</v>
      </c>
      <c r="H22" s="238">
        <f t="shared" si="5"/>
        <v>0.38079083302813915</v>
      </c>
      <c r="I22" s="719">
        <v>5989.4601660000026</v>
      </c>
      <c r="J22" s="185">
        <v>64607.989825999997</v>
      </c>
      <c r="K22" s="193">
        <f t="shared" si="6"/>
        <v>0.19868139843443516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993"/>
      <c r="B23" s="994"/>
      <c r="C23" s="154" t="s">
        <v>9</v>
      </c>
      <c r="D23" s="132">
        <v>97667</v>
      </c>
      <c r="E23" s="151">
        <v>17351.194308000002</v>
      </c>
      <c r="F23" s="133">
        <v>185940.02477599998</v>
      </c>
      <c r="G23" s="791">
        <f t="shared" si="4"/>
        <v>0.44010304926286042</v>
      </c>
      <c r="H23" s="238">
        <f t="shared" si="5"/>
        <v>0.38084414281227863</v>
      </c>
      <c r="I23" s="719">
        <v>12565.642834000015</v>
      </c>
      <c r="J23" s="185">
        <v>135552.44317400001</v>
      </c>
      <c r="K23" s="193">
        <f>I23/$I$24</f>
        <v>0.41682546027417067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995"/>
      <c r="B24" s="996"/>
      <c r="C24" s="174" t="s">
        <v>2</v>
      </c>
      <c r="D24" s="175">
        <v>107071</v>
      </c>
      <c r="E24" s="176">
        <v>39425.298999999999</v>
      </c>
      <c r="F24" s="177">
        <v>422489.34509999998</v>
      </c>
      <c r="G24" s="803">
        <f>SUM(G20:G23)</f>
        <v>1</v>
      </c>
      <c r="H24" s="799">
        <f t="shared" si="5"/>
        <v>0.30780960586085215</v>
      </c>
      <c r="I24" s="729">
        <v>30146.054000000026</v>
      </c>
      <c r="J24" s="188">
        <v>320830.95747000002</v>
      </c>
      <c r="K24" s="195">
        <f>SUM(K20:K23)</f>
        <v>1</v>
      </c>
      <c r="L24" s="178"/>
    </row>
    <row r="25" spans="1:21" ht="12.95" customHeight="1" thickTop="1" x14ac:dyDescent="0.2">
      <c r="A25" s="1015" t="str">
        <f>T!E17</f>
        <v>IV. čtvrtletí</v>
      </c>
      <c r="B25" s="1016"/>
      <c r="C25" s="154" t="s">
        <v>6</v>
      </c>
      <c r="D25" s="132">
        <f>D20</f>
        <v>117</v>
      </c>
      <c r="E25" s="151">
        <f>E10+E15+E20</f>
        <v>34509.442999999999</v>
      </c>
      <c r="F25" s="133">
        <f>F10+F15+F20</f>
        <v>369091.71600000001</v>
      </c>
      <c r="G25" s="791">
        <f>E25/$E$29</f>
        <v>0.35274859476838499</v>
      </c>
      <c r="H25" s="238">
        <f>(E25-I25)/I25</f>
        <v>0.14395809657946651</v>
      </c>
      <c r="I25" s="723">
        <v>30166.702000000012</v>
      </c>
      <c r="J25" s="185">
        <v>318526.19699999999</v>
      </c>
      <c r="K25" s="193">
        <f>I25/$I$29</f>
        <v>0.3771501675726241</v>
      </c>
      <c r="L25" s="148"/>
    </row>
    <row r="26" spans="1:21" ht="12.95" customHeight="1" x14ac:dyDescent="0.2">
      <c r="A26" s="993"/>
      <c r="B26" s="994"/>
      <c r="C26" s="154" t="s">
        <v>7</v>
      </c>
      <c r="D26" s="132">
        <f>D21</f>
        <v>315</v>
      </c>
      <c r="E26" s="151">
        <f t="shared" ref="E26:F26" si="7">E11+E16+E21</f>
        <v>5768.0159999999996</v>
      </c>
      <c r="F26" s="133">
        <f t="shared" si="7"/>
        <v>61710.225870000009</v>
      </c>
      <c r="G26" s="791">
        <f t="shared" ref="G26:G28" si="8">E26/$E$29</f>
        <v>5.8959500986485378E-2</v>
      </c>
      <c r="H26" s="238">
        <f t="shared" ref="H26:H29" si="9">(E26-I26)/I26</f>
        <v>0.28192035047356245</v>
      </c>
      <c r="I26" s="719">
        <v>4499.5119999999997</v>
      </c>
      <c r="J26" s="185">
        <v>48536.677479999998</v>
      </c>
      <c r="K26" s="193">
        <f t="shared" ref="K26:K28" si="10">I26/$I$29</f>
        <v>5.625380277880665E-2</v>
      </c>
      <c r="L26" s="148"/>
    </row>
    <row r="27" spans="1:21" ht="12.95" customHeight="1" x14ac:dyDescent="0.2">
      <c r="A27" s="993"/>
      <c r="B27" s="994"/>
      <c r="C27" s="154" t="s">
        <v>8</v>
      </c>
      <c r="D27" s="132">
        <f t="shared" ref="D27:D28" si="11">D22</f>
        <v>8972</v>
      </c>
      <c r="E27" s="151">
        <f t="shared" ref="E27:F27" si="12">E12+E17+E22</f>
        <v>19286.603931000001</v>
      </c>
      <c r="F27" s="133">
        <f t="shared" si="12"/>
        <v>206364.79659900002</v>
      </c>
      <c r="G27" s="791">
        <f t="shared" si="8"/>
        <v>0.19714379146932801</v>
      </c>
      <c r="H27" s="238">
        <f t="shared" si="9"/>
        <v>0.27004798871652985</v>
      </c>
      <c r="I27" s="719">
        <v>15185.728494000003</v>
      </c>
      <c r="J27" s="185">
        <v>162805.32530900001</v>
      </c>
      <c r="K27" s="193">
        <f t="shared" si="10"/>
        <v>0.18985502777945268</v>
      </c>
      <c r="L27" s="148"/>
    </row>
    <row r="28" spans="1:21" ht="12.95" customHeight="1" x14ac:dyDescent="0.2">
      <c r="A28" s="993"/>
      <c r="B28" s="994"/>
      <c r="C28" s="154" t="s">
        <v>9</v>
      </c>
      <c r="D28" s="132">
        <f t="shared" si="11"/>
        <v>97667</v>
      </c>
      <c r="E28" s="151">
        <f t="shared" ref="E28:F28" si="13">E13+E18+E23</f>
        <v>38266.073069000005</v>
      </c>
      <c r="F28" s="133">
        <f t="shared" si="13"/>
        <v>409456.01740100002</v>
      </c>
      <c r="G28" s="791">
        <f t="shared" si="8"/>
        <v>0.39114811277580153</v>
      </c>
      <c r="H28" s="238">
        <f t="shared" si="9"/>
        <v>0.269864785389687</v>
      </c>
      <c r="I28" s="719">
        <v>30133.974506000013</v>
      </c>
      <c r="J28" s="185">
        <v>323146.029691</v>
      </c>
      <c r="K28" s="193">
        <f t="shared" si="10"/>
        <v>0.37674100186911658</v>
      </c>
      <c r="L28" s="148"/>
    </row>
    <row r="29" spans="1:21" ht="12.95" customHeight="1" x14ac:dyDescent="0.2">
      <c r="A29" s="993"/>
      <c r="B29" s="994"/>
      <c r="C29" s="157" t="s">
        <v>2</v>
      </c>
      <c r="D29" s="158">
        <f>SUM(D25:D28)</f>
        <v>107071</v>
      </c>
      <c r="E29" s="159">
        <f>SUM(E25:E28)</f>
        <v>97830.136000000013</v>
      </c>
      <c r="F29" s="160">
        <f>SUM(F25:F28)</f>
        <v>1046622.7558700001</v>
      </c>
      <c r="G29" s="798">
        <f>SUM(G25:G28)</f>
        <v>0.99999999999999989</v>
      </c>
      <c r="H29" s="786">
        <f t="shared" si="9"/>
        <v>0.2230920100597206</v>
      </c>
      <c r="I29" s="724">
        <v>79985.91700000003</v>
      </c>
      <c r="J29" s="189">
        <v>853014.22947999998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804"/>
      <c r="H30" s="165"/>
      <c r="I30" s="726"/>
      <c r="J30" s="198"/>
      <c r="K30" s="199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5"/>
      <c r="I31" s="198"/>
      <c r="J31" s="198"/>
      <c r="K31" s="200"/>
      <c r="L31" s="126"/>
    </row>
    <row r="32" spans="1:21" ht="12.95" customHeight="1" x14ac:dyDescent="0.2">
      <c r="A32" s="1047" t="s">
        <v>112</v>
      </c>
      <c r="B32" s="1047"/>
      <c r="C32" s="1047"/>
      <c r="D32" s="1048"/>
      <c r="E32" s="169"/>
      <c r="F32" s="141"/>
      <c r="G32" s="165"/>
      <c r="H32" s="125"/>
      <c r="I32" s="198"/>
      <c r="J32" s="198"/>
      <c r="K32" s="201"/>
      <c r="L32" s="126"/>
    </row>
    <row r="33" spans="1:12" ht="24.95" customHeight="1" x14ac:dyDescent="0.25">
      <c r="A33" s="123"/>
      <c r="B33" s="127"/>
      <c r="C33" s="128"/>
      <c r="D33" s="128"/>
      <c r="E33" s="1004">
        <f>T!G17</f>
        <v>2016</v>
      </c>
      <c r="F33" s="1005"/>
      <c r="G33" s="1005"/>
      <c r="H33" s="728"/>
      <c r="I33" s="1006">
        <f>E33-1</f>
        <v>2015</v>
      </c>
      <c r="J33" s="1007"/>
      <c r="K33" s="1008"/>
      <c r="L33" s="148"/>
    </row>
    <row r="34" spans="1:12" ht="24.95" customHeight="1" x14ac:dyDescent="0.25">
      <c r="A34" s="129"/>
      <c r="B34" s="130"/>
      <c r="C34" s="131"/>
      <c r="D34" s="131"/>
      <c r="E34" s="787"/>
      <c r="F34" s="788"/>
      <c r="G34" s="789"/>
      <c r="H34" s="978" t="s">
        <v>109</v>
      </c>
      <c r="I34" s="715"/>
      <c r="J34" s="182"/>
      <c r="K34" s="716"/>
      <c r="L34" s="148"/>
    </row>
    <row r="35" spans="1:12" ht="24.95" customHeight="1" x14ac:dyDescent="0.25">
      <c r="A35" s="129"/>
      <c r="B35" s="161"/>
      <c r="C35" s="161"/>
      <c r="D35" s="1010" t="s">
        <v>0</v>
      </c>
      <c r="E35" s="977" t="s">
        <v>39</v>
      </c>
      <c r="F35" s="978"/>
      <c r="G35" s="781" t="s">
        <v>108</v>
      </c>
      <c r="H35" s="978"/>
      <c r="I35" s="1012" t="s">
        <v>39</v>
      </c>
      <c r="J35" s="1013"/>
      <c r="K35" s="190" t="s">
        <v>108</v>
      </c>
      <c r="L35" s="148"/>
    </row>
    <row r="36" spans="1:12" ht="12.95" customHeight="1" x14ac:dyDescent="0.25">
      <c r="A36" s="1009" t="s">
        <v>157</v>
      </c>
      <c r="B36" s="1009"/>
      <c r="C36" s="213" t="s">
        <v>45</v>
      </c>
      <c r="D36" s="1011"/>
      <c r="E36" s="163" t="s">
        <v>148</v>
      </c>
      <c r="F36" s="780" t="s">
        <v>1</v>
      </c>
      <c r="G36" s="782" t="s">
        <v>66</v>
      </c>
      <c r="H36" s="1009"/>
      <c r="I36" s="717" t="s">
        <v>158</v>
      </c>
      <c r="J36" s="184" t="s">
        <v>1</v>
      </c>
      <c r="K36" s="191" t="s">
        <v>66</v>
      </c>
      <c r="L36" s="152"/>
    </row>
    <row r="37" spans="1:12" ht="12.95" customHeight="1" x14ac:dyDescent="0.2">
      <c r="A37" s="987" t="str">
        <f>T!J20</f>
        <v>říjen</v>
      </c>
      <c r="B37" s="988"/>
      <c r="C37" s="153" t="s">
        <v>6</v>
      </c>
      <c r="D37" s="132">
        <v>191</v>
      </c>
      <c r="E37" s="151">
        <v>39410</v>
      </c>
      <c r="F37" s="133">
        <v>420790.04132999992</v>
      </c>
      <c r="G37" s="791">
        <f>E37/$E$41</f>
        <v>0.40420968851956279</v>
      </c>
      <c r="H37" s="238">
        <f>(E37-I37)/I37</f>
        <v>8.1346567072546807E-3</v>
      </c>
      <c r="I37" s="719">
        <v>39092</v>
      </c>
      <c r="J37" s="185">
        <v>417615.5748099999</v>
      </c>
      <c r="K37" s="193">
        <f>I37/$I$41</f>
        <v>0.41522520752231895</v>
      </c>
      <c r="L37" s="148"/>
    </row>
    <row r="38" spans="1:12" ht="12.95" customHeight="1" x14ac:dyDescent="0.2">
      <c r="A38" s="989"/>
      <c r="B38" s="990"/>
      <c r="C38" s="154" t="s">
        <v>7</v>
      </c>
      <c r="D38" s="132">
        <v>928</v>
      </c>
      <c r="E38" s="151">
        <v>12799.7</v>
      </c>
      <c r="F38" s="133">
        <v>136665.79499000008</v>
      </c>
      <c r="G38" s="791">
        <f t="shared" ref="G38:G41" si="14">E38/$E$41</f>
        <v>0.13128045547180534</v>
      </c>
      <c r="H38" s="238">
        <f>(E38-I38)/I38</f>
        <v>8.4692762048422632E-2</v>
      </c>
      <c r="I38" s="719">
        <v>11800.3</v>
      </c>
      <c r="J38" s="185">
        <v>126060.93961000003</v>
      </c>
      <c r="K38" s="193">
        <f t="shared" ref="K38:K41" si="15">I38/$I$41</f>
        <v>0.12533976302889643</v>
      </c>
      <c r="L38" s="149"/>
    </row>
    <row r="39" spans="1:12" ht="12.95" customHeight="1" x14ac:dyDescent="0.2">
      <c r="A39" s="989"/>
      <c r="B39" s="990"/>
      <c r="C39" s="154" t="s">
        <v>8</v>
      </c>
      <c r="D39" s="132">
        <v>23926</v>
      </c>
      <c r="E39" s="151">
        <v>12044.8</v>
      </c>
      <c r="F39" s="133">
        <v>128605.3</v>
      </c>
      <c r="G39" s="791">
        <f t="shared" si="14"/>
        <v>0.12353780401625045</v>
      </c>
      <c r="H39" s="238">
        <f t="shared" ref="H39:H41" si="16">(E39-I39)/I39</f>
        <v>3.9518766883290583E-2</v>
      </c>
      <c r="I39" s="719">
        <v>11586.9</v>
      </c>
      <c r="J39" s="185">
        <v>123781.1</v>
      </c>
      <c r="K39" s="193">
        <f t="shared" si="15"/>
        <v>0.12307308290802101</v>
      </c>
      <c r="L39" s="149"/>
    </row>
    <row r="40" spans="1:12" ht="12.95" customHeight="1" x14ac:dyDescent="0.2">
      <c r="A40" s="989"/>
      <c r="B40" s="990"/>
      <c r="C40" s="154" t="s">
        <v>9</v>
      </c>
      <c r="D40" s="132">
        <v>360785</v>
      </c>
      <c r="E40" s="151">
        <v>33244.400000000001</v>
      </c>
      <c r="F40" s="133">
        <v>354957.9</v>
      </c>
      <c r="G40" s="791">
        <f t="shared" si="14"/>
        <v>0.34097205199238151</v>
      </c>
      <c r="H40" s="238">
        <f t="shared" si="16"/>
        <v>4.9802161851499882E-2</v>
      </c>
      <c r="I40" s="719">
        <v>31667.3</v>
      </c>
      <c r="J40" s="185">
        <v>338297.8</v>
      </c>
      <c r="K40" s="193">
        <f t="shared" si="15"/>
        <v>0.33636194654076357</v>
      </c>
      <c r="L40" s="149"/>
    </row>
    <row r="41" spans="1:12" ht="12.95" customHeight="1" x14ac:dyDescent="0.2">
      <c r="A41" s="991"/>
      <c r="B41" s="992"/>
      <c r="C41" s="156" t="s">
        <v>2</v>
      </c>
      <c r="D41" s="145">
        <v>385830</v>
      </c>
      <c r="E41" s="146">
        <v>97498.9</v>
      </c>
      <c r="F41" s="147">
        <v>1041019.0363200001</v>
      </c>
      <c r="G41" s="794">
        <f t="shared" si="14"/>
        <v>1</v>
      </c>
      <c r="H41" s="784">
        <f t="shared" si="16"/>
        <v>3.5608333820163193E-2</v>
      </c>
      <c r="I41" s="721">
        <v>94146.5</v>
      </c>
      <c r="J41" s="186">
        <v>1005755.4144199998</v>
      </c>
      <c r="K41" s="194">
        <f t="shared" si="15"/>
        <v>1</v>
      </c>
      <c r="L41" s="166"/>
    </row>
    <row r="42" spans="1:12" ht="12.95" customHeight="1" x14ac:dyDescent="0.2">
      <c r="A42" s="993" t="str">
        <f>T!J21</f>
        <v>listopad</v>
      </c>
      <c r="B42" s="994"/>
      <c r="C42" s="154" t="s">
        <v>6</v>
      </c>
      <c r="D42" s="132">
        <v>190</v>
      </c>
      <c r="E42" s="151">
        <v>50264.5</v>
      </c>
      <c r="F42" s="133">
        <v>537125.65567000001</v>
      </c>
      <c r="G42" s="791">
        <f>E42/$E$46</f>
        <v>0.3670385648076141</v>
      </c>
      <c r="H42" s="238">
        <f>(E42-I42)/I42</f>
        <v>0.17890774336542634</v>
      </c>
      <c r="I42" s="719">
        <v>42636.5</v>
      </c>
      <c r="J42" s="185">
        <v>454573.49294000008</v>
      </c>
      <c r="K42" s="193">
        <f>I42/$I$46</f>
        <v>0.37907703523909864</v>
      </c>
      <c r="L42" s="149"/>
    </row>
    <row r="43" spans="1:12" ht="12.95" customHeight="1" x14ac:dyDescent="0.2">
      <c r="A43" s="993"/>
      <c r="B43" s="994"/>
      <c r="C43" s="154" t="s">
        <v>7</v>
      </c>
      <c r="D43" s="132">
        <v>921</v>
      </c>
      <c r="E43" s="151">
        <v>15562</v>
      </c>
      <c r="F43" s="133">
        <v>166294.8746800001</v>
      </c>
      <c r="G43" s="791">
        <f t="shared" ref="G43:G46" si="17">E43/$E$46</f>
        <v>0.11363594874187727</v>
      </c>
      <c r="H43" s="238">
        <f>(E43-I43)/I43</f>
        <v>0.25071328109302793</v>
      </c>
      <c r="I43" s="719">
        <v>12442.5</v>
      </c>
      <c r="J43" s="185">
        <v>132657.32626000006</v>
      </c>
      <c r="K43" s="193">
        <f t="shared" ref="K43:K46" si="18">I43/$I$46</f>
        <v>0.11062507501700386</v>
      </c>
      <c r="L43" s="150"/>
    </row>
    <row r="44" spans="1:12" ht="12.95" customHeight="1" x14ac:dyDescent="0.2">
      <c r="A44" s="993"/>
      <c r="B44" s="994"/>
      <c r="C44" s="154" t="s">
        <v>8</v>
      </c>
      <c r="D44" s="132">
        <v>23972</v>
      </c>
      <c r="E44" s="151">
        <v>18914.5</v>
      </c>
      <c r="F44" s="133">
        <v>202120.3</v>
      </c>
      <c r="G44" s="791">
        <f t="shared" si="17"/>
        <v>0.13811638301492338</v>
      </c>
      <c r="H44" s="238">
        <f t="shared" ref="H44:H46" si="19">(E44-I44)/I44</f>
        <v>0.23021138211382114</v>
      </c>
      <c r="I44" s="719">
        <v>15375</v>
      </c>
      <c r="J44" s="185">
        <v>163922.6</v>
      </c>
      <c r="K44" s="193">
        <f t="shared" si="18"/>
        <v>0.13669765146766599</v>
      </c>
      <c r="L44" s="149"/>
    </row>
    <row r="45" spans="1:12" ht="12.95" customHeight="1" x14ac:dyDescent="0.2">
      <c r="A45" s="993"/>
      <c r="B45" s="994"/>
      <c r="C45" s="154" t="s">
        <v>9</v>
      </c>
      <c r="D45" s="132">
        <v>361049</v>
      </c>
      <c r="E45" s="151">
        <v>52205.1</v>
      </c>
      <c r="F45" s="133">
        <v>557863.6</v>
      </c>
      <c r="G45" s="791">
        <f t="shared" si="17"/>
        <v>0.38120910343558523</v>
      </c>
      <c r="H45" s="238">
        <f t="shared" si="19"/>
        <v>0.24237217548577478</v>
      </c>
      <c r="I45" s="719">
        <v>42020.5</v>
      </c>
      <c r="J45" s="185">
        <v>448005.8</v>
      </c>
      <c r="K45" s="193">
        <f t="shared" si="18"/>
        <v>0.37360023827623151</v>
      </c>
      <c r="L45" s="149"/>
    </row>
    <row r="46" spans="1:12" ht="12.95" customHeight="1" x14ac:dyDescent="0.2">
      <c r="A46" s="993"/>
      <c r="B46" s="994"/>
      <c r="C46" s="156" t="s">
        <v>2</v>
      </c>
      <c r="D46" s="145">
        <v>386132</v>
      </c>
      <c r="E46" s="146">
        <v>136946.1</v>
      </c>
      <c r="F46" s="147">
        <v>1463404.43035</v>
      </c>
      <c r="G46" s="795">
        <f t="shared" si="17"/>
        <v>1</v>
      </c>
      <c r="H46" s="784">
        <f t="shared" si="19"/>
        <v>0.21757465025405764</v>
      </c>
      <c r="I46" s="721">
        <v>112474.5</v>
      </c>
      <c r="J46" s="186">
        <v>1199159.2192000002</v>
      </c>
      <c r="K46" s="206">
        <f t="shared" si="18"/>
        <v>1</v>
      </c>
      <c r="L46" s="166"/>
    </row>
    <row r="47" spans="1:12" ht="12.95" customHeight="1" x14ac:dyDescent="0.2">
      <c r="A47" s="993" t="str">
        <f>T!J22</f>
        <v>prosinec</v>
      </c>
      <c r="B47" s="994"/>
      <c r="C47" s="153" t="s">
        <v>6</v>
      </c>
      <c r="D47" s="171">
        <v>190</v>
      </c>
      <c r="E47" s="173">
        <v>56323.7</v>
      </c>
      <c r="F47" s="172">
        <v>602714.35052000009</v>
      </c>
      <c r="G47" s="790">
        <f>E47/$E$51</f>
        <v>0.32343380063155031</v>
      </c>
      <c r="H47" s="690">
        <f>(E47-I47)/I47</f>
        <v>0.11349069845600294</v>
      </c>
      <c r="I47" s="718">
        <v>50583</v>
      </c>
      <c r="J47" s="187">
        <v>538935.1666</v>
      </c>
      <c r="K47" s="192">
        <f>I47/$I$51</f>
        <v>0.3453419829838017</v>
      </c>
      <c r="L47" s="173"/>
    </row>
    <row r="48" spans="1:12" ht="12.95" customHeight="1" x14ac:dyDescent="0.2">
      <c r="A48" s="993"/>
      <c r="B48" s="994"/>
      <c r="C48" s="154" t="s">
        <v>7</v>
      </c>
      <c r="D48" s="132">
        <v>923</v>
      </c>
      <c r="E48" s="151">
        <v>17558.099999999999</v>
      </c>
      <c r="F48" s="133">
        <v>187887.75439999992</v>
      </c>
      <c r="G48" s="791">
        <f t="shared" ref="G48:G51" si="20">E48/$E$51</f>
        <v>0.10082581603958587</v>
      </c>
      <c r="H48" s="238">
        <f t="shared" ref="H48:H51" si="21">(E48-I48)/I48</f>
        <v>0.19041194337473547</v>
      </c>
      <c r="I48" s="719">
        <v>14749.6</v>
      </c>
      <c r="J48" s="185">
        <v>157149.56812000004</v>
      </c>
      <c r="K48" s="193">
        <f t="shared" ref="K48:K51" si="22">I48/$I$51</f>
        <v>0.10069897222817709</v>
      </c>
      <c r="L48" s="151"/>
    </row>
    <row r="49" spans="1:12" ht="12.95" customHeight="1" x14ac:dyDescent="0.2">
      <c r="A49" s="993"/>
      <c r="B49" s="994"/>
      <c r="C49" s="154" t="s">
        <v>8</v>
      </c>
      <c r="D49" s="132">
        <v>24008</v>
      </c>
      <c r="E49" s="151">
        <v>26664.799999999999</v>
      </c>
      <c r="F49" s="133">
        <v>285336.90000000002</v>
      </c>
      <c r="G49" s="791">
        <f t="shared" si="20"/>
        <v>0.15312022482685197</v>
      </c>
      <c r="H49" s="238">
        <f t="shared" si="21"/>
        <v>0.22678002907672209</v>
      </c>
      <c r="I49" s="719">
        <v>21735.599999999999</v>
      </c>
      <c r="J49" s="185">
        <v>231580.9</v>
      </c>
      <c r="K49" s="193">
        <f t="shared" si="22"/>
        <v>0.14839402972031551</v>
      </c>
      <c r="L49" s="151"/>
    </row>
    <row r="50" spans="1:12" ht="12.95" customHeight="1" x14ac:dyDescent="0.2">
      <c r="A50" s="993"/>
      <c r="B50" s="994"/>
      <c r="C50" s="154" t="s">
        <v>9</v>
      </c>
      <c r="D50" s="132">
        <v>361300</v>
      </c>
      <c r="E50" s="151">
        <v>73596.3</v>
      </c>
      <c r="F50" s="133">
        <v>787546.1</v>
      </c>
      <c r="G50" s="791">
        <f t="shared" si="20"/>
        <v>0.4226201585020119</v>
      </c>
      <c r="H50" s="238">
        <f t="shared" si="21"/>
        <v>0.23891152110968963</v>
      </c>
      <c r="I50" s="719">
        <v>59404</v>
      </c>
      <c r="J50" s="185">
        <v>632918.1</v>
      </c>
      <c r="K50" s="193">
        <f t="shared" si="22"/>
        <v>0.40556501506770565</v>
      </c>
      <c r="L50" s="151"/>
    </row>
    <row r="51" spans="1:12" ht="12.95" customHeight="1" thickBot="1" x14ac:dyDescent="0.25">
      <c r="A51" s="995"/>
      <c r="B51" s="996"/>
      <c r="C51" s="174" t="s">
        <v>2</v>
      </c>
      <c r="D51" s="175">
        <v>386421</v>
      </c>
      <c r="E51" s="176">
        <v>174142.9</v>
      </c>
      <c r="F51" s="177">
        <v>1863485.1049200003</v>
      </c>
      <c r="G51" s="803">
        <f t="shared" si="20"/>
        <v>1</v>
      </c>
      <c r="H51" s="799">
        <f t="shared" si="21"/>
        <v>0.18891434688630321</v>
      </c>
      <c r="I51" s="729">
        <v>146472.20000000001</v>
      </c>
      <c r="J51" s="188">
        <v>1560583.7347200001</v>
      </c>
      <c r="K51" s="195">
        <f t="shared" si="22"/>
        <v>1</v>
      </c>
      <c r="L51" s="178"/>
    </row>
    <row r="52" spans="1:12" ht="12.95" customHeight="1" thickTop="1" x14ac:dyDescent="0.2">
      <c r="A52" s="1015" t="str">
        <f>T!E17</f>
        <v>IV. čtvrtletí</v>
      </c>
      <c r="B52" s="1016"/>
      <c r="C52" s="154" t="s">
        <v>6</v>
      </c>
      <c r="D52" s="132">
        <f>D47</f>
        <v>190</v>
      </c>
      <c r="E52" s="151">
        <f>E37+E42+E47</f>
        <v>145998.20000000001</v>
      </c>
      <c r="F52" s="133">
        <f>F37+F42+F47</f>
        <v>1560630.04752</v>
      </c>
      <c r="G52" s="791">
        <f>E52/$E$56</f>
        <v>0.35732384634983072</v>
      </c>
      <c r="H52" s="238">
        <f>(E52-I52)/I52</f>
        <v>0.1034430113784517</v>
      </c>
      <c r="I52" s="719">
        <v>132311.5</v>
      </c>
      <c r="J52" s="185">
        <v>1411124.23435</v>
      </c>
      <c r="K52" s="193">
        <f>I52/$I$56</f>
        <v>0.37472117843107716</v>
      </c>
      <c r="L52" s="148"/>
    </row>
    <row r="53" spans="1:12" ht="12.95" customHeight="1" x14ac:dyDescent="0.2">
      <c r="A53" s="993"/>
      <c r="B53" s="994"/>
      <c r="C53" s="154" t="s">
        <v>7</v>
      </c>
      <c r="D53" s="132">
        <f>D48</f>
        <v>923</v>
      </c>
      <c r="E53" s="151">
        <f t="shared" ref="E53:F53" si="23">E38+E43+E48</f>
        <v>45919.8</v>
      </c>
      <c r="F53" s="133">
        <f t="shared" si="23"/>
        <v>490848.42407000012</v>
      </c>
      <c r="G53" s="791">
        <f t="shared" ref="G53:G56" si="24">E53/$E$56</f>
        <v>0.11238658805118801</v>
      </c>
      <c r="H53" s="238">
        <f t="shared" ref="H53:H56" si="25">(E53-I53)/I53</f>
        <v>0.17766026199977433</v>
      </c>
      <c r="I53" s="719">
        <v>38992.400000000001</v>
      </c>
      <c r="J53" s="185">
        <v>415867.83399000013</v>
      </c>
      <c r="K53" s="193">
        <f t="shared" ref="K53:K56" si="26">I53/$I$56</f>
        <v>0.11043090039683576</v>
      </c>
      <c r="L53" s="148"/>
    </row>
    <row r="54" spans="1:12" ht="12.95" customHeight="1" x14ac:dyDescent="0.2">
      <c r="A54" s="993"/>
      <c r="B54" s="994"/>
      <c r="C54" s="154" t="s">
        <v>8</v>
      </c>
      <c r="D54" s="132">
        <f t="shared" ref="D54:D55" si="27">D49</f>
        <v>24008</v>
      </c>
      <c r="E54" s="151">
        <f t="shared" ref="E54:F54" si="28">E39+E44+E49</f>
        <v>57624.1</v>
      </c>
      <c r="F54" s="133">
        <f t="shared" si="28"/>
        <v>616062.5</v>
      </c>
      <c r="G54" s="791">
        <f t="shared" si="24"/>
        <v>0.14103232131935378</v>
      </c>
      <c r="H54" s="238">
        <f t="shared" si="25"/>
        <v>0.18330715129113401</v>
      </c>
      <c r="I54" s="719">
        <v>48697.5</v>
      </c>
      <c r="J54" s="185">
        <v>519284.6</v>
      </c>
      <c r="K54" s="193">
        <f t="shared" si="26"/>
        <v>0.13791684461779499</v>
      </c>
      <c r="L54" s="148"/>
    </row>
    <row r="55" spans="1:12" ht="12.95" customHeight="1" x14ac:dyDescent="0.2">
      <c r="A55" s="993"/>
      <c r="B55" s="994"/>
      <c r="C55" s="154" t="s">
        <v>9</v>
      </c>
      <c r="D55" s="132">
        <f t="shared" si="27"/>
        <v>361300</v>
      </c>
      <c r="E55" s="151">
        <f t="shared" ref="E55:F55" si="29">E40+E45+E50</f>
        <v>159045.79999999999</v>
      </c>
      <c r="F55" s="133">
        <f t="shared" si="29"/>
        <v>1700367.6</v>
      </c>
      <c r="G55" s="791">
        <f t="shared" si="24"/>
        <v>0.38925724427962743</v>
      </c>
      <c r="H55" s="238">
        <f t="shared" si="25"/>
        <v>0.19500825745838588</v>
      </c>
      <c r="I55" s="719">
        <v>133091.79999999999</v>
      </c>
      <c r="J55" s="185">
        <v>1419221.7</v>
      </c>
      <c r="K55" s="193">
        <f t="shared" si="26"/>
        <v>0.3769310765542922</v>
      </c>
      <c r="L55" s="148"/>
    </row>
    <row r="56" spans="1:12" ht="12.95" customHeight="1" x14ac:dyDescent="0.2">
      <c r="A56" s="993"/>
      <c r="B56" s="994"/>
      <c r="C56" s="157" t="s">
        <v>2</v>
      </c>
      <c r="D56" s="158">
        <f>SUM(D52:D55)</f>
        <v>386421</v>
      </c>
      <c r="E56" s="159">
        <f>SUM(E52:E55)</f>
        <v>408587.9</v>
      </c>
      <c r="F56" s="160">
        <f>SUM(F52:F55)</f>
        <v>4367908.5715900008</v>
      </c>
      <c r="G56" s="798">
        <f t="shared" si="24"/>
        <v>1</v>
      </c>
      <c r="H56" s="786">
        <f t="shared" si="25"/>
        <v>0.15716728614428166</v>
      </c>
      <c r="I56" s="724">
        <v>353093.19999999995</v>
      </c>
      <c r="J56" s="189">
        <v>3765498.3683400005</v>
      </c>
      <c r="K56" s="196">
        <f t="shared" si="26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726"/>
      <c r="J57" s="198"/>
      <c r="K57" s="201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E33:G33"/>
    <mergeCell ref="I33:K33"/>
    <mergeCell ref="D35:D36"/>
    <mergeCell ref="E35:F35"/>
    <mergeCell ref="E8:F8"/>
    <mergeCell ref="I8:J8"/>
    <mergeCell ref="H34:H36"/>
    <mergeCell ref="I35:J35"/>
    <mergeCell ref="A32:D32"/>
    <mergeCell ref="A42:B46"/>
    <mergeCell ref="A47:B51"/>
    <mergeCell ref="A52:B56"/>
    <mergeCell ref="A37:B41"/>
    <mergeCell ref="D8:D9"/>
    <mergeCell ref="A36:B36"/>
    <mergeCell ref="A10:B14"/>
    <mergeCell ref="A15:B19"/>
    <mergeCell ref="A20:B24"/>
    <mergeCell ref="A25:B29"/>
    <mergeCell ref="K1:L1"/>
    <mergeCell ref="A3:L3"/>
    <mergeCell ref="A5:D5"/>
    <mergeCell ref="A9:B9"/>
    <mergeCell ref="H7:H9"/>
    <mergeCell ref="I6:K6"/>
    <mergeCell ref="E6:G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19" zoomScaleNormal="100" zoomScaleSheetLayoutView="100" workbookViewId="0">
      <selection activeCell="D37" sqref="D37:F51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271</v>
      </c>
      <c r="L1" s="1001"/>
    </row>
    <row r="2" spans="1:17" ht="6.75" customHeight="1" x14ac:dyDescent="0.2"/>
    <row r="3" spans="1:17" ht="30" customHeight="1" x14ac:dyDescent="0.2">
      <c r="A3" s="1014" t="s">
        <v>230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113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21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52</v>
      </c>
      <c r="E10" s="151">
        <v>10228.799999999999</v>
      </c>
      <c r="F10" s="133">
        <v>109214.99184000003</v>
      </c>
      <c r="G10" s="790">
        <f>E10/$E$14</f>
        <v>0.52596180544843119</v>
      </c>
      <c r="H10" s="238">
        <f>(E10-I10)/I10</f>
        <v>0.13756978580484441</v>
      </c>
      <c r="I10" s="719">
        <v>8991.7999999999993</v>
      </c>
      <c r="J10" s="185">
        <v>96058.326860000001</v>
      </c>
      <c r="K10" s="192">
        <f>I10/$I$14</f>
        <v>0.50741787852624332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195</v>
      </c>
      <c r="E11" s="151">
        <v>2056.8000000000002</v>
      </c>
      <c r="F11" s="133">
        <v>21960.941840000007</v>
      </c>
      <c r="G11" s="791">
        <f>E11/$E$14</f>
        <v>0.10576003455403697</v>
      </c>
      <c r="H11" s="238">
        <f>(E11-I11)/I11</f>
        <v>3.3170731707317961E-3</v>
      </c>
      <c r="I11" s="719">
        <v>2050</v>
      </c>
      <c r="J11" s="185">
        <v>21900.412970000012</v>
      </c>
      <c r="K11" s="193">
        <f>I11/$I$14</f>
        <v>0.11568391767819558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5964</v>
      </c>
      <c r="E12" s="151">
        <v>2994.2</v>
      </c>
      <c r="F12" s="133">
        <v>31970.2</v>
      </c>
      <c r="G12" s="791">
        <f>E12/$E$14</f>
        <v>0.1539608593259906</v>
      </c>
      <c r="H12" s="238">
        <f t="shared" ref="H12:H14" si="0">(E12-I12)/I12</f>
        <v>7.6353440218563384E-2</v>
      </c>
      <c r="I12" s="719">
        <v>2781.8</v>
      </c>
      <c r="J12" s="185">
        <v>29718</v>
      </c>
      <c r="K12" s="193">
        <f>I12/$I$14</f>
        <v>0.15698025473034363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79385</v>
      </c>
      <c r="E13" s="151">
        <v>4168</v>
      </c>
      <c r="F13" s="133">
        <v>44503.199999999997</v>
      </c>
      <c r="G13" s="791">
        <f>E13/$E$14</f>
        <v>0.21431730067154126</v>
      </c>
      <c r="H13" s="238">
        <f t="shared" si="0"/>
        <v>6.9513227784763057E-2</v>
      </c>
      <c r="I13" s="719">
        <v>3897.1</v>
      </c>
      <c r="J13" s="185">
        <v>41632.300000000003</v>
      </c>
      <c r="K13" s="193">
        <f>I13/$I$14</f>
        <v>0.21991794906521756</v>
      </c>
      <c r="L13" s="149"/>
      <c r="M13" s="134"/>
      <c r="O13" s="134"/>
      <c r="P13" s="134"/>
      <c r="Q13" s="134"/>
    </row>
    <row r="14" spans="1:17" ht="12.95" customHeight="1" x14ac:dyDescent="0.2">
      <c r="A14" s="991"/>
      <c r="B14" s="992"/>
      <c r="C14" s="156" t="s">
        <v>2</v>
      </c>
      <c r="D14" s="145">
        <v>85596</v>
      </c>
      <c r="E14" s="146">
        <v>19447.8</v>
      </c>
      <c r="F14" s="147">
        <v>207649.33368000004</v>
      </c>
      <c r="G14" s="794">
        <f>SUM(G10:G13)</f>
        <v>1</v>
      </c>
      <c r="H14" s="784">
        <f t="shared" si="0"/>
        <v>9.7462289864396021E-2</v>
      </c>
      <c r="I14" s="721">
        <v>17720.699999999997</v>
      </c>
      <c r="J14" s="186">
        <v>189309.03983000002</v>
      </c>
      <c r="K14" s="194">
        <f>SUM(K10:K13)</f>
        <v>1</v>
      </c>
      <c r="L14" s="166"/>
      <c r="M14" s="134"/>
    </row>
    <row r="15" spans="1:17" ht="12.95" customHeight="1" x14ac:dyDescent="0.2">
      <c r="A15" s="993" t="str">
        <f>T!J21</f>
        <v>listopad</v>
      </c>
      <c r="B15" s="994"/>
      <c r="C15" s="154" t="s">
        <v>6</v>
      </c>
      <c r="D15" s="132">
        <v>52</v>
      </c>
      <c r="E15" s="151">
        <v>10802.3</v>
      </c>
      <c r="F15" s="133">
        <v>115433.04489000002</v>
      </c>
      <c r="G15" s="791">
        <f>E15/$E$19</f>
        <v>0.43434538385142113</v>
      </c>
      <c r="H15" s="238">
        <f>(E15-I15)/I15</f>
        <v>0.15311862850799002</v>
      </c>
      <c r="I15" s="719">
        <v>9367.9</v>
      </c>
      <c r="J15" s="185">
        <v>99877.229910000009</v>
      </c>
      <c r="K15" s="193">
        <f>I15/$I$19</f>
        <v>0.45646972834693628</v>
      </c>
      <c r="L15" s="149"/>
      <c r="M15" s="134"/>
      <c r="N15" s="134"/>
    </row>
    <row r="16" spans="1:17" ht="12.95" customHeight="1" x14ac:dyDescent="0.2">
      <c r="A16" s="993"/>
      <c r="B16" s="994"/>
      <c r="C16" s="154" t="s">
        <v>7</v>
      </c>
      <c r="D16" s="132">
        <v>196</v>
      </c>
      <c r="E16" s="151">
        <v>2820.7</v>
      </c>
      <c r="F16" s="133">
        <v>30142.332919999983</v>
      </c>
      <c r="G16" s="791">
        <f t="shared" ref="G16:G17" si="1">E16/$E$19</f>
        <v>0.11341640430553712</v>
      </c>
      <c r="H16" s="238">
        <f>(E16-I16)/I16</f>
        <v>0.23061821037476546</v>
      </c>
      <c r="I16" s="719">
        <v>2292.1</v>
      </c>
      <c r="J16" s="185">
        <v>24437.33524</v>
      </c>
      <c r="K16" s="193">
        <f t="shared" ref="K16:K18" si="2">I16/$I$19</f>
        <v>0.11168717261542209</v>
      </c>
      <c r="L16" s="150"/>
      <c r="M16" s="137"/>
      <c r="N16" s="134"/>
    </row>
    <row r="17" spans="1:21" ht="12.95" customHeight="1" x14ac:dyDescent="0.2">
      <c r="A17" s="993"/>
      <c r="B17" s="994"/>
      <c r="C17" s="154" t="s">
        <v>8</v>
      </c>
      <c r="D17" s="132">
        <v>5975</v>
      </c>
      <c r="E17" s="151">
        <v>4702</v>
      </c>
      <c r="F17" s="133">
        <v>50245.4</v>
      </c>
      <c r="G17" s="791">
        <f t="shared" si="1"/>
        <v>0.18906084767775219</v>
      </c>
      <c r="H17" s="238">
        <f t="shared" ref="H17:H19" si="3">(E17-I17)/I17</f>
        <v>0.27380597621434177</v>
      </c>
      <c r="I17" s="719">
        <v>3691.3</v>
      </c>
      <c r="J17" s="185">
        <v>39355.4</v>
      </c>
      <c r="K17" s="193">
        <f>I17/$I$19</f>
        <v>0.17986600073090511</v>
      </c>
      <c r="L17" s="149"/>
      <c r="M17" s="134"/>
      <c r="N17" s="134"/>
      <c r="O17" s="134"/>
      <c r="P17" s="134"/>
    </row>
    <row r="18" spans="1:21" ht="12.95" customHeight="1" x14ac:dyDescent="0.2">
      <c r="A18" s="993"/>
      <c r="B18" s="994"/>
      <c r="C18" s="154" t="s">
        <v>9</v>
      </c>
      <c r="D18" s="132">
        <v>79443</v>
      </c>
      <c r="E18" s="151">
        <v>6545.3</v>
      </c>
      <c r="F18" s="133">
        <v>69942.7</v>
      </c>
      <c r="G18" s="791">
        <f>E18/$E$19</f>
        <v>0.26317736416528953</v>
      </c>
      <c r="H18" s="238">
        <f t="shared" si="3"/>
        <v>0.2657216893564357</v>
      </c>
      <c r="I18" s="719">
        <v>5171.2</v>
      </c>
      <c r="J18" s="185">
        <v>55133.4</v>
      </c>
      <c r="K18" s="193">
        <f t="shared" si="2"/>
        <v>0.25197709830673648</v>
      </c>
      <c r="L18" s="149"/>
      <c r="M18" s="134"/>
      <c r="N18" s="134"/>
      <c r="O18" s="134"/>
      <c r="P18" s="134"/>
    </row>
    <row r="19" spans="1:21" ht="12.95" customHeight="1" x14ac:dyDescent="0.2">
      <c r="A19" s="993"/>
      <c r="B19" s="994"/>
      <c r="C19" s="156" t="s">
        <v>2</v>
      </c>
      <c r="D19" s="145">
        <v>85666</v>
      </c>
      <c r="E19" s="146">
        <v>24870.3</v>
      </c>
      <c r="F19" s="147">
        <v>265763.47781000001</v>
      </c>
      <c r="G19" s="794">
        <f>SUM(G15:G18)</f>
        <v>1</v>
      </c>
      <c r="H19" s="784">
        <f t="shared" si="3"/>
        <v>0.21185528078937749</v>
      </c>
      <c r="I19" s="721">
        <v>20522.5</v>
      </c>
      <c r="J19" s="186">
        <v>218803.36515</v>
      </c>
      <c r="K19" s="194">
        <f>SUM(K15:K18)</f>
        <v>1</v>
      </c>
      <c r="L19" s="166"/>
      <c r="M19" s="134"/>
      <c r="N19" s="134"/>
      <c r="O19" s="134"/>
      <c r="P19" s="134"/>
    </row>
    <row r="20" spans="1:21" ht="12.95" customHeight="1" x14ac:dyDescent="0.2">
      <c r="A20" s="993" t="str">
        <f>T!J22</f>
        <v>prosinec</v>
      </c>
      <c r="B20" s="994"/>
      <c r="C20" s="153" t="s">
        <v>6</v>
      </c>
      <c r="D20" s="171">
        <v>51</v>
      </c>
      <c r="E20" s="173">
        <v>10358.799999999999</v>
      </c>
      <c r="F20" s="172">
        <v>110848.45338999998</v>
      </c>
      <c r="G20" s="790">
        <f>E20/$E$24</f>
        <v>0.35281295341375851</v>
      </c>
      <c r="H20" s="690">
        <f>(E20-I20)/I20</f>
        <v>9.4131564493641351E-2</v>
      </c>
      <c r="I20" s="718">
        <v>9467.6</v>
      </c>
      <c r="J20" s="187">
        <v>100872.27503000003</v>
      </c>
      <c r="K20" s="192">
        <f>I20/$I$24</f>
        <v>0.38760337345451568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993"/>
      <c r="B21" s="994"/>
      <c r="C21" s="154" t="s">
        <v>7</v>
      </c>
      <c r="D21" s="132">
        <v>196</v>
      </c>
      <c r="E21" s="151">
        <v>3146</v>
      </c>
      <c r="F21" s="133">
        <v>33665.089510000013</v>
      </c>
      <c r="G21" s="791">
        <f t="shared" ref="G21:G23" si="4">E21/$E$24</f>
        <v>0.10715039883381129</v>
      </c>
      <c r="H21" s="238">
        <f t="shared" ref="H21:H24" si="5">(E21-I21)/I21</f>
        <v>0.29491664951636137</v>
      </c>
      <c r="I21" s="719">
        <v>2429.5</v>
      </c>
      <c r="J21" s="185">
        <v>25884.619750000009</v>
      </c>
      <c r="K21" s="193">
        <f t="shared" ref="K21:K22" si="6">I21/$I$24</f>
        <v>9.9463686235978052E-2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993"/>
      <c r="B22" s="994"/>
      <c r="C22" s="154" t="s">
        <v>8</v>
      </c>
      <c r="D22" s="132">
        <v>5984</v>
      </c>
      <c r="E22" s="151">
        <v>6628.6</v>
      </c>
      <c r="F22" s="133">
        <v>70932.3</v>
      </c>
      <c r="G22" s="791">
        <f t="shared" si="4"/>
        <v>0.22576514103935205</v>
      </c>
      <c r="H22" s="238">
        <f t="shared" si="5"/>
        <v>0.27023608768971347</v>
      </c>
      <c r="I22" s="719">
        <v>5218.3999999999996</v>
      </c>
      <c r="J22" s="185">
        <v>55599.1</v>
      </c>
      <c r="K22" s="193">
        <f t="shared" si="6"/>
        <v>0.21364120199787109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993"/>
      <c r="B23" s="994"/>
      <c r="C23" s="154" t="s">
        <v>9</v>
      </c>
      <c r="D23" s="132">
        <v>79498</v>
      </c>
      <c r="E23" s="151">
        <v>9227.2000000000007</v>
      </c>
      <c r="F23" s="133">
        <v>98739.4</v>
      </c>
      <c r="G23" s="791">
        <f t="shared" si="4"/>
        <v>0.31427150671307807</v>
      </c>
      <c r="H23" s="238">
        <f t="shared" si="5"/>
        <v>0.2621845291019767</v>
      </c>
      <c r="I23" s="719">
        <v>7310.5</v>
      </c>
      <c r="J23" s="185">
        <v>77889.399999999994</v>
      </c>
      <c r="K23" s="193">
        <f>I23/$I$24</f>
        <v>0.29929173831163514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995"/>
      <c r="B24" s="996"/>
      <c r="C24" s="174" t="s">
        <v>2</v>
      </c>
      <c r="D24" s="175">
        <v>85729</v>
      </c>
      <c r="E24" s="176">
        <v>29360.600000000002</v>
      </c>
      <c r="F24" s="177">
        <v>314185.24289999995</v>
      </c>
      <c r="G24" s="803">
        <f>SUM(G20:G23)</f>
        <v>1</v>
      </c>
      <c r="H24" s="799">
        <f t="shared" si="5"/>
        <v>0.20202243511012863</v>
      </c>
      <c r="I24" s="729">
        <v>24426</v>
      </c>
      <c r="J24" s="188">
        <v>260245.39478000003</v>
      </c>
      <c r="K24" s="195">
        <f>SUM(K20:K23)</f>
        <v>1</v>
      </c>
      <c r="L24" s="178"/>
    </row>
    <row r="25" spans="1:21" ht="12.95" customHeight="1" thickTop="1" x14ac:dyDescent="0.2">
      <c r="A25" s="1015" t="str">
        <f>T!E17</f>
        <v>IV. čtvrtletí</v>
      </c>
      <c r="B25" s="1016"/>
      <c r="C25" s="154" t="s">
        <v>6</v>
      </c>
      <c r="D25" s="132">
        <f>D20</f>
        <v>51</v>
      </c>
      <c r="E25" s="151">
        <f>E10+E15+E20</f>
        <v>31389.899999999998</v>
      </c>
      <c r="F25" s="133">
        <f>F10+F15+F20</f>
        <v>335496.49012000003</v>
      </c>
      <c r="G25" s="791">
        <f>E25/$E$29</f>
        <v>0.42603764724404747</v>
      </c>
      <c r="H25" s="238">
        <f>(E25-I25)/I25</f>
        <v>0.12802535639461976</v>
      </c>
      <c r="I25" s="723">
        <v>27827.299999999996</v>
      </c>
      <c r="J25" s="185">
        <v>296807.83180000004</v>
      </c>
      <c r="K25" s="193">
        <f>I25/$I$29</f>
        <v>0.44403470923515853</v>
      </c>
      <c r="L25" s="148"/>
    </row>
    <row r="26" spans="1:21" ht="12.95" customHeight="1" x14ac:dyDescent="0.2">
      <c r="A26" s="993"/>
      <c r="B26" s="994"/>
      <c r="C26" s="154" t="s">
        <v>7</v>
      </c>
      <c r="D26" s="132">
        <f>D21</f>
        <v>196</v>
      </c>
      <c r="E26" s="151">
        <f t="shared" ref="E26:F28" si="7">E11+E16+E21</f>
        <v>8023.5</v>
      </c>
      <c r="F26" s="133">
        <f t="shared" si="7"/>
        <v>85768.364269999991</v>
      </c>
      <c r="G26" s="791">
        <f t="shared" ref="G26:G28" si="8">E26/$E$29</f>
        <v>0.10889850119505366</v>
      </c>
      <c r="H26" s="238">
        <f t="shared" ref="H26:H29" si="9">(E26-I26)/I26</f>
        <v>0.18487506645401375</v>
      </c>
      <c r="I26" s="719">
        <v>6771.6</v>
      </c>
      <c r="J26" s="185">
        <v>72222.367960000018</v>
      </c>
      <c r="K26" s="193">
        <f t="shared" ref="K26:K28" si="10">I26/$I$29</f>
        <v>0.10805307870532894</v>
      </c>
      <c r="L26" s="148"/>
    </row>
    <row r="27" spans="1:21" ht="12.95" customHeight="1" x14ac:dyDescent="0.2">
      <c r="A27" s="993"/>
      <c r="B27" s="994"/>
      <c r="C27" s="154" t="s">
        <v>8</v>
      </c>
      <c r="D27" s="132">
        <f t="shared" ref="D27:D28" si="11">D22</f>
        <v>5984</v>
      </c>
      <c r="E27" s="151">
        <f t="shared" si="7"/>
        <v>14324.8</v>
      </c>
      <c r="F27" s="133">
        <f t="shared" si="7"/>
        <v>153147.90000000002</v>
      </c>
      <c r="G27" s="791">
        <f t="shared" si="8"/>
        <v>0.19442254002852927</v>
      </c>
      <c r="H27" s="238">
        <f t="shared" si="9"/>
        <v>0.22523200615832009</v>
      </c>
      <c r="I27" s="719">
        <v>11691.5</v>
      </c>
      <c r="J27" s="185">
        <v>124672.5</v>
      </c>
      <c r="K27" s="193">
        <f t="shared" si="10"/>
        <v>0.18655894761701122</v>
      </c>
      <c r="L27" s="148"/>
    </row>
    <row r="28" spans="1:21" ht="12.95" customHeight="1" x14ac:dyDescent="0.2">
      <c r="A28" s="993"/>
      <c r="B28" s="994"/>
      <c r="C28" s="154" t="s">
        <v>9</v>
      </c>
      <c r="D28" s="132">
        <f t="shared" si="11"/>
        <v>79498</v>
      </c>
      <c r="E28" s="151">
        <f t="shared" si="7"/>
        <v>19940.5</v>
      </c>
      <c r="F28" s="133">
        <f t="shared" si="7"/>
        <v>213185.3</v>
      </c>
      <c r="G28" s="791">
        <f t="shared" si="8"/>
        <v>0.27064131153236959</v>
      </c>
      <c r="H28" s="238">
        <f t="shared" si="9"/>
        <v>0.21745793342613629</v>
      </c>
      <c r="I28" s="719">
        <v>16378.8</v>
      </c>
      <c r="J28" s="185">
        <v>174655.1</v>
      </c>
      <c r="K28" s="193">
        <f t="shared" si="10"/>
        <v>0.26135326444250129</v>
      </c>
      <c r="L28" s="148"/>
    </row>
    <row r="29" spans="1:21" ht="12.95" customHeight="1" x14ac:dyDescent="0.2">
      <c r="A29" s="993"/>
      <c r="B29" s="994"/>
      <c r="C29" s="157" t="s">
        <v>2</v>
      </c>
      <c r="D29" s="158">
        <f>SUM(D25:D28)</f>
        <v>85729</v>
      </c>
      <c r="E29" s="159">
        <f>SUM(E25:E28)</f>
        <v>73678.7</v>
      </c>
      <c r="F29" s="160">
        <f>SUM(F25:F28)</f>
        <v>787598.05438999995</v>
      </c>
      <c r="G29" s="798">
        <f>SUM(G25:G28)</f>
        <v>1</v>
      </c>
      <c r="H29" s="786">
        <f t="shared" si="9"/>
        <v>0.1756764088260262</v>
      </c>
      <c r="I29" s="724">
        <v>62669.2</v>
      </c>
      <c r="J29" s="189">
        <v>668357.79976000008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726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47" t="s">
        <v>114</v>
      </c>
      <c r="B32" s="1047"/>
      <c r="C32" s="1047"/>
      <c r="D32" s="1048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04">
        <f>T!G17</f>
        <v>2016</v>
      </c>
      <c r="F33" s="1005"/>
      <c r="G33" s="1005"/>
      <c r="H33" s="714"/>
      <c r="I33" s="1006">
        <f>E33-1</f>
        <v>2015</v>
      </c>
      <c r="J33" s="1007"/>
      <c r="K33" s="1008"/>
      <c r="L33" s="148"/>
    </row>
    <row r="34" spans="1:12" ht="24.95" customHeight="1" x14ac:dyDescent="0.25">
      <c r="A34" s="129"/>
      <c r="B34" s="130"/>
      <c r="C34" s="131"/>
      <c r="D34" s="131"/>
      <c r="E34" s="787"/>
      <c r="F34" s="788"/>
      <c r="G34" s="789"/>
      <c r="H34" s="978" t="s">
        <v>109</v>
      </c>
      <c r="I34" s="715"/>
      <c r="J34" s="182"/>
      <c r="K34" s="716"/>
      <c r="L34" s="148"/>
    </row>
    <row r="35" spans="1:12" ht="24.95" customHeight="1" x14ac:dyDescent="0.25">
      <c r="A35" s="129"/>
      <c r="B35" s="161"/>
      <c r="C35" s="161"/>
      <c r="D35" s="1010" t="s">
        <v>0</v>
      </c>
      <c r="E35" s="977" t="s">
        <v>39</v>
      </c>
      <c r="F35" s="978"/>
      <c r="G35" s="781" t="s">
        <v>108</v>
      </c>
      <c r="H35" s="978"/>
      <c r="I35" s="1012" t="s">
        <v>39</v>
      </c>
      <c r="J35" s="1013"/>
      <c r="K35" s="190" t="s">
        <v>108</v>
      </c>
      <c r="L35" s="148"/>
    </row>
    <row r="36" spans="1:12" ht="12.95" customHeight="1" x14ac:dyDescent="0.25">
      <c r="A36" s="1009" t="s">
        <v>157</v>
      </c>
      <c r="B36" s="1009"/>
      <c r="C36" s="213" t="s">
        <v>45</v>
      </c>
      <c r="D36" s="1011"/>
      <c r="E36" s="163" t="s">
        <v>148</v>
      </c>
      <c r="F36" s="780" t="s">
        <v>1</v>
      </c>
      <c r="G36" s="782" t="s">
        <v>66</v>
      </c>
      <c r="H36" s="1009"/>
      <c r="I36" s="717" t="s">
        <v>158</v>
      </c>
      <c r="J36" s="184" t="s">
        <v>1</v>
      </c>
      <c r="K36" s="191" t="s">
        <v>66</v>
      </c>
      <c r="L36" s="152"/>
    </row>
    <row r="37" spans="1:12" ht="12.95" customHeight="1" x14ac:dyDescent="0.2">
      <c r="A37" s="987" t="str">
        <f>T!J20</f>
        <v>říjen</v>
      </c>
      <c r="B37" s="988"/>
      <c r="C37" s="153" t="s">
        <v>6</v>
      </c>
      <c r="D37" s="132">
        <v>82</v>
      </c>
      <c r="E37" s="151">
        <v>11781.6</v>
      </c>
      <c r="F37" s="133">
        <v>125794.59068000004</v>
      </c>
      <c r="G37" s="791">
        <f>E37/$E$41</f>
        <v>0.41819207956638882</v>
      </c>
      <c r="H37" s="238">
        <f>(E37-I37)/I37</f>
        <v>4.4745943069965446E-2</v>
      </c>
      <c r="I37" s="719">
        <v>11277</v>
      </c>
      <c r="J37" s="185">
        <v>120470.84220000003</v>
      </c>
      <c r="K37" s="193">
        <f>I37/$I$41</f>
        <v>0.42402547837759585</v>
      </c>
      <c r="L37" s="148"/>
    </row>
    <row r="38" spans="1:12" ht="12.95" customHeight="1" x14ac:dyDescent="0.2">
      <c r="A38" s="989"/>
      <c r="B38" s="990"/>
      <c r="C38" s="154" t="s">
        <v>7</v>
      </c>
      <c r="D38" s="132">
        <v>262</v>
      </c>
      <c r="E38" s="151">
        <v>2921.4</v>
      </c>
      <c r="F38" s="133">
        <v>31192.369089999989</v>
      </c>
      <c r="G38" s="791">
        <f t="shared" ref="G38:G41" si="12">E38/$E$41</f>
        <v>0.1036961313612114</v>
      </c>
      <c r="H38" s="238">
        <f>(E38-I38)/I38</f>
        <v>0.13598009099039557</v>
      </c>
      <c r="I38" s="719">
        <v>2571.6999999999998</v>
      </c>
      <c r="J38" s="185">
        <v>27473.462839999986</v>
      </c>
      <c r="K38" s="193">
        <f t="shared" ref="K38:K41" si="13">I38/$I$41</f>
        <v>9.6698263965918518E-2</v>
      </c>
      <c r="L38" s="149"/>
    </row>
    <row r="39" spans="1:12" ht="12.95" customHeight="1" x14ac:dyDescent="0.2">
      <c r="A39" s="989"/>
      <c r="B39" s="990"/>
      <c r="C39" s="154" t="s">
        <v>8</v>
      </c>
      <c r="D39" s="132">
        <v>9469</v>
      </c>
      <c r="E39" s="151">
        <v>4643.3</v>
      </c>
      <c r="F39" s="133">
        <v>49577.8</v>
      </c>
      <c r="G39" s="791">
        <f t="shared" si="12"/>
        <v>0.16481558388084921</v>
      </c>
      <c r="H39" s="238">
        <f t="shared" ref="H39:H41" si="14">(E39-I39)/I39</f>
        <v>6.3732789626812628E-2</v>
      </c>
      <c r="I39" s="719">
        <v>4365.1000000000004</v>
      </c>
      <c r="J39" s="185">
        <v>46632</v>
      </c>
      <c r="K39" s="193">
        <f t="shared" si="13"/>
        <v>0.16413173855334254</v>
      </c>
      <c r="L39" s="149"/>
    </row>
    <row r="40" spans="1:12" ht="12.95" customHeight="1" x14ac:dyDescent="0.2">
      <c r="A40" s="989"/>
      <c r="B40" s="990"/>
      <c r="C40" s="154" t="s">
        <v>9</v>
      </c>
      <c r="D40" s="132">
        <v>108362</v>
      </c>
      <c r="E40" s="151">
        <v>8826.4</v>
      </c>
      <c r="F40" s="133">
        <v>94241.5</v>
      </c>
      <c r="G40" s="791">
        <f t="shared" si="12"/>
        <v>0.31329620519155071</v>
      </c>
      <c r="H40" s="238">
        <f t="shared" si="14"/>
        <v>5.310632002195368E-2</v>
      </c>
      <c r="I40" s="719">
        <v>8381.2999999999993</v>
      </c>
      <c r="J40" s="185">
        <v>89536.7</v>
      </c>
      <c r="K40" s="193">
        <f t="shared" si="13"/>
        <v>0.31514451910314301</v>
      </c>
      <c r="L40" s="149"/>
    </row>
    <row r="41" spans="1:12" ht="12.95" customHeight="1" x14ac:dyDescent="0.2">
      <c r="A41" s="991"/>
      <c r="B41" s="992"/>
      <c r="C41" s="156" t="s">
        <v>2</v>
      </c>
      <c r="D41" s="145">
        <v>118175</v>
      </c>
      <c r="E41" s="146">
        <v>28172.699999999997</v>
      </c>
      <c r="F41" s="147">
        <v>300806.25977</v>
      </c>
      <c r="G41" s="794">
        <f t="shared" si="12"/>
        <v>1</v>
      </c>
      <c r="H41" s="784">
        <f t="shared" si="14"/>
        <v>5.9319197897356839E-2</v>
      </c>
      <c r="I41" s="721">
        <v>26595.100000000002</v>
      </c>
      <c r="J41" s="186">
        <v>284113.00504000002</v>
      </c>
      <c r="K41" s="194">
        <f t="shared" si="13"/>
        <v>1</v>
      </c>
      <c r="L41" s="166"/>
    </row>
    <row r="42" spans="1:12" ht="12.95" customHeight="1" x14ac:dyDescent="0.2">
      <c r="A42" s="993" t="str">
        <f>T!J21</f>
        <v>listopad</v>
      </c>
      <c r="B42" s="994"/>
      <c r="C42" s="154" t="s">
        <v>6</v>
      </c>
      <c r="D42" s="132">
        <v>82</v>
      </c>
      <c r="E42" s="151">
        <v>14394.2</v>
      </c>
      <c r="F42" s="133">
        <v>153816.68513999999</v>
      </c>
      <c r="G42" s="791">
        <f>E42/$E$46</f>
        <v>0.36399176642542497</v>
      </c>
      <c r="H42" s="238">
        <f>(E42-I42)/I42</f>
        <v>0.17096464539641737</v>
      </c>
      <c r="I42" s="719">
        <v>12292.6</v>
      </c>
      <c r="J42" s="185">
        <v>131059.33643000005</v>
      </c>
      <c r="K42" s="193">
        <f>I42/$I$46</f>
        <v>0.38218029871534986</v>
      </c>
      <c r="L42" s="149"/>
    </row>
    <row r="43" spans="1:12" ht="12.95" customHeight="1" x14ac:dyDescent="0.2">
      <c r="A43" s="993"/>
      <c r="B43" s="994"/>
      <c r="C43" s="154" t="s">
        <v>7</v>
      </c>
      <c r="D43" s="132">
        <v>261</v>
      </c>
      <c r="E43" s="151">
        <v>3999.1</v>
      </c>
      <c r="F43" s="133">
        <v>42734.16426000002</v>
      </c>
      <c r="G43" s="791">
        <f t="shared" ref="G43:G46" si="15">E43/$E$46</f>
        <v>0.10112680615191652</v>
      </c>
      <c r="H43" s="238">
        <f>(E43-I43)/I43</f>
        <v>0.35191508062607757</v>
      </c>
      <c r="I43" s="719">
        <v>2958.1</v>
      </c>
      <c r="J43" s="185">
        <v>31538.085950000012</v>
      </c>
      <c r="K43" s="193">
        <f t="shared" ref="K43:K46" si="16">I43/$I$46</f>
        <v>9.1968138687492998E-2</v>
      </c>
      <c r="L43" s="150"/>
    </row>
    <row r="44" spans="1:12" ht="12.95" customHeight="1" x14ac:dyDescent="0.2">
      <c r="A44" s="993"/>
      <c r="B44" s="994"/>
      <c r="C44" s="154" t="s">
        <v>8</v>
      </c>
      <c r="D44" s="132">
        <v>9487</v>
      </c>
      <c r="E44" s="151">
        <v>7291.6</v>
      </c>
      <c r="F44" s="133">
        <v>77918.100000000006</v>
      </c>
      <c r="G44" s="791">
        <f t="shared" si="15"/>
        <v>0.18438554168120691</v>
      </c>
      <c r="H44" s="238">
        <f t="shared" ref="H44:H46" si="17">(E44-I44)/I44</f>
        <v>0.25886537067090237</v>
      </c>
      <c r="I44" s="719">
        <v>5792.2</v>
      </c>
      <c r="J44" s="185">
        <v>61754.5</v>
      </c>
      <c r="K44" s="193">
        <f t="shared" si="16"/>
        <v>0.18008108343385854</v>
      </c>
      <c r="L44" s="149"/>
    </row>
    <row r="45" spans="1:12" ht="12.95" customHeight="1" x14ac:dyDescent="0.2">
      <c r="A45" s="993"/>
      <c r="B45" s="994"/>
      <c r="C45" s="154" t="s">
        <v>9</v>
      </c>
      <c r="D45" s="132">
        <v>108441</v>
      </c>
      <c r="E45" s="151">
        <v>13860.5</v>
      </c>
      <c r="F45" s="133">
        <v>148113</v>
      </c>
      <c r="G45" s="791">
        <f t="shared" si="15"/>
        <v>0.35049588574145157</v>
      </c>
      <c r="H45" s="238">
        <f t="shared" si="17"/>
        <v>0.24627972845389562</v>
      </c>
      <c r="I45" s="719">
        <v>11121.5</v>
      </c>
      <c r="J45" s="185">
        <v>118573</v>
      </c>
      <c r="K45" s="193">
        <f t="shared" si="16"/>
        <v>0.34577047916329856</v>
      </c>
      <c r="L45" s="149"/>
    </row>
    <row r="46" spans="1:12" ht="12.95" customHeight="1" x14ac:dyDescent="0.2">
      <c r="A46" s="993"/>
      <c r="B46" s="994"/>
      <c r="C46" s="156" t="s">
        <v>2</v>
      </c>
      <c r="D46" s="145">
        <v>118271</v>
      </c>
      <c r="E46" s="146">
        <v>39545.4</v>
      </c>
      <c r="F46" s="147">
        <v>422581.94940000004</v>
      </c>
      <c r="G46" s="795">
        <f t="shared" si="15"/>
        <v>1</v>
      </c>
      <c r="H46" s="784">
        <f t="shared" si="17"/>
        <v>0.22947731031824004</v>
      </c>
      <c r="I46" s="721">
        <v>32164.400000000001</v>
      </c>
      <c r="J46" s="186">
        <v>342924.92238000006</v>
      </c>
      <c r="K46" s="206">
        <f t="shared" si="16"/>
        <v>1</v>
      </c>
      <c r="L46" s="166"/>
    </row>
    <row r="47" spans="1:12" ht="12.95" customHeight="1" x14ac:dyDescent="0.2">
      <c r="A47" s="993" t="str">
        <f>T!J22</f>
        <v>prosinec</v>
      </c>
      <c r="B47" s="994"/>
      <c r="C47" s="153" t="s">
        <v>6</v>
      </c>
      <c r="D47" s="171">
        <v>82</v>
      </c>
      <c r="E47" s="173">
        <v>14681.3</v>
      </c>
      <c r="F47" s="172">
        <v>157102.78261000005</v>
      </c>
      <c r="G47" s="790">
        <f>E47/$E$51</f>
        <v>0.30102890277709432</v>
      </c>
      <c r="H47" s="690">
        <f>(E47-I47)/I47</f>
        <v>0.32807157201526954</v>
      </c>
      <c r="I47" s="718">
        <v>11054.6</v>
      </c>
      <c r="J47" s="187">
        <v>117780.80345000004</v>
      </c>
      <c r="K47" s="192">
        <f>I47/$I$51</f>
        <v>0.29010738691832083</v>
      </c>
      <c r="L47" s="173"/>
    </row>
    <row r="48" spans="1:12" ht="12.95" customHeight="1" x14ac:dyDescent="0.2">
      <c r="A48" s="993"/>
      <c r="B48" s="994"/>
      <c r="C48" s="154" t="s">
        <v>7</v>
      </c>
      <c r="D48" s="132">
        <v>261</v>
      </c>
      <c r="E48" s="151">
        <v>4269.8999999999996</v>
      </c>
      <c r="F48" s="133">
        <v>45691.914479999978</v>
      </c>
      <c r="G48" s="791">
        <f t="shared" ref="G48:G51" si="18">E48/$E$51</f>
        <v>8.7551055558289459E-2</v>
      </c>
      <c r="H48" s="238">
        <f t="shared" ref="H48:H51" si="19">(E48-I48)/I48</f>
        <v>0.359927383909803</v>
      </c>
      <c r="I48" s="719">
        <v>3139.8</v>
      </c>
      <c r="J48" s="185">
        <v>33453.150950000032</v>
      </c>
      <c r="K48" s="193">
        <f t="shared" ref="K48:K51" si="20">I48/$I$51</f>
        <v>8.2398202869949505E-2</v>
      </c>
      <c r="L48" s="151"/>
    </row>
    <row r="49" spans="1:12" ht="12.95" customHeight="1" x14ac:dyDescent="0.2">
      <c r="A49" s="993"/>
      <c r="B49" s="994"/>
      <c r="C49" s="154" t="s">
        <v>8</v>
      </c>
      <c r="D49" s="132">
        <v>9502</v>
      </c>
      <c r="E49" s="151">
        <v>10279.4</v>
      </c>
      <c r="F49" s="133">
        <v>109998.39999999999</v>
      </c>
      <c r="G49" s="791">
        <f t="shared" si="18"/>
        <v>0.21077128750225549</v>
      </c>
      <c r="H49" s="238">
        <f t="shared" si="19"/>
        <v>0.25536124273362321</v>
      </c>
      <c r="I49" s="719">
        <v>8188.4</v>
      </c>
      <c r="J49" s="185">
        <v>87243.3</v>
      </c>
      <c r="K49" s="193">
        <f t="shared" si="20"/>
        <v>0.21488930644636425</v>
      </c>
      <c r="L49" s="151"/>
    </row>
    <row r="50" spans="1:12" ht="12.95" customHeight="1" x14ac:dyDescent="0.2">
      <c r="A50" s="993"/>
      <c r="B50" s="994"/>
      <c r="C50" s="154" t="s">
        <v>9</v>
      </c>
      <c r="D50" s="132">
        <v>108517</v>
      </c>
      <c r="E50" s="151">
        <v>19539.8</v>
      </c>
      <c r="F50" s="133">
        <v>209093.8</v>
      </c>
      <c r="G50" s="791">
        <f t="shared" si="18"/>
        <v>0.40064875416236079</v>
      </c>
      <c r="H50" s="238">
        <f t="shared" si="19"/>
        <v>0.24280008141250697</v>
      </c>
      <c r="I50" s="719">
        <v>15722.4</v>
      </c>
      <c r="J50" s="185">
        <v>167513.4</v>
      </c>
      <c r="K50" s="193">
        <f t="shared" si="20"/>
        <v>0.4126051037653653</v>
      </c>
      <c r="L50" s="151"/>
    </row>
    <row r="51" spans="1:12" ht="12.95" customHeight="1" thickBot="1" x14ac:dyDescent="0.25">
      <c r="A51" s="995"/>
      <c r="B51" s="996"/>
      <c r="C51" s="174" t="s">
        <v>2</v>
      </c>
      <c r="D51" s="175">
        <v>118362</v>
      </c>
      <c r="E51" s="176">
        <v>48770.399999999994</v>
      </c>
      <c r="F51" s="177">
        <v>521886.89709000004</v>
      </c>
      <c r="G51" s="803">
        <f t="shared" si="18"/>
        <v>1</v>
      </c>
      <c r="H51" s="799">
        <f t="shared" si="19"/>
        <v>0.27988830920714203</v>
      </c>
      <c r="I51" s="729">
        <v>38105.200000000004</v>
      </c>
      <c r="J51" s="188">
        <v>405990.65440000012</v>
      </c>
      <c r="K51" s="195">
        <f t="shared" si="20"/>
        <v>1</v>
      </c>
      <c r="L51" s="178"/>
    </row>
    <row r="52" spans="1:12" ht="12.95" customHeight="1" thickTop="1" x14ac:dyDescent="0.2">
      <c r="A52" s="1015" t="str">
        <f>T!E17</f>
        <v>IV. čtvrtletí</v>
      </c>
      <c r="B52" s="1016"/>
      <c r="C52" s="154" t="s">
        <v>6</v>
      </c>
      <c r="D52" s="132">
        <f>D47</f>
        <v>82</v>
      </c>
      <c r="E52" s="151">
        <f>E37+E42+E47</f>
        <v>40857.100000000006</v>
      </c>
      <c r="F52" s="133">
        <f>F37+F42+F47</f>
        <v>436714.05843000009</v>
      </c>
      <c r="G52" s="791">
        <f>E52/$E$56</f>
        <v>0.3507393433686587</v>
      </c>
      <c r="H52" s="238">
        <f>(E52-I52)/I52</f>
        <v>0.18001571155434665</v>
      </c>
      <c r="I52" s="719">
        <v>34624.199999999997</v>
      </c>
      <c r="J52" s="185">
        <v>369310.9820800001</v>
      </c>
      <c r="K52" s="193">
        <f>I52/$I$56</f>
        <v>0.35744910168513405</v>
      </c>
      <c r="L52" s="148"/>
    </row>
    <row r="53" spans="1:12" ht="12.95" customHeight="1" x14ac:dyDescent="0.2">
      <c r="A53" s="993"/>
      <c r="B53" s="994"/>
      <c r="C53" s="154" t="s">
        <v>7</v>
      </c>
      <c r="D53" s="132">
        <f>D48</f>
        <v>261</v>
      </c>
      <c r="E53" s="151">
        <f t="shared" ref="E53:F55" si="21">E38+E43+E48</f>
        <v>11190.4</v>
      </c>
      <c r="F53" s="133">
        <f t="shared" si="21"/>
        <v>119618.44782999999</v>
      </c>
      <c r="G53" s="791">
        <f t="shared" ref="G53:G56" si="22">E53/$E$56</f>
        <v>9.606441837606286E-2</v>
      </c>
      <c r="H53" s="238">
        <f t="shared" ref="H53:H56" si="23">(E53-I53)/I53</f>
        <v>0.29076312632647427</v>
      </c>
      <c r="I53" s="719">
        <v>8669.5999999999985</v>
      </c>
      <c r="J53" s="185">
        <v>92464.69974000004</v>
      </c>
      <c r="K53" s="193">
        <f t="shared" ref="K53:K56" si="24">I53/$I$56</f>
        <v>8.9502161262049018E-2</v>
      </c>
      <c r="L53" s="148"/>
    </row>
    <row r="54" spans="1:12" ht="12.95" customHeight="1" x14ac:dyDescent="0.2">
      <c r="A54" s="993"/>
      <c r="B54" s="994"/>
      <c r="C54" s="154" t="s">
        <v>8</v>
      </c>
      <c r="D54" s="132">
        <f t="shared" ref="D54:D55" si="25">D49</f>
        <v>9502</v>
      </c>
      <c r="E54" s="151">
        <f t="shared" si="21"/>
        <v>22214.300000000003</v>
      </c>
      <c r="F54" s="133">
        <f t="shared" si="21"/>
        <v>237494.3</v>
      </c>
      <c r="G54" s="791">
        <f t="shared" si="22"/>
        <v>0.19069951111053882</v>
      </c>
      <c r="H54" s="238">
        <f t="shared" si="23"/>
        <v>0.21087230250140396</v>
      </c>
      <c r="I54" s="719">
        <v>18345.699999999997</v>
      </c>
      <c r="J54" s="185">
        <v>195629.8</v>
      </c>
      <c r="K54" s="193">
        <f t="shared" si="24"/>
        <v>0.18939510471823068</v>
      </c>
      <c r="L54" s="148"/>
    </row>
    <row r="55" spans="1:12" ht="12.95" customHeight="1" x14ac:dyDescent="0.2">
      <c r="A55" s="993"/>
      <c r="B55" s="994"/>
      <c r="C55" s="154" t="s">
        <v>9</v>
      </c>
      <c r="D55" s="132">
        <f t="shared" si="25"/>
        <v>108517</v>
      </c>
      <c r="E55" s="151">
        <f t="shared" si="21"/>
        <v>42226.7</v>
      </c>
      <c r="F55" s="133">
        <f t="shared" si="21"/>
        <v>451448.3</v>
      </c>
      <c r="G55" s="791">
        <f t="shared" si="22"/>
        <v>0.36249672714473952</v>
      </c>
      <c r="H55" s="238">
        <f t="shared" si="23"/>
        <v>0.19876395307904571</v>
      </c>
      <c r="I55" s="719">
        <v>35225.199999999997</v>
      </c>
      <c r="J55" s="185">
        <v>375623.1</v>
      </c>
      <c r="K55" s="193">
        <f t="shared" si="24"/>
        <v>0.36365363233458631</v>
      </c>
      <c r="L55" s="148"/>
    </row>
    <row r="56" spans="1:12" ht="12.95" customHeight="1" x14ac:dyDescent="0.2">
      <c r="A56" s="993"/>
      <c r="B56" s="994"/>
      <c r="C56" s="157" t="s">
        <v>2</v>
      </c>
      <c r="D56" s="158">
        <f>SUM(D52:D55)</f>
        <v>118362</v>
      </c>
      <c r="E56" s="159">
        <f>SUM(E52:E55)</f>
        <v>116488.50000000001</v>
      </c>
      <c r="F56" s="160">
        <f>SUM(F52:F55)</f>
        <v>1245275.10626</v>
      </c>
      <c r="G56" s="798">
        <f t="shared" si="22"/>
        <v>1</v>
      </c>
      <c r="H56" s="786">
        <f t="shared" si="23"/>
        <v>0.20258979793464529</v>
      </c>
      <c r="I56" s="724">
        <v>96864.699999999983</v>
      </c>
      <c r="J56" s="189">
        <v>1033028.5818200001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726"/>
      <c r="J57" s="198"/>
      <c r="K57" s="201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272</v>
      </c>
      <c r="L1" s="1001"/>
    </row>
    <row r="2" spans="1:17" ht="6.75" customHeight="1" x14ac:dyDescent="0.2"/>
    <row r="3" spans="1:17" ht="30" customHeight="1" x14ac:dyDescent="0.2">
      <c r="A3" s="1014" t="s">
        <v>230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115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183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21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99</v>
      </c>
      <c r="E10" s="151">
        <v>12988.9</v>
      </c>
      <c r="F10" s="133">
        <v>138685.69454</v>
      </c>
      <c r="G10" s="790">
        <f>E10/$E$14</f>
        <v>0.45964577029920201</v>
      </c>
      <c r="H10" s="238">
        <f>(E10-I10)/I10</f>
        <v>-2.5654681979461254E-2</v>
      </c>
      <c r="I10" s="719">
        <v>13330.9</v>
      </c>
      <c r="J10" s="185">
        <v>142412.89218000002</v>
      </c>
      <c r="K10" s="192">
        <f>I10/$I$14</f>
        <v>0.48521168797134789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319</v>
      </c>
      <c r="E11" s="151">
        <v>3675</v>
      </c>
      <c r="F11" s="133">
        <v>39239.175000000003</v>
      </c>
      <c r="G11" s="791">
        <f>E11/$E$14</f>
        <v>0.13004936567758374</v>
      </c>
      <c r="H11" s="238">
        <f>(E11-I11)/I11</f>
        <v>6.5124771758977421E-2</v>
      </c>
      <c r="I11" s="719">
        <v>3450.3</v>
      </c>
      <c r="J11" s="185">
        <v>36858.752999999975</v>
      </c>
      <c r="K11" s="193">
        <f>I11/$I$14</f>
        <v>0.12558236030632153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8616</v>
      </c>
      <c r="E12" s="151">
        <v>4863</v>
      </c>
      <c r="F12" s="133">
        <v>51922.9</v>
      </c>
      <c r="G12" s="791">
        <f>E12/$E$14</f>
        <v>0.17208981368437815</v>
      </c>
      <c r="H12" s="238">
        <f t="shared" ref="H12:H14" si="0">(E12-I12)/I12</f>
        <v>0.12156645679097774</v>
      </c>
      <c r="I12" s="719">
        <v>4335.8999999999996</v>
      </c>
      <c r="J12" s="185">
        <v>46319.4</v>
      </c>
      <c r="K12" s="193">
        <f>I12/$I$14</f>
        <v>0.15781600326121772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83711</v>
      </c>
      <c r="E13" s="151">
        <v>6731.6</v>
      </c>
      <c r="F13" s="133">
        <v>71875.3</v>
      </c>
      <c r="G13" s="791">
        <f>E13/$E$14</f>
        <v>0.23821505033883611</v>
      </c>
      <c r="H13" s="238">
        <f t="shared" si="0"/>
        <v>5.8877196294024221E-2</v>
      </c>
      <c r="I13" s="719">
        <v>6357.3</v>
      </c>
      <c r="J13" s="185">
        <v>67914.5</v>
      </c>
      <c r="K13" s="193">
        <f>I13/$I$14</f>
        <v>0.23138994846111291</v>
      </c>
      <c r="L13" s="149"/>
      <c r="M13" s="134"/>
      <c r="O13" s="134"/>
      <c r="P13" s="134"/>
      <c r="Q13" s="134"/>
    </row>
    <row r="14" spans="1:17" ht="12.95" customHeight="1" x14ac:dyDescent="0.2">
      <c r="A14" s="991"/>
      <c r="B14" s="992"/>
      <c r="C14" s="156" t="s">
        <v>2</v>
      </c>
      <c r="D14" s="145">
        <v>92745</v>
      </c>
      <c r="E14" s="146">
        <v>28258.5</v>
      </c>
      <c r="F14" s="147">
        <v>301723.06954</v>
      </c>
      <c r="G14" s="794">
        <f>SUM(G10:G13)</f>
        <v>1</v>
      </c>
      <c r="H14" s="784">
        <f t="shared" si="0"/>
        <v>2.8539294761669127E-2</v>
      </c>
      <c r="I14" s="721">
        <v>27474.399999999998</v>
      </c>
      <c r="J14" s="186">
        <v>293505.54518000002</v>
      </c>
      <c r="K14" s="194">
        <f>SUM(K10:K13)</f>
        <v>1</v>
      </c>
      <c r="L14" s="166"/>
      <c r="M14" s="134"/>
    </row>
    <row r="15" spans="1:17" ht="12.95" customHeight="1" x14ac:dyDescent="0.2">
      <c r="A15" s="993" t="str">
        <f>T!J21</f>
        <v>listopad</v>
      </c>
      <c r="B15" s="994"/>
      <c r="C15" s="154" t="s">
        <v>6</v>
      </c>
      <c r="D15" s="132">
        <v>100</v>
      </c>
      <c r="E15" s="151">
        <v>16548.099999999999</v>
      </c>
      <c r="F15" s="133">
        <v>176832.62662</v>
      </c>
      <c r="G15" s="791">
        <f>E15/$E$19</f>
        <v>0.41615573807595774</v>
      </c>
      <c r="H15" s="238">
        <f>(E15-I15)/I15</f>
        <v>9.4740672135485482E-2</v>
      </c>
      <c r="I15" s="719">
        <v>15116</v>
      </c>
      <c r="J15" s="185">
        <v>161161.35356999998</v>
      </c>
      <c r="K15" s="193">
        <f>I15/$I$19</f>
        <v>0.45410030101118121</v>
      </c>
      <c r="L15" s="149"/>
      <c r="M15" s="134"/>
      <c r="N15" s="134"/>
    </row>
    <row r="16" spans="1:17" ht="12.95" customHeight="1" x14ac:dyDescent="0.2">
      <c r="A16" s="993"/>
      <c r="B16" s="994"/>
      <c r="C16" s="154" t="s">
        <v>7</v>
      </c>
      <c r="D16" s="132">
        <v>320</v>
      </c>
      <c r="E16" s="151">
        <v>5008.6000000000004</v>
      </c>
      <c r="F16" s="133">
        <v>53521.467649999999</v>
      </c>
      <c r="G16" s="791">
        <f t="shared" ref="G16:G17" si="1">E16/$E$19</f>
        <v>0.12595751957791182</v>
      </c>
      <c r="H16" s="238">
        <f>(E16-I16)/I16</f>
        <v>0.25762064982674648</v>
      </c>
      <c r="I16" s="719">
        <v>3982.6</v>
      </c>
      <c r="J16" s="185">
        <v>42460.931790000017</v>
      </c>
      <c r="K16" s="193">
        <f t="shared" ref="K16:K18" si="2">I16/$I$19</f>
        <v>0.11964143019364451</v>
      </c>
      <c r="L16" s="150"/>
      <c r="M16" s="137"/>
      <c r="N16" s="134"/>
    </row>
    <row r="17" spans="1:21" ht="12.95" customHeight="1" x14ac:dyDescent="0.2">
      <c r="A17" s="993"/>
      <c r="B17" s="994"/>
      <c r="C17" s="154" t="s">
        <v>8</v>
      </c>
      <c r="D17" s="132">
        <v>8632</v>
      </c>
      <c r="E17" s="151">
        <v>7636.5</v>
      </c>
      <c r="F17" s="133">
        <v>81603.7</v>
      </c>
      <c r="G17" s="791">
        <f t="shared" si="1"/>
        <v>0.1920446029342977</v>
      </c>
      <c r="H17" s="238">
        <f t="shared" ref="H17:H19" si="3">(E17-I17)/I17</f>
        <v>0.32730211700907297</v>
      </c>
      <c r="I17" s="719">
        <v>5753.4</v>
      </c>
      <c r="J17" s="185">
        <v>61340.6</v>
      </c>
      <c r="K17" s="193">
        <f>I17/$I$19</f>
        <v>0.17283809684028381</v>
      </c>
      <c r="L17" s="149"/>
      <c r="M17" s="134"/>
      <c r="N17" s="134"/>
      <c r="O17" s="134"/>
      <c r="P17" s="134"/>
    </row>
    <row r="18" spans="1:21" ht="12.95" customHeight="1" x14ac:dyDescent="0.2">
      <c r="A18" s="993"/>
      <c r="B18" s="994"/>
      <c r="C18" s="154" t="s">
        <v>9</v>
      </c>
      <c r="D18" s="132">
        <v>83773</v>
      </c>
      <c r="E18" s="151">
        <v>10571</v>
      </c>
      <c r="F18" s="133">
        <v>112961.5</v>
      </c>
      <c r="G18" s="791">
        <f>E18/$E$19</f>
        <v>0.26584213941183277</v>
      </c>
      <c r="H18" s="238">
        <f t="shared" si="3"/>
        <v>0.25311173806870729</v>
      </c>
      <c r="I18" s="719">
        <v>8435.7999999999993</v>
      </c>
      <c r="J18" s="185">
        <v>89938.8</v>
      </c>
      <c r="K18" s="193">
        <f t="shared" si="2"/>
        <v>0.25342017195489036</v>
      </c>
      <c r="L18" s="149"/>
      <c r="M18" s="134"/>
      <c r="N18" s="134"/>
      <c r="O18" s="134"/>
      <c r="P18" s="134"/>
    </row>
    <row r="19" spans="1:21" ht="12.95" customHeight="1" x14ac:dyDescent="0.2">
      <c r="A19" s="993"/>
      <c r="B19" s="994"/>
      <c r="C19" s="156" t="s">
        <v>2</v>
      </c>
      <c r="D19" s="145">
        <v>92825</v>
      </c>
      <c r="E19" s="146">
        <v>39764.199999999997</v>
      </c>
      <c r="F19" s="147">
        <v>424919.29427000001</v>
      </c>
      <c r="G19" s="794">
        <f>SUM(G15:G18)</f>
        <v>1</v>
      </c>
      <c r="H19" s="784">
        <f t="shared" si="3"/>
        <v>0.19455776590823046</v>
      </c>
      <c r="I19" s="721">
        <v>33287.800000000003</v>
      </c>
      <c r="J19" s="186">
        <v>354901.68535999994</v>
      </c>
      <c r="K19" s="194">
        <f>SUM(K15:K18)</f>
        <v>1</v>
      </c>
      <c r="L19" s="166"/>
      <c r="M19" s="134"/>
      <c r="N19" s="134"/>
      <c r="O19" s="134"/>
      <c r="P19" s="134"/>
    </row>
    <row r="20" spans="1:21" ht="12.95" customHeight="1" x14ac:dyDescent="0.2">
      <c r="A20" s="993" t="str">
        <f>T!J22</f>
        <v>prosinec</v>
      </c>
      <c r="B20" s="994"/>
      <c r="C20" s="153" t="s">
        <v>6</v>
      </c>
      <c r="D20" s="171">
        <v>101</v>
      </c>
      <c r="E20" s="173">
        <v>18157.3</v>
      </c>
      <c r="F20" s="172">
        <v>194299.31880999994</v>
      </c>
      <c r="G20" s="790">
        <f>E20/$E$24</f>
        <v>0.36720805551005214</v>
      </c>
      <c r="H20" s="690">
        <f>(E20-I20)/I20</f>
        <v>0.14560711694375211</v>
      </c>
      <c r="I20" s="718">
        <v>15849.5</v>
      </c>
      <c r="J20" s="187">
        <v>168868.33196999994</v>
      </c>
      <c r="K20" s="192">
        <f>I20/$I$24</f>
        <v>0.39470112586756056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993"/>
      <c r="B21" s="994"/>
      <c r="C21" s="154" t="s">
        <v>7</v>
      </c>
      <c r="D21" s="132">
        <v>319</v>
      </c>
      <c r="E21" s="151">
        <v>5621.5</v>
      </c>
      <c r="F21" s="133">
        <v>60155.226500000048</v>
      </c>
      <c r="G21" s="791">
        <f t="shared" ref="G21:G23" si="4">E21/$E$24</f>
        <v>0.11368761236801497</v>
      </c>
      <c r="H21" s="238">
        <f t="shared" ref="H21:H24" si="5">(E21-I21)/I21</f>
        <v>0.32360905088177805</v>
      </c>
      <c r="I21" s="719">
        <v>4247.1000000000004</v>
      </c>
      <c r="J21" s="185">
        <v>45250.28269</v>
      </c>
      <c r="K21" s="193">
        <f t="shared" ref="K21:K22" si="6">I21/$I$24</f>
        <v>0.10576580659781801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993"/>
      <c r="B22" s="994"/>
      <c r="C22" s="154" t="s">
        <v>8</v>
      </c>
      <c r="D22" s="132">
        <v>8645</v>
      </c>
      <c r="E22" s="151">
        <v>10765.6</v>
      </c>
      <c r="F22" s="133">
        <v>115201.5</v>
      </c>
      <c r="G22" s="791">
        <f t="shared" si="4"/>
        <v>0.21772042332279679</v>
      </c>
      <c r="H22" s="238">
        <f t="shared" si="5"/>
        <v>0.32361222106104387</v>
      </c>
      <c r="I22" s="719">
        <v>8133.5</v>
      </c>
      <c r="J22" s="185">
        <v>86658.6</v>
      </c>
      <c r="K22" s="193">
        <f t="shared" si="6"/>
        <v>0.20254907771499439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993"/>
      <c r="B23" s="994"/>
      <c r="C23" s="154" t="s">
        <v>9</v>
      </c>
      <c r="D23" s="132">
        <v>83831</v>
      </c>
      <c r="E23" s="151">
        <v>14902.5</v>
      </c>
      <c r="F23" s="133">
        <v>159469.9</v>
      </c>
      <c r="G23" s="791">
        <f t="shared" si="4"/>
        <v>0.30138390879913601</v>
      </c>
      <c r="H23" s="238">
        <f t="shared" si="5"/>
        <v>0.2496226604950694</v>
      </c>
      <c r="I23" s="719">
        <v>11925.6</v>
      </c>
      <c r="J23" s="185">
        <v>127060.5</v>
      </c>
      <c r="K23" s="193">
        <f>I23/$I$24</f>
        <v>0.29698398981962715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995"/>
      <c r="B24" s="996"/>
      <c r="C24" s="174" t="s">
        <v>2</v>
      </c>
      <c r="D24" s="175">
        <v>92896</v>
      </c>
      <c r="E24" s="176">
        <v>49446.9</v>
      </c>
      <c r="F24" s="177">
        <v>529125.94530999998</v>
      </c>
      <c r="G24" s="803">
        <f>SUM(G20:G23)</f>
        <v>0.99999999999999989</v>
      </c>
      <c r="H24" s="799">
        <f t="shared" si="5"/>
        <v>0.2313793558573255</v>
      </c>
      <c r="I24" s="729">
        <v>40155.699999999997</v>
      </c>
      <c r="J24" s="188">
        <v>427837.71465999994</v>
      </c>
      <c r="K24" s="195">
        <f>SUM(K20:K23)</f>
        <v>1</v>
      </c>
      <c r="L24" s="178"/>
    </row>
    <row r="25" spans="1:21" ht="12.95" customHeight="1" thickTop="1" x14ac:dyDescent="0.2">
      <c r="A25" s="1015" t="str">
        <f>T!E17</f>
        <v>IV. čtvrtletí</v>
      </c>
      <c r="B25" s="1016"/>
      <c r="C25" s="154" t="s">
        <v>6</v>
      </c>
      <c r="D25" s="132">
        <f>D20</f>
        <v>101</v>
      </c>
      <c r="E25" s="151">
        <f>E10+E15+E20</f>
        <v>47694.3</v>
      </c>
      <c r="F25" s="133">
        <f>F10+F15+F20</f>
        <v>509817.6399699999</v>
      </c>
      <c r="G25" s="791">
        <f>E25/$E$29</f>
        <v>0.40601398148967904</v>
      </c>
      <c r="H25" s="238">
        <f>(E25-I25)/I25</f>
        <v>7.6708265231486106E-2</v>
      </c>
      <c r="I25" s="723">
        <v>44296.4</v>
      </c>
      <c r="J25" s="185">
        <v>472442.57771999994</v>
      </c>
      <c r="K25" s="193">
        <f>I25/$I$29</f>
        <v>0.43893501549279168</v>
      </c>
      <c r="L25" s="148"/>
    </row>
    <row r="26" spans="1:21" ht="12.95" customHeight="1" x14ac:dyDescent="0.2">
      <c r="A26" s="993"/>
      <c r="B26" s="994"/>
      <c r="C26" s="154" t="s">
        <v>7</v>
      </c>
      <c r="D26" s="132">
        <f>D21</f>
        <v>319</v>
      </c>
      <c r="E26" s="151">
        <f t="shared" ref="E26:F28" si="7">E11+E16+E21</f>
        <v>14305.1</v>
      </c>
      <c r="F26" s="133">
        <f t="shared" si="7"/>
        <v>152915.86915000004</v>
      </c>
      <c r="G26" s="791">
        <f t="shared" ref="G26:G28" si="8">E26/$E$29</f>
        <v>0.12177703848485054</v>
      </c>
      <c r="H26" s="238">
        <f t="shared" ref="H26:H29" si="9">(E26-I26)/I26</f>
        <v>0.22475171232876714</v>
      </c>
      <c r="I26" s="719">
        <v>11680</v>
      </c>
      <c r="J26" s="185">
        <v>124569.96747999999</v>
      </c>
      <c r="K26" s="193">
        <f t="shared" ref="K26:K28" si="10">I26/$I$29</f>
        <v>0.11573764416421667</v>
      </c>
      <c r="L26" s="148"/>
    </row>
    <row r="27" spans="1:21" ht="12.95" customHeight="1" x14ac:dyDescent="0.2">
      <c r="A27" s="993"/>
      <c r="B27" s="994"/>
      <c r="C27" s="154" t="s">
        <v>8</v>
      </c>
      <c r="D27" s="132">
        <f t="shared" ref="D27:D28" si="11">D22</f>
        <v>8645</v>
      </c>
      <c r="E27" s="151">
        <f t="shared" si="7"/>
        <v>23265.1</v>
      </c>
      <c r="F27" s="133">
        <f t="shared" si="7"/>
        <v>248728.1</v>
      </c>
      <c r="G27" s="791">
        <f t="shared" si="8"/>
        <v>0.19805209177523375</v>
      </c>
      <c r="H27" s="238">
        <f t="shared" si="9"/>
        <v>0.27670281186206286</v>
      </c>
      <c r="I27" s="719">
        <v>18222.8</v>
      </c>
      <c r="J27" s="185">
        <v>194318.6</v>
      </c>
      <c r="K27" s="193">
        <f t="shared" si="10"/>
        <v>0.18057054298593214</v>
      </c>
      <c r="L27" s="148"/>
    </row>
    <row r="28" spans="1:21" ht="12.95" customHeight="1" x14ac:dyDescent="0.2">
      <c r="A28" s="993"/>
      <c r="B28" s="994"/>
      <c r="C28" s="154" t="s">
        <v>9</v>
      </c>
      <c r="D28" s="132">
        <f t="shared" si="11"/>
        <v>83831</v>
      </c>
      <c r="E28" s="151">
        <f t="shared" si="7"/>
        <v>32205.1</v>
      </c>
      <c r="F28" s="133">
        <f t="shared" si="7"/>
        <v>344306.69999999995</v>
      </c>
      <c r="G28" s="791">
        <f t="shared" si="8"/>
        <v>0.27415688825023665</v>
      </c>
      <c r="H28" s="238">
        <f t="shared" si="9"/>
        <v>0.20533933162915868</v>
      </c>
      <c r="I28" s="719">
        <v>26718.699999999997</v>
      </c>
      <c r="J28" s="185">
        <v>284913.8</v>
      </c>
      <c r="K28" s="193">
        <f t="shared" si="10"/>
        <v>0.26475679735705954</v>
      </c>
      <c r="L28" s="148"/>
    </row>
    <row r="29" spans="1:21" ht="12.95" customHeight="1" x14ac:dyDescent="0.2">
      <c r="A29" s="993"/>
      <c r="B29" s="994"/>
      <c r="C29" s="157" t="s">
        <v>2</v>
      </c>
      <c r="D29" s="158">
        <f>SUM(D25:D28)</f>
        <v>92896</v>
      </c>
      <c r="E29" s="159">
        <f>SUM(E25:E28)</f>
        <v>117469.6</v>
      </c>
      <c r="F29" s="160">
        <f>SUM(F25:F28)</f>
        <v>1255768.3091199999</v>
      </c>
      <c r="G29" s="798">
        <f>SUM(G25:G28)</f>
        <v>1</v>
      </c>
      <c r="H29" s="786">
        <f t="shared" si="9"/>
        <v>0.16401153809185498</v>
      </c>
      <c r="I29" s="724">
        <v>100917.9</v>
      </c>
      <c r="J29" s="189">
        <v>1076244.9452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726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47" t="s">
        <v>116</v>
      </c>
      <c r="B32" s="1047"/>
      <c r="C32" s="1047"/>
      <c r="D32" s="1048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04">
        <f>T!G17</f>
        <v>2016</v>
      </c>
      <c r="F33" s="1005"/>
      <c r="G33" s="1005"/>
      <c r="H33" s="714"/>
      <c r="I33" s="1006">
        <f>E33-1</f>
        <v>2015</v>
      </c>
      <c r="J33" s="1007"/>
      <c r="K33" s="1008"/>
      <c r="L33" s="148"/>
    </row>
    <row r="34" spans="1:12" ht="24.95" customHeight="1" x14ac:dyDescent="0.25">
      <c r="A34" s="129"/>
      <c r="B34" s="130"/>
      <c r="C34" s="131"/>
      <c r="D34" s="131"/>
      <c r="E34" s="787"/>
      <c r="F34" s="788"/>
      <c r="G34" s="789"/>
      <c r="H34" s="978" t="s">
        <v>109</v>
      </c>
      <c r="I34" s="715"/>
      <c r="J34" s="182"/>
      <c r="K34" s="183"/>
      <c r="L34" s="148"/>
    </row>
    <row r="35" spans="1:12" ht="24.95" customHeight="1" x14ac:dyDescent="0.25">
      <c r="A35" s="129"/>
      <c r="B35" s="161"/>
      <c r="C35" s="161"/>
      <c r="D35" s="1010" t="s">
        <v>0</v>
      </c>
      <c r="E35" s="977" t="s">
        <v>39</v>
      </c>
      <c r="F35" s="978"/>
      <c r="G35" s="781" t="s">
        <v>108</v>
      </c>
      <c r="H35" s="978"/>
      <c r="I35" s="1012" t="s">
        <v>39</v>
      </c>
      <c r="J35" s="1013"/>
      <c r="K35" s="190" t="s">
        <v>108</v>
      </c>
      <c r="L35" s="148"/>
    </row>
    <row r="36" spans="1:12" ht="12.95" customHeight="1" x14ac:dyDescent="0.25">
      <c r="A36" s="1009" t="s">
        <v>157</v>
      </c>
      <c r="B36" s="1009"/>
      <c r="C36" s="213" t="s">
        <v>45</v>
      </c>
      <c r="D36" s="1011"/>
      <c r="E36" s="163" t="s">
        <v>148</v>
      </c>
      <c r="F36" s="780" t="s">
        <v>1</v>
      </c>
      <c r="G36" s="782" t="s">
        <v>66</v>
      </c>
      <c r="H36" s="1009"/>
      <c r="I36" s="717" t="s">
        <v>158</v>
      </c>
      <c r="J36" s="184" t="s">
        <v>1</v>
      </c>
      <c r="K36" s="191" t="s">
        <v>66</v>
      </c>
      <c r="L36" s="152"/>
    </row>
    <row r="37" spans="1:12" ht="12.95" customHeight="1" x14ac:dyDescent="0.2">
      <c r="A37" s="987" t="str">
        <f>T!J20</f>
        <v>říjen</v>
      </c>
      <c r="B37" s="988"/>
      <c r="C37" s="153" t="s">
        <v>6</v>
      </c>
      <c r="D37" s="132">
        <v>142</v>
      </c>
      <c r="E37" s="151">
        <v>44326.451000000001</v>
      </c>
      <c r="F37" s="133">
        <v>473132.59375999996</v>
      </c>
      <c r="G37" s="791">
        <f>E37/$E$41</f>
        <v>0.56474579836828265</v>
      </c>
      <c r="H37" s="238">
        <f>(E37-I37)/I37</f>
        <v>3.4643689730118159E-4</v>
      </c>
      <c r="I37" s="719">
        <v>44311.1</v>
      </c>
      <c r="J37" s="185">
        <v>473193.80458</v>
      </c>
      <c r="K37" s="193">
        <f>I37/$I$41</f>
        <v>0.5823161506585719</v>
      </c>
      <c r="L37" s="148"/>
    </row>
    <row r="38" spans="1:12" ht="12.95" customHeight="1" x14ac:dyDescent="0.2">
      <c r="A38" s="989"/>
      <c r="B38" s="990"/>
      <c r="C38" s="154" t="s">
        <v>7</v>
      </c>
      <c r="D38" s="132">
        <v>471</v>
      </c>
      <c r="E38" s="151">
        <v>5338.2359999999999</v>
      </c>
      <c r="F38" s="133">
        <v>56979.689570000024</v>
      </c>
      <c r="G38" s="791">
        <f t="shared" ref="G38:G41" si="12">E38/$E$41</f>
        <v>6.801235568573509E-2</v>
      </c>
      <c r="H38" s="238">
        <f>(E38-I38)/I38</f>
        <v>4.6384663634937963E-2</v>
      </c>
      <c r="I38" s="719">
        <v>5101.6000000000004</v>
      </c>
      <c r="J38" s="185">
        <v>54481.696959999994</v>
      </c>
      <c r="K38" s="193">
        <f t="shared" ref="K38:K41" si="13">I38/$I$41</f>
        <v>6.7042887091491088E-2</v>
      </c>
      <c r="L38" s="149"/>
    </row>
    <row r="39" spans="1:12" ht="12.95" customHeight="1" x14ac:dyDescent="0.2">
      <c r="A39" s="989"/>
      <c r="B39" s="990"/>
      <c r="C39" s="154" t="s">
        <v>8</v>
      </c>
      <c r="D39" s="132">
        <v>17933</v>
      </c>
      <c r="E39" s="151">
        <v>8662.3220000000001</v>
      </c>
      <c r="F39" s="133">
        <v>92489.504000000001</v>
      </c>
      <c r="G39" s="791">
        <f t="shared" si="12"/>
        <v>0.11036322203221592</v>
      </c>
      <c r="H39" s="238">
        <f t="shared" ref="H39:H41" si="14">(E39-I39)/I39</f>
        <v>7.7031497213337505E-2</v>
      </c>
      <c r="I39" s="719">
        <v>8042.7749999999996</v>
      </c>
      <c r="J39" s="185">
        <v>85907.088999999993</v>
      </c>
      <c r="K39" s="193">
        <f t="shared" si="13"/>
        <v>0.10569445982187298</v>
      </c>
      <c r="L39" s="149"/>
    </row>
    <row r="40" spans="1:12" ht="12.95" customHeight="1" x14ac:dyDescent="0.2">
      <c r="A40" s="989"/>
      <c r="B40" s="990"/>
      <c r="C40" s="154" t="s">
        <v>9</v>
      </c>
      <c r="D40" s="132">
        <v>365817</v>
      </c>
      <c r="E40" s="151">
        <v>20162.2</v>
      </c>
      <c r="F40" s="133">
        <v>215277</v>
      </c>
      <c r="G40" s="791">
        <f t="shared" si="12"/>
        <v>0.25687862391376631</v>
      </c>
      <c r="H40" s="238">
        <f t="shared" si="14"/>
        <v>8.1715318872692469E-2</v>
      </c>
      <c r="I40" s="719">
        <v>18639.099999999999</v>
      </c>
      <c r="J40" s="185">
        <v>199119.1</v>
      </c>
      <c r="K40" s="193">
        <f t="shared" si="13"/>
        <v>0.24494650242806401</v>
      </c>
      <c r="L40" s="149"/>
    </row>
    <row r="41" spans="1:12" ht="12.95" customHeight="1" x14ac:dyDescent="0.2">
      <c r="A41" s="991"/>
      <c r="B41" s="992"/>
      <c r="C41" s="156" t="s">
        <v>2</v>
      </c>
      <c r="D41" s="145">
        <v>384363</v>
      </c>
      <c r="E41" s="146">
        <v>78489.209000000003</v>
      </c>
      <c r="F41" s="147">
        <v>837878.78732999996</v>
      </c>
      <c r="G41" s="794">
        <f t="shared" si="12"/>
        <v>1</v>
      </c>
      <c r="H41" s="784">
        <f t="shared" si="14"/>
        <v>3.1469181607230286E-2</v>
      </c>
      <c r="I41" s="721">
        <v>76094.574999999997</v>
      </c>
      <c r="J41" s="186">
        <v>812701.69053999998</v>
      </c>
      <c r="K41" s="194">
        <f t="shared" si="13"/>
        <v>1</v>
      </c>
      <c r="L41" s="166"/>
    </row>
    <row r="42" spans="1:12" ht="12.95" customHeight="1" x14ac:dyDescent="0.2">
      <c r="A42" s="993" t="str">
        <f>T!J21</f>
        <v>listopad</v>
      </c>
      <c r="B42" s="994"/>
      <c r="C42" s="154" t="s">
        <v>6</v>
      </c>
      <c r="D42" s="132">
        <v>142</v>
      </c>
      <c r="E42" s="151">
        <v>44146.573000000004</v>
      </c>
      <c r="F42" s="133">
        <v>471524.12899000006</v>
      </c>
      <c r="G42" s="791">
        <f>E42/$E$46</f>
        <v>0.45830014378868777</v>
      </c>
      <c r="H42" s="238">
        <f>(E42-I42)/I42</f>
        <v>-2.0227861866926985E-2</v>
      </c>
      <c r="I42" s="719">
        <v>45058</v>
      </c>
      <c r="J42" s="185">
        <v>480220.94822999992</v>
      </c>
      <c r="K42" s="193">
        <f>I42/$I$46</f>
        <v>0.52056593597577361</v>
      </c>
      <c r="L42" s="149"/>
    </row>
    <row r="43" spans="1:12" ht="12.95" customHeight="1" x14ac:dyDescent="0.2">
      <c r="A43" s="993"/>
      <c r="B43" s="994"/>
      <c r="C43" s="154" t="s">
        <v>7</v>
      </c>
      <c r="D43" s="132">
        <v>473</v>
      </c>
      <c r="E43" s="151">
        <v>6912.1100000000006</v>
      </c>
      <c r="F43" s="133">
        <v>73837.55224999995</v>
      </c>
      <c r="G43" s="791">
        <f t="shared" ref="G43:G46" si="15">E43/$E$46</f>
        <v>7.1756895079562052E-2</v>
      </c>
      <c r="H43" s="238">
        <f>(E43-I43)/I43</f>
        <v>0.13402513453209094</v>
      </c>
      <c r="I43" s="719">
        <v>6095.2</v>
      </c>
      <c r="J43" s="185">
        <v>64964.470719999983</v>
      </c>
      <c r="K43" s="193">
        <f t="shared" ref="K43:K46" si="16">I43/$I$46</f>
        <v>7.0419314948722431E-2</v>
      </c>
      <c r="L43" s="150"/>
    </row>
    <row r="44" spans="1:12" ht="12.95" customHeight="1" x14ac:dyDescent="0.2">
      <c r="A44" s="993"/>
      <c r="B44" s="994"/>
      <c r="C44" s="154" t="s">
        <v>8</v>
      </c>
      <c r="D44" s="132">
        <v>17967</v>
      </c>
      <c r="E44" s="151">
        <v>13606.388000000001</v>
      </c>
      <c r="F44" s="133">
        <v>145393.962</v>
      </c>
      <c r="G44" s="791">
        <f t="shared" si="15"/>
        <v>0.14125240427710381</v>
      </c>
      <c r="H44" s="238">
        <f t="shared" ref="H44:H46" si="17">(E44-I44)/I44</f>
        <v>0.27523646873604113</v>
      </c>
      <c r="I44" s="719">
        <v>10669.698</v>
      </c>
      <c r="J44" s="185">
        <v>113742.04500000001</v>
      </c>
      <c r="K44" s="193">
        <f t="shared" si="16"/>
        <v>0.12326959310108837</v>
      </c>
      <c r="L44" s="149"/>
    </row>
    <row r="45" spans="1:12" ht="12.95" customHeight="1" x14ac:dyDescent="0.2">
      <c r="A45" s="993"/>
      <c r="B45" s="994"/>
      <c r="C45" s="154" t="s">
        <v>9</v>
      </c>
      <c r="D45" s="132">
        <v>366085</v>
      </c>
      <c r="E45" s="151">
        <v>31661.7</v>
      </c>
      <c r="F45" s="133">
        <v>338336.5</v>
      </c>
      <c r="G45" s="791">
        <f t="shared" si="15"/>
        <v>0.32869055685464632</v>
      </c>
      <c r="H45" s="238">
        <f t="shared" si="17"/>
        <v>0.28014506992710109</v>
      </c>
      <c r="I45" s="719">
        <v>24732.9</v>
      </c>
      <c r="J45" s="185">
        <v>263692.3</v>
      </c>
      <c r="K45" s="193">
        <f t="shared" si="16"/>
        <v>0.28574515597441547</v>
      </c>
      <c r="L45" s="149"/>
    </row>
    <row r="46" spans="1:12" ht="12.95" customHeight="1" x14ac:dyDescent="0.2">
      <c r="A46" s="993"/>
      <c r="B46" s="994"/>
      <c r="C46" s="156" t="s">
        <v>2</v>
      </c>
      <c r="D46" s="145">
        <v>384667</v>
      </c>
      <c r="E46" s="146">
        <v>96326.771000000008</v>
      </c>
      <c r="F46" s="147">
        <v>1029092.1432400001</v>
      </c>
      <c r="G46" s="795">
        <f t="shared" si="15"/>
        <v>1</v>
      </c>
      <c r="H46" s="784">
        <f t="shared" si="17"/>
        <v>0.11288640652356988</v>
      </c>
      <c r="I46" s="721">
        <v>86555.79800000001</v>
      </c>
      <c r="J46" s="186">
        <v>922619.76394999982</v>
      </c>
      <c r="K46" s="206">
        <f t="shared" si="16"/>
        <v>1</v>
      </c>
      <c r="L46" s="166"/>
    </row>
    <row r="47" spans="1:12" ht="12.95" customHeight="1" x14ac:dyDescent="0.2">
      <c r="A47" s="993" t="str">
        <f>T!J22</f>
        <v>prosinec</v>
      </c>
      <c r="B47" s="994"/>
      <c r="C47" s="153" t="s">
        <v>6</v>
      </c>
      <c r="D47" s="171">
        <v>142</v>
      </c>
      <c r="E47" s="173">
        <v>47449.447999999997</v>
      </c>
      <c r="F47" s="172">
        <v>507477.07094999991</v>
      </c>
      <c r="G47" s="790">
        <f>E47/$E$51</f>
        <v>0.39729582162933252</v>
      </c>
      <c r="H47" s="690">
        <f>(E47-I47)/I47</f>
        <v>0.16029882211548926</v>
      </c>
      <c r="I47" s="718">
        <v>40894.161999999997</v>
      </c>
      <c r="J47" s="187">
        <v>434467.00136999995</v>
      </c>
      <c r="K47" s="192">
        <f>I47/$I$51</f>
        <v>0.41804851424895345</v>
      </c>
      <c r="L47" s="173"/>
    </row>
    <row r="48" spans="1:12" ht="12.95" customHeight="1" x14ac:dyDescent="0.2">
      <c r="A48" s="993"/>
      <c r="B48" s="994"/>
      <c r="C48" s="154" t="s">
        <v>7</v>
      </c>
      <c r="D48" s="132">
        <v>473</v>
      </c>
      <c r="E48" s="151">
        <v>7938.6390000000001</v>
      </c>
      <c r="F48" s="133">
        <v>84919.534309999915</v>
      </c>
      <c r="G48" s="791">
        <f t="shared" ref="G48:G51" si="18">E48/$E$51</f>
        <v>6.647049095541982E-2</v>
      </c>
      <c r="H48" s="238">
        <f t="shared" ref="H48:H51" si="19">(E48-I48)/I48</f>
        <v>0.18764757442732935</v>
      </c>
      <c r="I48" s="719">
        <v>6684.3389999999999</v>
      </c>
      <c r="J48" s="185">
        <v>72200.814750000005</v>
      </c>
      <c r="K48" s="193">
        <f t="shared" ref="K48:K51" si="20">I48/$I$51</f>
        <v>6.8331953780745913E-2</v>
      </c>
      <c r="L48" s="151"/>
    </row>
    <row r="49" spans="1:12" ht="12.95" customHeight="1" x14ac:dyDescent="0.2">
      <c r="A49" s="993"/>
      <c r="B49" s="994"/>
      <c r="C49" s="154" t="s">
        <v>8</v>
      </c>
      <c r="D49" s="132">
        <v>17991</v>
      </c>
      <c r="E49" s="151">
        <v>19182.463</v>
      </c>
      <c r="F49" s="133">
        <v>205266.272</v>
      </c>
      <c r="G49" s="791">
        <f t="shared" si="18"/>
        <v>0.16061540691599344</v>
      </c>
      <c r="H49" s="238">
        <f t="shared" si="19"/>
        <v>0.27236167098670205</v>
      </c>
      <c r="I49" s="719">
        <v>15076.265999999998</v>
      </c>
      <c r="J49" s="185">
        <v>160687.13099999999</v>
      </c>
      <c r="K49" s="193">
        <f t="shared" si="20"/>
        <v>0.15412005757012487</v>
      </c>
      <c r="L49" s="151"/>
    </row>
    <row r="50" spans="1:12" ht="12.95" customHeight="1" x14ac:dyDescent="0.2">
      <c r="A50" s="993"/>
      <c r="B50" s="994"/>
      <c r="C50" s="154" t="s">
        <v>9</v>
      </c>
      <c r="D50" s="132">
        <v>366339</v>
      </c>
      <c r="E50" s="151">
        <v>44860.476999999999</v>
      </c>
      <c r="F50" s="133">
        <v>480041.69400000002</v>
      </c>
      <c r="G50" s="791">
        <f t="shared" si="18"/>
        <v>0.37561828049925416</v>
      </c>
      <c r="H50" s="238">
        <f t="shared" si="19"/>
        <v>0.27564842900277287</v>
      </c>
      <c r="I50" s="719">
        <v>35166.803</v>
      </c>
      <c r="J50" s="185">
        <v>374823.39199999999</v>
      </c>
      <c r="K50" s="193">
        <f t="shared" si="20"/>
        <v>0.35949947440017577</v>
      </c>
      <c r="L50" s="151"/>
    </row>
    <row r="51" spans="1:12" ht="12.95" customHeight="1" thickBot="1" x14ac:dyDescent="0.25">
      <c r="A51" s="995"/>
      <c r="B51" s="996"/>
      <c r="C51" s="174" t="s">
        <v>2</v>
      </c>
      <c r="D51" s="175">
        <v>384945</v>
      </c>
      <c r="E51" s="176">
        <v>119431.027</v>
      </c>
      <c r="F51" s="177">
        <v>1277704.5712599999</v>
      </c>
      <c r="G51" s="803">
        <f t="shared" si="18"/>
        <v>1</v>
      </c>
      <c r="H51" s="799">
        <f t="shared" si="19"/>
        <v>0.22090687156217192</v>
      </c>
      <c r="I51" s="729">
        <v>97821.569999999992</v>
      </c>
      <c r="J51" s="188">
        <v>1042178.3391199999</v>
      </c>
      <c r="K51" s="195">
        <f t="shared" si="20"/>
        <v>1</v>
      </c>
      <c r="L51" s="178"/>
    </row>
    <row r="52" spans="1:12" ht="12.95" customHeight="1" thickTop="1" x14ac:dyDescent="0.2">
      <c r="A52" s="1015" t="str">
        <f>T!E17</f>
        <v>IV. čtvrtletí</v>
      </c>
      <c r="B52" s="1016"/>
      <c r="C52" s="154" t="s">
        <v>6</v>
      </c>
      <c r="D52" s="132">
        <f>D47</f>
        <v>142</v>
      </c>
      <c r="E52" s="151">
        <f>E37+E42+E47</f>
        <v>135922.47200000001</v>
      </c>
      <c r="F52" s="133">
        <f>F37+F42+F47</f>
        <v>1452133.7936999998</v>
      </c>
      <c r="G52" s="791">
        <f>E52/$E$56</f>
        <v>0.4619332355689858</v>
      </c>
      <c r="H52" s="238">
        <f>(E52-I52)/I52</f>
        <v>4.3444405683622497E-2</v>
      </c>
      <c r="I52" s="719">
        <v>130263.262</v>
      </c>
      <c r="J52" s="185">
        <v>1387881.7541799999</v>
      </c>
      <c r="K52" s="193">
        <f>I52/$I$56</f>
        <v>0.50010477328070602</v>
      </c>
      <c r="L52" s="148"/>
    </row>
    <row r="53" spans="1:12" ht="12.95" customHeight="1" x14ac:dyDescent="0.2">
      <c r="A53" s="993"/>
      <c r="B53" s="994"/>
      <c r="C53" s="154" t="s">
        <v>7</v>
      </c>
      <c r="D53" s="132">
        <f>D48</f>
        <v>473</v>
      </c>
      <c r="E53" s="151">
        <f t="shared" ref="E53:F55" si="21">E38+E43+E48</f>
        <v>20188.985000000001</v>
      </c>
      <c r="F53" s="133">
        <f t="shared" si="21"/>
        <v>215736.7761299999</v>
      </c>
      <c r="G53" s="791">
        <f t="shared" ref="G53:G56" si="22">E53/$E$56</f>
        <v>6.8612371645975667E-2</v>
      </c>
      <c r="H53" s="238">
        <f t="shared" ref="H53:H56" si="23">(E53-I53)/I53</f>
        <v>0.12906593925588306</v>
      </c>
      <c r="I53" s="719">
        <v>17881.138999999999</v>
      </c>
      <c r="J53" s="185">
        <v>191646.98242999997</v>
      </c>
      <c r="K53" s="193">
        <f t="shared" ref="K53:K56" si="24">I53/$I$56</f>
        <v>6.8649002245896387E-2</v>
      </c>
      <c r="L53" s="148"/>
    </row>
    <row r="54" spans="1:12" ht="12.95" customHeight="1" x14ac:dyDescent="0.2">
      <c r="A54" s="993"/>
      <c r="B54" s="994"/>
      <c r="C54" s="154" t="s">
        <v>8</v>
      </c>
      <c r="D54" s="132">
        <f t="shared" ref="D54:D55" si="25">D49</f>
        <v>17991</v>
      </c>
      <c r="E54" s="151">
        <f t="shared" si="21"/>
        <v>41451.172999999995</v>
      </c>
      <c r="F54" s="133">
        <f t="shared" si="21"/>
        <v>443149.73800000001</v>
      </c>
      <c r="G54" s="791">
        <f t="shared" si="22"/>
        <v>0.1408720293287469</v>
      </c>
      <c r="H54" s="238">
        <f t="shared" si="23"/>
        <v>0.22677478434457121</v>
      </c>
      <c r="I54" s="719">
        <v>33788.738999999994</v>
      </c>
      <c r="J54" s="185">
        <v>360336.26500000001</v>
      </c>
      <c r="K54" s="193">
        <f t="shared" si="24"/>
        <v>0.12972122298792077</v>
      </c>
      <c r="L54" s="148"/>
    </row>
    <row r="55" spans="1:12" ht="12.95" customHeight="1" x14ac:dyDescent="0.2">
      <c r="A55" s="993"/>
      <c r="B55" s="994"/>
      <c r="C55" s="154" t="s">
        <v>9</v>
      </c>
      <c r="D55" s="132">
        <f t="shared" si="25"/>
        <v>366339</v>
      </c>
      <c r="E55" s="151">
        <f t="shared" si="21"/>
        <v>96684.377000000008</v>
      </c>
      <c r="F55" s="133">
        <f t="shared" si="21"/>
        <v>1033655.194</v>
      </c>
      <c r="G55" s="791">
        <f t="shared" si="22"/>
        <v>0.32858236345629172</v>
      </c>
      <c r="H55" s="238">
        <f t="shared" si="23"/>
        <v>0.23103960471615551</v>
      </c>
      <c r="I55" s="719">
        <v>78538.803</v>
      </c>
      <c r="J55" s="185">
        <v>837634.79200000002</v>
      </c>
      <c r="K55" s="193">
        <f t="shared" si="24"/>
        <v>0.30152500148547667</v>
      </c>
      <c r="L55" s="148"/>
    </row>
    <row r="56" spans="1:12" ht="12.95" customHeight="1" x14ac:dyDescent="0.2">
      <c r="A56" s="993"/>
      <c r="B56" s="994"/>
      <c r="C56" s="157" t="s">
        <v>2</v>
      </c>
      <c r="D56" s="158">
        <f>SUM(D52:D55)</f>
        <v>384945</v>
      </c>
      <c r="E56" s="159">
        <f>SUM(E52:E55)</f>
        <v>294247.00699999998</v>
      </c>
      <c r="F56" s="160">
        <f>SUM(F52:F55)</f>
        <v>3144675.50183</v>
      </c>
      <c r="G56" s="798">
        <f t="shared" si="22"/>
        <v>1</v>
      </c>
      <c r="H56" s="786">
        <f t="shared" si="23"/>
        <v>0.12966872213181113</v>
      </c>
      <c r="I56" s="724">
        <v>260471.94300000003</v>
      </c>
      <c r="J56" s="189">
        <v>2777499.7936100001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169"/>
      <c r="J57" s="141"/>
      <c r="K57" s="170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273</v>
      </c>
      <c r="L1" s="1001"/>
    </row>
    <row r="2" spans="1:17" ht="6.75" customHeight="1" x14ac:dyDescent="0.2"/>
    <row r="3" spans="1:17" ht="30" customHeight="1" x14ac:dyDescent="0.2">
      <c r="A3" s="1014" t="s">
        <v>230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117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21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109</v>
      </c>
      <c r="E10" s="151">
        <v>15422.2</v>
      </c>
      <c r="F10" s="133">
        <v>164666.25259000005</v>
      </c>
      <c r="G10" s="790">
        <f>E10/$E$14</f>
        <v>0.39467091137549548</v>
      </c>
      <c r="H10" s="238">
        <f>(E10-I10)/I10</f>
        <v>-7.269469430949059E-2</v>
      </c>
      <c r="I10" s="719">
        <v>16631.2</v>
      </c>
      <c r="J10" s="185">
        <v>177669.32398000004</v>
      </c>
      <c r="K10" s="192">
        <f>I10/$I$14</f>
        <v>0.43275480731700972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379</v>
      </c>
      <c r="E11" s="151">
        <v>4447</v>
      </c>
      <c r="F11" s="133">
        <v>47481.41664000001</v>
      </c>
      <c r="G11" s="791">
        <f>E11/$E$14</f>
        <v>0.11380357814623258</v>
      </c>
      <c r="H11" s="238">
        <f>(E11-I11)/I11</f>
        <v>9.6076111604061959E-2</v>
      </c>
      <c r="I11" s="719">
        <v>4057.2</v>
      </c>
      <c r="J11" s="185">
        <v>43342.344079999973</v>
      </c>
      <c r="K11" s="193">
        <f>I11/$I$14</f>
        <v>0.1055710233925737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12820</v>
      </c>
      <c r="E12" s="151">
        <v>6138.7</v>
      </c>
      <c r="F12" s="133">
        <v>65544</v>
      </c>
      <c r="G12" s="791">
        <f>E12/$E$14</f>
        <v>0.15709602544778006</v>
      </c>
      <c r="H12" s="238">
        <f t="shared" ref="H12:H14" si="0">(E12-I12)/I12</f>
        <v>7.7626612832440947E-2</v>
      </c>
      <c r="I12" s="719">
        <v>5696.5</v>
      </c>
      <c r="J12" s="185">
        <v>60855.5</v>
      </c>
      <c r="K12" s="193">
        <f>I12/$I$14</f>
        <v>0.14822669199344279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173953</v>
      </c>
      <c r="E13" s="151">
        <v>13068.2</v>
      </c>
      <c r="F13" s="133">
        <v>139532.6</v>
      </c>
      <c r="G13" s="791">
        <f>E13/$E$14</f>
        <v>0.33442948503049175</v>
      </c>
      <c r="H13" s="238">
        <f t="shared" si="0"/>
        <v>8.4849038277948902E-2</v>
      </c>
      <c r="I13" s="719">
        <v>12046.1</v>
      </c>
      <c r="J13" s="185">
        <v>128687.2</v>
      </c>
      <c r="K13" s="193">
        <f>I13/$I$14</f>
        <v>0.31344747729697381</v>
      </c>
      <c r="L13" s="149"/>
      <c r="M13" s="134"/>
      <c r="O13" s="134"/>
      <c r="P13" s="134"/>
      <c r="Q13" s="134"/>
    </row>
    <row r="14" spans="1:17" ht="12.95" customHeight="1" x14ac:dyDescent="0.2">
      <c r="A14" s="991"/>
      <c r="B14" s="992"/>
      <c r="C14" s="156" t="s">
        <v>2</v>
      </c>
      <c r="D14" s="145">
        <v>187261</v>
      </c>
      <c r="E14" s="146">
        <v>39076.100000000006</v>
      </c>
      <c r="F14" s="147">
        <v>417224.26923000009</v>
      </c>
      <c r="G14" s="794">
        <f>SUM(G10:G13)</f>
        <v>0.99999999999999989</v>
      </c>
      <c r="H14" s="784">
        <f t="shared" si="0"/>
        <v>1.6785928026853473E-2</v>
      </c>
      <c r="I14" s="721">
        <v>38431</v>
      </c>
      <c r="J14" s="186">
        <v>410554.36806000007</v>
      </c>
      <c r="K14" s="194">
        <f>SUM(K10:K13)</f>
        <v>1</v>
      </c>
      <c r="L14" s="166"/>
      <c r="M14" s="134"/>
    </row>
    <row r="15" spans="1:17" ht="12.95" customHeight="1" x14ac:dyDescent="0.2">
      <c r="A15" s="993" t="str">
        <f>T!J21</f>
        <v>listopad</v>
      </c>
      <c r="B15" s="994"/>
      <c r="C15" s="154" t="s">
        <v>6</v>
      </c>
      <c r="D15" s="132">
        <v>110</v>
      </c>
      <c r="E15" s="151">
        <v>18831.099999999999</v>
      </c>
      <c r="F15" s="133">
        <v>201229.36289999986</v>
      </c>
      <c r="G15" s="791">
        <f>E15/$E$19</f>
        <v>0.34385722085373138</v>
      </c>
      <c r="H15" s="238">
        <f>(E15-I15)/I15</f>
        <v>7.2972695779013413E-2</v>
      </c>
      <c r="I15" s="719">
        <v>17550.400000000001</v>
      </c>
      <c r="J15" s="185">
        <v>187115.8159000001</v>
      </c>
      <c r="K15" s="193">
        <f>I15/$I$19</f>
        <v>0.38177443844544118</v>
      </c>
      <c r="L15" s="149"/>
      <c r="M15" s="134"/>
      <c r="N15" s="134"/>
    </row>
    <row r="16" spans="1:17" ht="12.95" customHeight="1" x14ac:dyDescent="0.2">
      <c r="A16" s="993"/>
      <c r="B16" s="994"/>
      <c r="C16" s="154" t="s">
        <v>7</v>
      </c>
      <c r="D16" s="132">
        <v>380</v>
      </c>
      <c r="E16" s="151">
        <v>5771.8</v>
      </c>
      <c r="F16" s="133">
        <v>61677.206269999966</v>
      </c>
      <c r="G16" s="791">
        <f t="shared" ref="G16:G17" si="1">E16/$E$19</f>
        <v>0.10539347713747826</v>
      </c>
      <c r="H16" s="238">
        <f>(E16-I16)/I16</f>
        <v>0.18349771371157919</v>
      </c>
      <c r="I16" s="719">
        <v>4876.8999999999996</v>
      </c>
      <c r="J16" s="185">
        <v>51995.859769999937</v>
      </c>
      <c r="K16" s="193">
        <f t="shared" ref="K16:K18" si="2">I16/$I$19</f>
        <v>0.1060873688835908</v>
      </c>
      <c r="L16" s="150"/>
      <c r="M16" s="137"/>
      <c r="N16" s="134"/>
    </row>
    <row r="17" spans="1:21" ht="12.95" customHeight="1" x14ac:dyDescent="0.2">
      <c r="A17" s="993"/>
      <c r="B17" s="994"/>
      <c r="C17" s="154" t="s">
        <v>8</v>
      </c>
      <c r="D17" s="132">
        <v>12844</v>
      </c>
      <c r="E17" s="151">
        <v>9639.7999999999993</v>
      </c>
      <c r="F17" s="133">
        <v>103011.1</v>
      </c>
      <c r="G17" s="791">
        <f t="shared" si="1"/>
        <v>0.17602343132296039</v>
      </c>
      <c r="H17" s="238">
        <f t="shared" ref="H17:H19" si="3">(E17-I17)/I17</f>
        <v>0.27529137837516038</v>
      </c>
      <c r="I17" s="719">
        <v>7558.9</v>
      </c>
      <c r="J17" s="185">
        <v>80590.5</v>
      </c>
      <c r="K17" s="193">
        <f>I17/$I$19</f>
        <v>0.1644290046246949</v>
      </c>
      <c r="L17" s="149"/>
      <c r="M17" s="134"/>
      <c r="N17" s="134"/>
      <c r="O17" s="134"/>
      <c r="P17" s="134"/>
    </row>
    <row r="18" spans="1:21" ht="12.95" customHeight="1" x14ac:dyDescent="0.2">
      <c r="A18" s="993"/>
      <c r="B18" s="994"/>
      <c r="C18" s="154" t="s">
        <v>9</v>
      </c>
      <c r="D18" s="132">
        <v>174081</v>
      </c>
      <c r="E18" s="151">
        <v>20521.599999999999</v>
      </c>
      <c r="F18" s="133">
        <v>219294.1</v>
      </c>
      <c r="G18" s="791">
        <f>E18/$E$19</f>
        <v>0.37472587068583002</v>
      </c>
      <c r="H18" s="238">
        <f t="shared" si="3"/>
        <v>0.28385175546157498</v>
      </c>
      <c r="I18" s="719">
        <v>15984.4</v>
      </c>
      <c r="J18" s="185">
        <v>170419.7</v>
      </c>
      <c r="K18" s="193">
        <f t="shared" si="2"/>
        <v>0.34770918804627299</v>
      </c>
      <c r="L18" s="149"/>
      <c r="M18" s="134"/>
      <c r="N18" s="134"/>
      <c r="O18" s="134"/>
      <c r="P18" s="134"/>
    </row>
    <row r="19" spans="1:21" ht="12.95" customHeight="1" x14ac:dyDescent="0.2">
      <c r="A19" s="993"/>
      <c r="B19" s="994"/>
      <c r="C19" s="156" t="s">
        <v>2</v>
      </c>
      <c r="D19" s="145">
        <v>187415</v>
      </c>
      <c r="E19" s="146">
        <v>54764.299999999996</v>
      </c>
      <c r="F19" s="147">
        <v>585211.76916999975</v>
      </c>
      <c r="G19" s="794">
        <f>SUM(G15:G18)</f>
        <v>1</v>
      </c>
      <c r="H19" s="784">
        <f t="shared" si="3"/>
        <v>0.19128965034173992</v>
      </c>
      <c r="I19" s="721">
        <v>45970.600000000006</v>
      </c>
      <c r="J19" s="186">
        <v>490121.87567000004</v>
      </c>
      <c r="K19" s="194">
        <f>SUM(K15:K18)</f>
        <v>0.99999999999999978</v>
      </c>
      <c r="L19" s="166"/>
      <c r="M19" s="134"/>
      <c r="N19" s="134"/>
      <c r="O19" s="134"/>
      <c r="P19" s="134"/>
    </row>
    <row r="20" spans="1:21" ht="12.95" customHeight="1" x14ac:dyDescent="0.2">
      <c r="A20" s="993" t="str">
        <f>T!J22</f>
        <v>prosinec</v>
      </c>
      <c r="B20" s="994"/>
      <c r="C20" s="153" t="s">
        <v>6</v>
      </c>
      <c r="D20" s="171">
        <v>110</v>
      </c>
      <c r="E20" s="173">
        <v>19536.099999999999</v>
      </c>
      <c r="F20" s="172">
        <v>209053.61538000003</v>
      </c>
      <c r="G20" s="790">
        <f>E20/$E$24</f>
        <v>0.28383983820514647</v>
      </c>
      <c r="H20" s="690">
        <f>(E20-I20)/I20</f>
        <v>0.14315724183128922</v>
      </c>
      <c r="I20" s="718">
        <v>17089.599999999999</v>
      </c>
      <c r="J20" s="187">
        <v>182080.30000000005</v>
      </c>
      <c r="K20" s="192">
        <f>I20/$I$24</f>
        <v>0.3056140231656917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993"/>
      <c r="B21" s="994"/>
      <c r="C21" s="154" t="s">
        <v>7</v>
      </c>
      <c r="D21" s="132">
        <v>382</v>
      </c>
      <c r="E21" s="151">
        <v>6771.6</v>
      </c>
      <c r="F21" s="133">
        <v>72461.88960000001</v>
      </c>
      <c r="G21" s="791">
        <f t="shared" ref="G21:G23" si="4">E21/$E$24</f>
        <v>9.8384521393214103E-2</v>
      </c>
      <c r="H21" s="238">
        <f t="shared" ref="H21:H24" si="5">(E21-I21)/I21</f>
        <v>0.22094406981356615</v>
      </c>
      <c r="I21" s="719">
        <v>5546.2</v>
      </c>
      <c r="J21" s="185">
        <v>59091.548010000057</v>
      </c>
      <c r="K21" s="193">
        <f t="shared" ref="K21:K22" si="6">I21/$I$24</f>
        <v>9.9182923841491868E-2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993"/>
      <c r="B22" s="994"/>
      <c r="C22" s="154" t="s">
        <v>8</v>
      </c>
      <c r="D22" s="132">
        <v>12863</v>
      </c>
      <c r="E22" s="151">
        <v>13589.8</v>
      </c>
      <c r="F22" s="133">
        <v>145422.6</v>
      </c>
      <c r="G22" s="791">
        <f t="shared" si="4"/>
        <v>0.19744609380788897</v>
      </c>
      <c r="H22" s="238">
        <f t="shared" si="5"/>
        <v>0.27173872356354101</v>
      </c>
      <c r="I22" s="719">
        <v>10686</v>
      </c>
      <c r="J22" s="185">
        <v>113853.9</v>
      </c>
      <c r="K22" s="193">
        <f t="shared" si="6"/>
        <v>0.19109817968522269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993"/>
      <c r="B23" s="994"/>
      <c r="C23" s="154" t="s">
        <v>9</v>
      </c>
      <c r="D23" s="132">
        <v>174202</v>
      </c>
      <c r="E23" s="151">
        <v>28930.400000000001</v>
      </c>
      <c r="F23" s="133">
        <v>309581.40000000002</v>
      </c>
      <c r="G23" s="791">
        <f t="shared" si="4"/>
        <v>0.42032954659375055</v>
      </c>
      <c r="H23" s="238">
        <f t="shared" si="5"/>
        <v>0.28027047718512565</v>
      </c>
      <c r="I23" s="719">
        <v>22597.1</v>
      </c>
      <c r="J23" s="185">
        <v>240759.6</v>
      </c>
      <c r="K23" s="193">
        <f>I23/$I$24</f>
        <v>0.40410487330759365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995"/>
      <c r="B24" s="996"/>
      <c r="C24" s="174" t="s">
        <v>2</v>
      </c>
      <c r="D24" s="175">
        <v>187557</v>
      </c>
      <c r="E24" s="176">
        <v>68827.899999999994</v>
      </c>
      <c r="F24" s="177">
        <v>736519.50498000009</v>
      </c>
      <c r="G24" s="803">
        <f>SUM(G20:G23)</f>
        <v>1</v>
      </c>
      <c r="H24" s="799">
        <f t="shared" si="5"/>
        <v>0.23085218056864482</v>
      </c>
      <c r="I24" s="729">
        <v>55918.9</v>
      </c>
      <c r="J24" s="188">
        <v>595785.34801000007</v>
      </c>
      <c r="K24" s="195">
        <f>SUM(K20:K23)</f>
        <v>0.99999999999999978</v>
      </c>
      <c r="L24" s="178"/>
    </row>
    <row r="25" spans="1:21" ht="12.95" customHeight="1" thickTop="1" x14ac:dyDescent="0.2">
      <c r="A25" s="1015" t="str">
        <f>T!E17</f>
        <v>IV. čtvrtletí</v>
      </c>
      <c r="B25" s="1016"/>
      <c r="C25" s="154" t="s">
        <v>6</v>
      </c>
      <c r="D25" s="132">
        <f>D20</f>
        <v>110</v>
      </c>
      <c r="E25" s="151">
        <f>E10+E15+E20</f>
        <v>53789.4</v>
      </c>
      <c r="F25" s="133">
        <f>F10+F15+F20</f>
        <v>574949.23086999985</v>
      </c>
      <c r="G25" s="791">
        <f>E25/$E$29</f>
        <v>0.33066922073938187</v>
      </c>
      <c r="H25" s="238">
        <f>(E25-I25)/I25</f>
        <v>4.9115292795955563E-2</v>
      </c>
      <c r="I25" s="723">
        <v>51271.200000000004</v>
      </c>
      <c r="J25" s="185">
        <v>546865.43988000019</v>
      </c>
      <c r="K25" s="193">
        <f>I25/$I$29</f>
        <v>0.36538638331533885</v>
      </c>
      <c r="L25" s="148"/>
    </row>
    <row r="26" spans="1:21" ht="12.95" customHeight="1" x14ac:dyDescent="0.2">
      <c r="A26" s="993"/>
      <c r="B26" s="994"/>
      <c r="C26" s="154" t="s">
        <v>7</v>
      </c>
      <c r="D26" s="132">
        <f>D21</f>
        <v>382</v>
      </c>
      <c r="E26" s="151">
        <f t="shared" ref="E26:F28" si="7">E11+E16+E21</f>
        <v>16990.400000000001</v>
      </c>
      <c r="F26" s="133">
        <f t="shared" si="7"/>
        <v>181620.51250999997</v>
      </c>
      <c r="G26" s="791">
        <f t="shared" ref="G26:G28" si="8">E26/$E$29</f>
        <v>0.10444813156589206</v>
      </c>
      <c r="H26" s="238">
        <f t="shared" ref="H26:H29" si="9">(E26-I26)/I26</f>
        <v>0.17334585609414185</v>
      </c>
      <c r="I26" s="719">
        <v>14480.3</v>
      </c>
      <c r="J26" s="185">
        <v>154429.75185999996</v>
      </c>
      <c r="K26" s="193">
        <f t="shared" ref="K26:K28" si="10">I26/$I$29</f>
        <v>0.10319447265367497</v>
      </c>
      <c r="L26" s="148"/>
    </row>
    <row r="27" spans="1:21" ht="12.95" customHeight="1" x14ac:dyDescent="0.2">
      <c r="A27" s="993"/>
      <c r="B27" s="994"/>
      <c r="C27" s="154" t="s">
        <v>8</v>
      </c>
      <c r="D27" s="132">
        <f t="shared" ref="D27:D28" si="11">D22</f>
        <v>12863</v>
      </c>
      <c r="E27" s="151">
        <f t="shared" si="7"/>
        <v>29368.3</v>
      </c>
      <c r="F27" s="133">
        <f t="shared" si="7"/>
        <v>313977.7</v>
      </c>
      <c r="G27" s="791">
        <f t="shared" si="8"/>
        <v>0.18054101505947992</v>
      </c>
      <c r="H27" s="238">
        <f t="shared" si="9"/>
        <v>0.22667429640706047</v>
      </c>
      <c r="I27" s="719">
        <v>23941.4</v>
      </c>
      <c r="J27" s="185">
        <v>255299.9</v>
      </c>
      <c r="K27" s="193">
        <f t="shared" si="10"/>
        <v>0.17061940343713144</v>
      </c>
      <c r="L27" s="148"/>
    </row>
    <row r="28" spans="1:21" ht="12.95" customHeight="1" x14ac:dyDescent="0.2">
      <c r="A28" s="993"/>
      <c r="B28" s="994"/>
      <c r="C28" s="154" t="s">
        <v>9</v>
      </c>
      <c r="D28" s="132">
        <f t="shared" si="11"/>
        <v>174202</v>
      </c>
      <c r="E28" s="151">
        <f t="shared" si="7"/>
        <v>62520.200000000004</v>
      </c>
      <c r="F28" s="133">
        <f t="shared" si="7"/>
        <v>668408.10000000009</v>
      </c>
      <c r="G28" s="791">
        <f t="shared" si="8"/>
        <v>0.38434163263524607</v>
      </c>
      <c r="H28" s="238">
        <f t="shared" si="9"/>
        <v>0.2349034913762455</v>
      </c>
      <c r="I28" s="719">
        <v>50627.6</v>
      </c>
      <c r="J28" s="185">
        <v>539866.5</v>
      </c>
      <c r="K28" s="193">
        <f t="shared" si="10"/>
        <v>0.36079974059385478</v>
      </c>
      <c r="L28" s="148"/>
    </row>
    <row r="29" spans="1:21" ht="12.95" customHeight="1" x14ac:dyDescent="0.2">
      <c r="A29" s="993"/>
      <c r="B29" s="994"/>
      <c r="C29" s="157" t="s">
        <v>2</v>
      </c>
      <c r="D29" s="158">
        <f>SUM(D25:D28)</f>
        <v>187557</v>
      </c>
      <c r="E29" s="159">
        <f>SUM(E25:E28)</f>
        <v>162668.30000000002</v>
      </c>
      <c r="F29" s="160">
        <f>SUM(F25:F28)</f>
        <v>1738955.5433799999</v>
      </c>
      <c r="G29" s="798">
        <f>SUM(G25:G28)</f>
        <v>1</v>
      </c>
      <c r="H29" s="786">
        <f t="shared" si="9"/>
        <v>0.15926254538716736</v>
      </c>
      <c r="I29" s="724">
        <v>140320.5</v>
      </c>
      <c r="J29" s="189">
        <v>1496461.5917400001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726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47" t="s">
        <v>118</v>
      </c>
      <c r="B32" s="1047"/>
      <c r="C32" s="1047"/>
      <c r="D32" s="1048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04">
        <f>T!G17</f>
        <v>2016</v>
      </c>
      <c r="F33" s="1005"/>
      <c r="G33" s="1005"/>
      <c r="H33" s="714"/>
      <c r="I33" s="1006">
        <f>E33-1</f>
        <v>2015</v>
      </c>
      <c r="J33" s="1007"/>
      <c r="K33" s="1008"/>
      <c r="L33" s="148"/>
    </row>
    <row r="34" spans="1:12" ht="24.95" customHeight="1" x14ac:dyDescent="0.25">
      <c r="A34" s="129"/>
      <c r="B34" s="130"/>
      <c r="C34" s="131"/>
      <c r="D34" s="131"/>
      <c r="E34" s="787"/>
      <c r="F34" s="788"/>
      <c r="G34" s="789"/>
      <c r="H34" s="978" t="s">
        <v>109</v>
      </c>
      <c r="I34" s="715"/>
      <c r="J34" s="182"/>
      <c r="K34" s="716"/>
      <c r="L34" s="148"/>
    </row>
    <row r="35" spans="1:12" ht="24.95" customHeight="1" x14ac:dyDescent="0.25">
      <c r="A35" s="129"/>
      <c r="B35" s="161"/>
      <c r="C35" s="161"/>
      <c r="D35" s="1010" t="s">
        <v>0</v>
      </c>
      <c r="E35" s="977" t="s">
        <v>39</v>
      </c>
      <c r="F35" s="978"/>
      <c r="G35" s="781" t="s">
        <v>108</v>
      </c>
      <c r="H35" s="978"/>
      <c r="I35" s="1012" t="s">
        <v>39</v>
      </c>
      <c r="J35" s="1013"/>
      <c r="K35" s="190" t="s">
        <v>108</v>
      </c>
      <c r="L35" s="148"/>
    </row>
    <row r="36" spans="1:12" ht="12.95" customHeight="1" x14ac:dyDescent="0.25">
      <c r="A36" s="1009" t="s">
        <v>157</v>
      </c>
      <c r="B36" s="1009"/>
      <c r="C36" s="213" t="s">
        <v>45</v>
      </c>
      <c r="D36" s="1011"/>
      <c r="E36" s="163" t="s">
        <v>148</v>
      </c>
      <c r="F36" s="780" t="s">
        <v>1</v>
      </c>
      <c r="G36" s="782" t="s">
        <v>66</v>
      </c>
      <c r="H36" s="1009"/>
      <c r="I36" s="717" t="s">
        <v>158</v>
      </c>
      <c r="J36" s="184" t="s">
        <v>1</v>
      </c>
      <c r="K36" s="191" t="s">
        <v>66</v>
      </c>
      <c r="L36" s="152"/>
    </row>
    <row r="37" spans="1:12" ht="12.95" customHeight="1" x14ac:dyDescent="0.2">
      <c r="A37" s="987" t="str">
        <f>T!J20</f>
        <v>říjen</v>
      </c>
      <c r="B37" s="988"/>
      <c r="C37" s="153" t="s">
        <v>6</v>
      </c>
      <c r="D37" s="132">
        <v>78</v>
      </c>
      <c r="E37" s="151">
        <v>13560.6</v>
      </c>
      <c r="F37" s="133">
        <v>144789.36092999997</v>
      </c>
      <c r="G37" s="791">
        <f>E37/$E$41</f>
        <v>0.42184014956620197</v>
      </c>
      <c r="H37" s="238">
        <f>(E37-I37)/I37</f>
        <v>-2.2743978899122264E-2</v>
      </c>
      <c r="I37" s="719">
        <v>13876.2</v>
      </c>
      <c r="J37" s="185">
        <v>148237.65017000001</v>
      </c>
      <c r="K37" s="193">
        <f>I37/$I$41</f>
        <v>0.43949577170367088</v>
      </c>
      <c r="L37" s="148"/>
    </row>
    <row r="38" spans="1:12" ht="12.95" customHeight="1" x14ac:dyDescent="0.2">
      <c r="A38" s="989"/>
      <c r="B38" s="990"/>
      <c r="C38" s="154" t="s">
        <v>7</v>
      </c>
      <c r="D38" s="132">
        <v>289</v>
      </c>
      <c r="E38" s="151">
        <v>3597.9</v>
      </c>
      <c r="F38" s="133">
        <v>38415.233800000009</v>
      </c>
      <c r="G38" s="791">
        <f t="shared" ref="G38:G41" si="12">E38/$E$41</f>
        <v>0.11192267850421354</v>
      </c>
      <c r="H38" s="238">
        <f>(E38-I38)/I38</f>
        <v>9.0437945143203538E-2</v>
      </c>
      <c r="I38" s="719">
        <v>3299.5</v>
      </c>
      <c r="J38" s="185">
        <v>35248.438000000002</v>
      </c>
      <c r="K38" s="193">
        <f t="shared" ref="K38:K41" si="13">I38/$I$41</f>
        <v>0.10450384822474899</v>
      </c>
      <c r="L38" s="149"/>
    </row>
    <row r="39" spans="1:12" ht="12.95" customHeight="1" x14ac:dyDescent="0.2">
      <c r="A39" s="989"/>
      <c r="B39" s="990"/>
      <c r="C39" s="154" t="s">
        <v>8</v>
      </c>
      <c r="D39" s="132">
        <v>10902</v>
      </c>
      <c r="E39" s="151">
        <v>4892.2</v>
      </c>
      <c r="F39" s="133">
        <v>52234.7</v>
      </c>
      <c r="G39" s="791">
        <f t="shared" si="12"/>
        <v>0.15218547702223892</v>
      </c>
      <c r="H39" s="238">
        <f t="shared" ref="H39:H41" si="14">(E39-I39)/I39</f>
        <v>2.798907333473415E-2</v>
      </c>
      <c r="I39" s="719">
        <v>4759</v>
      </c>
      <c r="J39" s="185">
        <v>50839.8</v>
      </c>
      <c r="K39" s="193">
        <f t="shared" si="13"/>
        <v>0.15073005416020016</v>
      </c>
      <c r="L39" s="149"/>
    </row>
    <row r="40" spans="1:12" ht="12.95" customHeight="1" x14ac:dyDescent="0.2">
      <c r="A40" s="989"/>
      <c r="B40" s="990"/>
      <c r="C40" s="154" t="s">
        <v>9</v>
      </c>
      <c r="D40" s="132">
        <v>124987</v>
      </c>
      <c r="E40" s="151">
        <v>10095.6</v>
      </c>
      <c r="F40" s="133">
        <v>107792.6</v>
      </c>
      <c r="G40" s="791">
        <f t="shared" si="12"/>
        <v>0.31405169490734547</v>
      </c>
      <c r="H40" s="238">
        <f t="shared" si="14"/>
        <v>4.7446126391583694E-2</v>
      </c>
      <c r="I40" s="719">
        <v>9638.2999999999993</v>
      </c>
      <c r="J40" s="185">
        <v>102964.3</v>
      </c>
      <c r="K40" s="193">
        <f t="shared" si="13"/>
        <v>0.30527032591137998</v>
      </c>
      <c r="L40" s="149"/>
    </row>
    <row r="41" spans="1:12" ht="12.95" customHeight="1" x14ac:dyDescent="0.2">
      <c r="A41" s="991"/>
      <c r="B41" s="992"/>
      <c r="C41" s="156" t="s">
        <v>2</v>
      </c>
      <c r="D41" s="145">
        <v>136256</v>
      </c>
      <c r="E41" s="146">
        <v>32146.300000000003</v>
      </c>
      <c r="F41" s="147">
        <v>343231.89472999994</v>
      </c>
      <c r="G41" s="794">
        <f t="shared" si="12"/>
        <v>1</v>
      </c>
      <c r="H41" s="784">
        <f t="shared" si="14"/>
        <v>1.8157919741551419E-2</v>
      </c>
      <c r="I41" s="721">
        <v>31573</v>
      </c>
      <c r="J41" s="186">
        <v>337290.18816999998</v>
      </c>
      <c r="K41" s="194">
        <f t="shared" si="13"/>
        <v>1</v>
      </c>
      <c r="L41" s="166"/>
    </row>
    <row r="42" spans="1:12" ht="12.95" customHeight="1" x14ac:dyDescent="0.2">
      <c r="A42" s="993" t="str">
        <f>T!J21</f>
        <v>listopad</v>
      </c>
      <c r="B42" s="994"/>
      <c r="C42" s="154" t="s">
        <v>6</v>
      </c>
      <c r="D42" s="132">
        <v>78</v>
      </c>
      <c r="E42" s="151">
        <v>14733.1</v>
      </c>
      <c r="F42" s="133">
        <v>157438.12424000006</v>
      </c>
      <c r="G42" s="791">
        <f>E42/$E$46</f>
        <v>0.3422720408874434</v>
      </c>
      <c r="H42" s="238">
        <f>(E42-I42)/I42</f>
        <v>2.608192999317482E-2</v>
      </c>
      <c r="I42" s="719">
        <v>14358.6</v>
      </c>
      <c r="J42" s="185">
        <v>153086.00834999999</v>
      </c>
      <c r="K42" s="193">
        <f>I42/$I$46</f>
        <v>0.38536852445288972</v>
      </c>
      <c r="L42" s="149"/>
    </row>
    <row r="43" spans="1:12" ht="12.95" customHeight="1" x14ac:dyDescent="0.2">
      <c r="A43" s="993"/>
      <c r="B43" s="994"/>
      <c r="C43" s="154" t="s">
        <v>7</v>
      </c>
      <c r="D43" s="132">
        <v>291</v>
      </c>
      <c r="E43" s="151">
        <v>4776</v>
      </c>
      <c r="F43" s="133">
        <v>51036.206359999996</v>
      </c>
      <c r="G43" s="791">
        <f t="shared" ref="G43:G46" si="15">E43/$E$46</f>
        <v>0.11095365315367639</v>
      </c>
      <c r="H43" s="238">
        <f>(E43-I43)/I43</f>
        <v>0.25800079020150141</v>
      </c>
      <c r="I43" s="719">
        <v>3796.5</v>
      </c>
      <c r="J43" s="185">
        <v>40476.947359999998</v>
      </c>
      <c r="K43" s="193">
        <f t="shared" ref="K43:K46" si="16">I43/$I$46</f>
        <v>0.10189375030193723</v>
      </c>
      <c r="L43" s="150"/>
    </row>
    <row r="44" spans="1:12" ht="12.95" customHeight="1" x14ac:dyDescent="0.2">
      <c r="A44" s="993"/>
      <c r="B44" s="994"/>
      <c r="C44" s="154" t="s">
        <v>8</v>
      </c>
      <c r="D44" s="132">
        <v>10923</v>
      </c>
      <c r="E44" s="151">
        <v>7682.4</v>
      </c>
      <c r="F44" s="133">
        <v>82093.8</v>
      </c>
      <c r="G44" s="791">
        <f t="shared" si="15"/>
        <v>0.17847369032407945</v>
      </c>
      <c r="H44" s="238">
        <f t="shared" ref="H44:H46" si="17">(E44-I44)/I44</f>
        <v>0.21655133097911292</v>
      </c>
      <c r="I44" s="719">
        <v>6314.9</v>
      </c>
      <c r="J44" s="185">
        <v>67326.899999999994</v>
      </c>
      <c r="K44" s="193">
        <f t="shared" si="16"/>
        <v>0.16948474747312087</v>
      </c>
      <c r="L44" s="149"/>
    </row>
    <row r="45" spans="1:12" ht="12.95" customHeight="1" x14ac:dyDescent="0.2">
      <c r="A45" s="993"/>
      <c r="B45" s="994"/>
      <c r="C45" s="154" t="s">
        <v>9</v>
      </c>
      <c r="D45" s="132">
        <v>125079</v>
      </c>
      <c r="E45" s="151">
        <v>15853.5</v>
      </c>
      <c r="F45" s="133">
        <v>169410.5</v>
      </c>
      <c r="G45" s="791">
        <f t="shared" si="15"/>
        <v>0.36830061563480077</v>
      </c>
      <c r="H45" s="238">
        <f t="shared" si="17"/>
        <v>0.23958121569424684</v>
      </c>
      <c r="I45" s="719">
        <v>12789.4</v>
      </c>
      <c r="J45" s="185">
        <v>136355.1</v>
      </c>
      <c r="K45" s="193">
        <f t="shared" si="16"/>
        <v>0.3432529777720521</v>
      </c>
      <c r="L45" s="149"/>
    </row>
    <row r="46" spans="1:12" ht="12.95" customHeight="1" x14ac:dyDescent="0.2">
      <c r="A46" s="993"/>
      <c r="B46" s="994"/>
      <c r="C46" s="156" t="s">
        <v>2</v>
      </c>
      <c r="D46" s="145">
        <v>136371</v>
      </c>
      <c r="E46" s="146">
        <v>43045</v>
      </c>
      <c r="F46" s="147">
        <v>459978.63060000003</v>
      </c>
      <c r="G46" s="795">
        <f t="shared" si="15"/>
        <v>1</v>
      </c>
      <c r="H46" s="784">
        <f t="shared" si="17"/>
        <v>0.15527893632210926</v>
      </c>
      <c r="I46" s="721">
        <v>37259.4</v>
      </c>
      <c r="J46" s="186">
        <v>397244.95571000001</v>
      </c>
      <c r="K46" s="206">
        <f t="shared" si="16"/>
        <v>1</v>
      </c>
      <c r="L46" s="166"/>
    </row>
    <row r="47" spans="1:12" ht="12.95" customHeight="1" x14ac:dyDescent="0.2">
      <c r="A47" s="993" t="str">
        <f>T!J22</f>
        <v>prosinec</v>
      </c>
      <c r="B47" s="994"/>
      <c r="C47" s="153" t="s">
        <v>6</v>
      </c>
      <c r="D47" s="171">
        <v>78</v>
      </c>
      <c r="E47" s="173">
        <v>14268.6</v>
      </c>
      <c r="F47" s="172">
        <v>152686.82696999997</v>
      </c>
      <c r="G47" s="790">
        <f>E47/$E$51</f>
        <v>0.27104612795316352</v>
      </c>
      <c r="H47" s="690">
        <f>(E47-I47)/I47</f>
        <v>5.2194560792873664E-2</v>
      </c>
      <c r="I47" s="718">
        <v>13560.8</v>
      </c>
      <c r="J47" s="187">
        <v>144482.98020000008</v>
      </c>
      <c r="K47" s="192">
        <f>I47/$I$51</f>
        <v>0.30533608629963954</v>
      </c>
      <c r="L47" s="173"/>
    </row>
    <row r="48" spans="1:12" ht="12.95" customHeight="1" x14ac:dyDescent="0.2">
      <c r="A48" s="993"/>
      <c r="B48" s="994"/>
      <c r="C48" s="154" t="s">
        <v>7</v>
      </c>
      <c r="D48" s="132">
        <v>290</v>
      </c>
      <c r="E48" s="151">
        <v>5194.3</v>
      </c>
      <c r="F48" s="133">
        <v>55583.676309999981</v>
      </c>
      <c r="G48" s="791">
        <f t="shared" ref="G48:G51" si="18">E48/$E$51</f>
        <v>9.8670850849215563E-2</v>
      </c>
      <c r="H48" s="238">
        <f t="shared" ref="H48:H51" si="19">(E48-I48)/I48</f>
        <v>0.35113411715742382</v>
      </c>
      <c r="I48" s="719">
        <v>3844.4</v>
      </c>
      <c r="J48" s="185">
        <v>40959.932549999998</v>
      </c>
      <c r="K48" s="193">
        <f t="shared" ref="K48:K51" si="20">I48/$I$51</f>
        <v>8.6560826070020525E-2</v>
      </c>
      <c r="L48" s="151"/>
    </row>
    <row r="49" spans="1:12" ht="12.95" customHeight="1" x14ac:dyDescent="0.2">
      <c r="A49" s="993"/>
      <c r="B49" s="994"/>
      <c r="C49" s="154" t="s">
        <v>8</v>
      </c>
      <c r="D49" s="132">
        <v>10939</v>
      </c>
      <c r="E49" s="151">
        <v>10830.3</v>
      </c>
      <c r="F49" s="133">
        <v>115893.4</v>
      </c>
      <c r="G49" s="791">
        <f t="shared" si="18"/>
        <v>0.20573222878005878</v>
      </c>
      <c r="H49" s="238">
        <f t="shared" si="19"/>
        <v>0.2131663548889362</v>
      </c>
      <c r="I49" s="719">
        <v>8927.2999999999993</v>
      </c>
      <c r="J49" s="185">
        <v>95115.7</v>
      </c>
      <c r="K49" s="193">
        <f t="shared" si="20"/>
        <v>0.20100781983531738</v>
      </c>
      <c r="L49" s="151"/>
    </row>
    <row r="50" spans="1:12" ht="12.95" customHeight="1" x14ac:dyDescent="0.2">
      <c r="A50" s="993"/>
      <c r="B50" s="994"/>
      <c r="C50" s="154" t="s">
        <v>9</v>
      </c>
      <c r="D50" s="132">
        <v>125166</v>
      </c>
      <c r="E50" s="151">
        <v>22349.5</v>
      </c>
      <c r="F50" s="133">
        <v>239159.9</v>
      </c>
      <c r="G50" s="791">
        <f t="shared" si="18"/>
        <v>0.42455079241756222</v>
      </c>
      <c r="H50" s="238">
        <f t="shared" si="19"/>
        <v>0.23613123748631093</v>
      </c>
      <c r="I50" s="719">
        <v>18080.2</v>
      </c>
      <c r="J50" s="185">
        <v>192634.9</v>
      </c>
      <c r="K50" s="193">
        <f t="shared" si="20"/>
        <v>0.40709526779502264</v>
      </c>
      <c r="L50" s="151"/>
    </row>
    <row r="51" spans="1:12" ht="12.95" customHeight="1" thickBot="1" x14ac:dyDescent="0.25">
      <c r="A51" s="995"/>
      <c r="B51" s="996"/>
      <c r="C51" s="174" t="s">
        <v>2</v>
      </c>
      <c r="D51" s="175">
        <v>136473</v>
      </c>
      <c r="E51" s="176">
        <v>52642.7</v>
      </c>
      <c r="F51" s="177">
        <v>563323.80327999999</v>
      </c>
      <c r="G51" s="803">
        <f t="shared" si="18"/>
        <v>1</v>
      </c>
      <c r="H51" s="799">
        <f t="shared" si="19"/>
        <v>0.18530735577886506</v>
      </c>
      <c r="I51" s="729">
        <v>44412.7</v>
      </c>
      <c r="J51" s="188">
        <v>473193.51275000011</v>
      </c>
      <c r="K51" s="195">
        <f t="shared" si="20"/>
        <v>1</v>
      </c>
      <c r="L51" s="178"/>
    </row>
    <row r="52" spans="1:12" ht="12.95" customHeight="1" thickTop="1" x14ac:dyDescent="0.2">
      <c r="A52" s="1015" t="str">
        <f>T!E17</f>
        <v>IV. čtvrtletí</v>
      </c>
      <c r="B52" s="1016"/>
      <c r="C52" s="154" t="s">
        <v>6</v>
      </c>
      <c r="D52" s="132">
        <f>D47</f>
        <v>78</v>
      </c>
      <c r="E52" s="151">
        <f>E37+E42+E47</f>
        <v>42562.3</v>
      </c>
      <c r="F52" s="133">
        <f>F37+F42+F47</f>
        <v>454914.31213999994</v>
      </c>
      <c r="G52" s="791">
        <f>E52/$E$56</f>
        <v>0.33294976297385676</v>
      </c>
      <c r="H52" s="238">
        <f>(E52-I52)/I52</f>
        <v>1.8344036214338281E-2</v>
      </c>
      <c r="I52" s="719">
        <v>41795.600000000006</v>
      </c>
      <c r="J52" s="185">
        <v>445806.63872000005</v>
      </c>
      <c r="K52" s="193">
        <f>I52/$I$56</f>
        <v>0.36907203932002358</v>
      </c>
      <c r="L52" s="148"/>
    </row>
    <row r="53" spans="1:12" ht="12.95" customHeight="1" x14ac:dyDescent="0.2">
      <c r="A53" s="993"/>
      <c r="B53" s="994"/>
      <c r="C53" s="154" t="s">
        <v>7</v>
      </c>
      <c r="D53" s="132">
        <f>D48</f>
        <v>290</v>
      </c>
      <c r="E53" s="151">
        <f t="shared" ref="E53:F55" si="21">E38+E43+E48</f>
        <v>13568.2</v>
      </c>
      <c r="F53" s="133">
        <f t="shared" si="21"/>
        <v>145035.11646999998</v>
      </c>
      <c r="G53" s="791">
        <f t="shared" ref="G53:G56" si="22">E53/$E$56</f>
        <v>0.10613921179029054</v>
      </c>
      <c r="H53" s="238">
        <f t="shared" ref="H53:H56" si="23">(E53-I53)/I53</f>
        <v>0.2401923147234106</v>
      </c>
      <c r="I53" s="719">
        <v>10940.4</v>
      </c>
      <c r="J53" s="185">
        <v>116685.31791</v>
      </c>
      <c r="K53" s="193">
        <f t="shared" ref="K53:K56" si="24">I53/$I$56</f>
        <v>9.6608153465359642E-2</v>
      </c>
      <c r="L53" s="148"/>
    </row>
    <row r="54" spans="1:12" ht="12.95" customHeight="1" x14ac:dyDescent="0.2">
      <c r="A54" s="993"/>
      <c r="B54" s="994"/>
      <c r="C54" s="154" t="s">
        <v>8</v>
      </c>
      <c r="D54" s="132">
        <f t="shared" ref="D54:D55" si="25">D49</f>
        <v>10939</v>
      </c>
      <c r="E54" s="151">
        <f t="shared" si="21"/>
        <v>23404.899999999998</v>
      </c>
      <c r="F54" s="133">
        <f t="shared" si="21"/>
        <v>250221.9</v>
      </c>
      <c r="G54" s="791">
        <f t="shared" si="22"/>
        <v>0.18308822379022793</v>
      </c>
      <c r="H54" s="238">
        <f t="shared" si="23"/>
        <v>0.17017478951262929</v>
      </c>
      <c r="I54" s="719">
        <v>20001.199999999997</v>
      </c>
      <c r="J54" s="185">
        <v>213282.4</v>
      </c>
      <c r="K54" s="193">
        <f t="shared" si="24"/>
        <v>0.17661867930709582</v>
      </c>
      <c r="L54" s="148"/>
    </row>
    <row r="55" spans="1:12" ht="12.95" customHeight="1" x14ac:dyDescent="0.2">
      <c r="A55" s="993"/>
      <c r="B55" s="994"/>
      <c r="C55" s="154" t="s">
        <v>9</v>
      </c>
      <c r="D55" s="132">
        <f t="shared" si="25"/>
        <v>125166</v>
      </c>
      <c r="E55" s="151">
        <f t="shared" si="21"/>
        <v>48298.6</v>
      </c>
      <c r="F55" s="133">
        <f t="shared" si="21"/>
        <v>516363</v>
      </c>
      <c r="G55" s="791">
        <f t="shared" si="22"/>
        <v>0.3778228014456248</v>
      </c>
      <c r="H55" s="238">
        <f t="shared" si="23"/>
        <v>0.1923254476287343</v>
      </c>
      <c r="I55" s="719">
        <v>40507.899999999994</v>
      </c>
      <c r="J55" s="185">
        <v>431954.30000000005</v>
      </c>
      <c r="K55" s="193">
        <f t="shared" si="24"/>
        <v>0.3577011279075209</v>
      </c>
      <c r="L55" s="148"/>
    </row>
    <row r="56" spans="1:12" ht="12.95" customHeight="1" x14ac:dyDescent="0.2">
      <c r="A56" s="993"/>
      <c r="B56" s="994"/>
      <c r="C56" s="157" t="s">
        <v>2</v>
      </c>
      <c r="D56" s="158">
        <f>SUM(D52:D55)</f>
        <v>136473</v>
      </c>
      <c r="E56" s="159">
        <f>SUM(E52:E55)</f>
        <v>127834</v>
      </c>
      <c r="F56" s="160">
        <f>SUM(F52:F55)</f>
        <v>1366534.32861</v>
      </c>
      <c r="G56" s="798">
        <f t="shared" si="22"/>
        <v>1</v>
      </c>
      <c r="H56" s="786">
        <f t="shared" si="23"/>
        <v>0.12882588297418601</v>
      </c>
      <c r="I56" s="724">
        <v>113245.1</v>
      </c>
      <c r="J56" s="189">
        <v>1207728.6566300001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726"/>
      <c r="J57" s="198"/>
      <c r="K57" s="201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13" zoomScaleNormal="100" zoomScaleSheetLayoutView="100" workbookViewId="0">
      <selection activeCell="A33" sqref="A33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274</v>
      </c>
      <c r="L1" s="1001"/>
    </row>
    <row r="2" spans="1:17" ht="6.75" customHeight="1" x14ac:dyDescent="0.2"/>
    <row r="3" spans="1:17" ht="30" customHeight="1" x14ac:dyDescent="0.2">
      <c r="A3" s="1014" t="s">
        <v>230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119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21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80</v>
      </c>
      <c r="E10" s="151">
        <v>14289</v>
      </c>
      <c r="F10" s="133">
        <v>152566.74882000007</v>
      </c>
      <c r="G10" s="790">
        <f>E10/$E$14</f>
        <v>0.43931414235512223</v>
      </c>
      <c r="H10" s="238">
        <f>(E10-I10)/I10</f>
        <v>4.484596766527485E-2</v>
      </c>
      <c r="I10" s="719">
        <v>13675.7</v>
      </c>
      <c r="J10" s="185">
        <v>146096.33692000006</v>
      </c>
      <c r="K10" s="192">
        <f>I10/$I$14</f>
        <v>0.43349552262461372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352</v>
      </c>
      <c r="E11" s="151">
        <v>3614.4</v>
      </c>
      <c r="F11" s="133">
        <v>38591.584280000003</v>
      </c>
      <c r="G11" s="791">
        <f>E11/$E$14</f>
        <v>0.11112443390918567</v>
      </c>
      <c r="H11" s="238">
        <f>(E11-I11)/I11</f>
        <v>-6.3778315372772761E-3</v>
      </c>
      <c r="I11" s="719">
        <v>3637.6</v>
      </c>
      <c r="J11" s="185">
        <v>38860.051570000047</v>
      </c>
      <c r="K11" s="193">
        <f>I11/$I$14</f>
        <v>0.11530549171883667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11470</v>
      </c>
      <c r="E12" s="151">
        <v>5377.5</v>
      </c>
      <c r="F12" s="133">
        <v>57416.5</v>
      </c>
      <c r="G12" s="791">
        <f>E12/$E$14</f>
        <v>0.16533079995203792</v>
      </c>
      <c r="H12" s="238">
        <f t="shared" ref="H12:H14" si="0">(E12-I12)/I12</f>
        <v>2.3544862765997907E-2</v>
      </c>
      <c r="I12" s="719">
        <v>5253.8</v>
      </c>
      <c r="J12" s="185">
        <v>56125.7</v>
      </c>
      <c r="K12" s="193">
        <f>I12/$I$14</f>
        <v>0.16653617560820985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147313</v>
      </c>
      <c r="E13" s="151">
        <v>9244.7999999999993</v>
      </c>
      <c r="F13" s="133">
        <v>98709</v>
      </c>
      <c r="G13" s="791">
        <f>E13/$E$14</f>
        <v>0.2842306237836541</v>
      </c>
      <c r="H13" s="238">
        <f t="shared" si="0"/>
        <v>2.944189568393386E-2</v>
      </c>
      <c r="I13" s="719">
        <v>8980.4</v>
      </c>
      <c r="J13" s="185">
        <v>95936.9</v>
      </c>
      <c r="K13" s="193">
        <f>I13/$I$14</f>
        <v>0.28466281004833982</v>
      </c>
      <c r="L13" s="149"/>
      <c r="M13" s="134"/>
      <c r="O13" s="134"/>
      <c r="P13" s="134"/>
      <c r="Q13" s="134"/>
    </row>
    <row r="14" spans="1:17" ht="12.95" customHeight="1" x14ac:dyDescent="0.2">
      <c r="A14" s="991"/>
      <c r="B14" s="992"/>
      <c r="C14" s="156" t="s">
        <v>2</v>
      </c>
      <c r="D14" s="145">
        <v>159215</v>
      </c>
      <c r="E14" s="146">
        <v>32525.7</v>
      </c>
      <c r="F14" s="147">
        <v>347283.83310000005</v>
      </c>
      <c r="G14" s="794">
        <f>SUM(G10:G13)</f>
        <v>1</v>
      </c>
      <c r="H14" s="784">
        <f t="shared" si="0"/>
        <v>3.1007211347967373E-2</v>
      </c>
      <c r="I14" s="721">
        <v>31547.5</v>
      </c>
      <c r="J14" s="186">
        <v>337018.98849000013</v>
      </c>
      <c r="K14" s="194">
        <f>SUM(K10:K13)</f>
        <v>1</v>
      </c>
      <c r="L14" s="166"/>
      <c r="M14" s="134"/>
    </row>
    <row r="15" spans="1:17" ht="12.95" customHeight="1" x14ac:dyDescent="0.2">
      <c r="A15" s="993" t="str">
        <f>T!J21</f>
        <v>listopad</v>
      </c>
      <c r="B15" s="994"/>
      <c r="C15" s="154" t="s">
        <v>6</v>
      </c>
      <c r="D15" s="132">
        <v>80</v>
      </c>
      <c r="E15" s="151">
        <v>15204</v>
      </c>
      <c r="F15" s="133">
        <v>162470.22977999999</v>
      </c>
      <c r="G15" s="791">
        <f>E15/$E$19</f>
        <v>0.34876519138042561</v>
      </c>
      <c r="H15" s="238">
        <f>(E15-I15)/I15</f>
        <v>6.7486730137332598E-2</v>
      </c>
      <c r="I15" s="719">
        <v>14242.8</v>
      </c>
      <c r="J15" s="185">
        <v>151851.19406000001</v>
      </c>
      <c r="K15" s="193">
        <f>I15/$I$19</f>
        <v>0.38149164981451472</v>
      </c>
      <c r="L15" s="149"/>
      <c r="M15" s="134"/>
      <c r="N15" s="134"/>
    </row>
    <row r="16" spans="1:17" ht="12.95" customHeight="1" x14ac:dyDescent="0.2">
      <c r="A16" s="993"/>
      <c r="B16" s="994"/>
      <c r="C16" s="154" t="s">
        <v>7</v>
      </c>
      <c r="D16" s="132">
        <v>353</v>
      </c>
      <c r="E16" s="151">
        <v>5427.8</v>
      </c>
      <c r="F16" s="133">
        <v>58001.736680000002</v>
      </c>
      <c r="G16" s="791">
        <f t="shared" ref="G16:G17" si="1">E16/$E$19</f>
        <v>0.12450853102964182</v>
      </c>
      <c r="H16" s="238">
        <f>(E16-I16)/I16</f>
        <v>0.29119585127387787</v>
      </c>
      <c r="I16" s="719">
        <v>4203.7</v>
      </c>
      <c r="J16" s="185">
        <v>44818.080889999976</v>
      </c>
      <c r="K16" s="193">
        <f t="shared" ref="K16:K18" si="2">I16/$I$19</f>
        <v>0.11259558853071555</v>
      </c>
      <c r="L16" s="150"/>
      <c r="M16" s="137"/>
      <c r="N16" s="134"/>
    </row>
    <row r="17" spans="1:21" ht="12.95" customHeight="1" x14ac:dyDescent="0.2">
      <c r="A17" s="993"/>
      <c r="B17" s="994"/>
      <c r="C17" s="154" t="s">
        <v>8</v>
      </c>
      <c r="D17" s="132">
        <v>11491</v>
      </c>
      <c r="E17" s="151">
        <v>8444.5</v>
      </c>
      <c r="F17" s="133">
        <v>90237.7</v>
      </c>
      <c r="G17" s="791">
        <f t="shared" si="1"/>
        <v>0.19370873839857961</v>
      </c>
      <c r="H17" s="238">
        <f t="shared" ref="H17:H19" si="3">(E17-I17)/I17</f>
        <v>0.21128881876210284</v>
      </c>
      <c r="I17" s="719">
        <v>6971.5</v>
      </c>
      <c r="J17" s="185">
        <v>74326.899999999994</v>
      </c>
      <c r="K17" s="193">
        <f>I17/$I$19</f>
        <v>0.1867307718062382</v>
      </c>
      <c r="L17" s="149"/>
      <c r="M17" s="134"/>
      <c r="N17" s="134"/>
      <c r="O17" s="134"/>
      <c r="P17" s="134"/>
    </row>
    <row r="18" spans="1:21" ht="12.95" customHeight="1" x14ac:dyDescent="0.2">
      <c r="A18" s="993"/>
      <c r="B18" s="994"/>
      <c r="C18" s="154" t="s">
        <v>9</v>
      </c>
      <c r="D18" s="132">
        <v>147421</v>
      </c>
      <c r="E18" s="151">
        <v>14517.5</v>
      </c>
      <c r="F18" s="133">
        <v>155134.29999999999</v>
      </c>
      <c r="G18" s="791">
        <f>E18/$E$19</f>
        <v>0.33301753919135285</v>
      </c>
      <c r="H18" s="238">
        <f t="shared" si="3"/>
        <v>0.21826878697604163</v>
      </c>
      <c r="I18" s="719">
        <v>11916.5</v>
      </c>
      <c r="J18" s="185">
        <v>127048.6</v>
      </c>
      <c r="K18" s="193">
        <f t="shared" si="2"/>
        <v>0.31918198984853152</v>
      </c>
      <c r="L18" s="149"/>
      <c r="M18" s="134"/>
      <c r="N18" s="134"/>
      <c r="O18" s="134"/>
      <c r="P18" s="134"/>
    </row>
    <row r="19" spans="1:21" ht="12.95" customHeight="1" x14ac:dyDescent="0.2">
      <c r="A19" s="993"/>
      <c r="B19" s="994"/>
      <c r="C19" s="156" t="s">
        <v>2</v>
      </c>
      <c r="D19" s="145">
        <v>159345</v>
      </c>
      <c r="E19" s="146">
        <v>43593.8</v>
      </c>
      <c r="F19" s="147">
        <v>465843.96645999997</v>
      </c>
      <c r="G19" s="794">
        <f>SUM(G15:G18)</f>
        <v>0.99999999999999978</v>
      </c>
      <c r="H19" s="784">
        <f t="shared" si="3"/>
        <v>0.16765458222287705</v>
      </c>
      <c r="I19" s="721">
        <v>37334.5</v>
      </c>
      <c r="J19" s="186">
        <v>398044.77494999999</v>
      </c>
      <c r="K19" s="194">
        <f>SUM(K15:K18)</f>
        <v>1</v>
      </c>
      <c r="L19" s="166"/>
      <c r="M19" s="134"/>
      <c r="N19" s="134"/>
      <c r="O19" s="134"/>
      <c r="P19" s="134"/>
    </row>
    <row r="20" spans="1:21" ht="12.95" customHeight="1" x14ac:dyDescent="0.2">
      <c r="A20" s="993" t="str">
        <f>T!J22</f>
        <v>prosinec</v>
      </c>
      <c r="B20" s="994"/>
      <c r="C20" s="153" t="s">
        <v>6</v>
      </c>
      <c r="D20" s="171">
        <v>80</v>
      </c>
      <c r="E20" s="173">
        <v>14604.6</v>
      </c>
      <c r="F20" s="172">
        <v>156281.99888999996</v>
      </c>
      <c r="G20" s="790">
        <f>E20/$E$24</f>
        <v>0.27440237640281606</v>
      </c>
      <c r="H20" s="690">
        <f>(E20-I20)/I20</f>
        <v>0.11195200316730365</v>
      </c>
      <c r="I20" s="718">
        <v>13134.2</v>
      </c>
      <c r="J20" s="187">
        <v>139937.42149000001</v>
      </c>
      <c r="K20" s="192">
        <f>I20/$I$24</f>
        <v>0.29605469287103758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993"/>
      <c r="B21" s="994"/>
      <c r="C21" s="154" t="s">
        <v>7</v>
      </c>
      <c r="D21" s="132">
        <v>352</v>
      </c>
      <c r="E21" s="151">
        <v>6248</v>
      </c>
      <c r="F21" s="133">
        <v>66859.108289999989</v>
      </c>
      <c r="G21" s="791">
        <f t="shared" ref="G21:G23" si="4">E21/$E$24</f>
        <v>0.11739219477183865</v>
      </c>
      <c r="H21" s="238">
        <f t="shared" ref="H21:H24" si="5">(E21-I21)/I21</f>
        <v>0.37979771211518931</v>
      </c>
      <c r="I21" s="719">
        <v>4528.2</v>
      </c>
      <c r="J21" s="185">
        <v>48245.398030000004</v>
      </c>
      <c r="K21" s="193">
        <f t="shared" ref="K21:K22" si="6">I21/$I$24</f>
        <v>0.10206901526234048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993"/>
      <c r="B22" s="994"/>
      <c r="C22" s="154" t="s">
        <v>8</v>
      </c>
      <c r="D22" s="132">
        <v>11509</v>
      </c>
      <c r="E22" s="151">
        <v>11904.6</v>
      </c>
      <c r="F22" s="133">
        <v>127390.1</v>
      </c>
      <c r="G22" s="791">
        <f t="shared" si="4"/>
        <v>0.22367271476965916</v>
      </c>
      <c r="H22" s="238">
        <f t="shared" si="5"/>
        <v>0.20791436253868403</v>
      </c>
      <c r="I22" s="719">
        <v>9855.5</v>
      </c>
      <c r="J22" s="185">
        <v>105005</v>
      </c>
      <c r="K22" s="193">
        <f t="shared" si="6"/>
        <v>0.22215034228125891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993"/>
      <c r="B23" s="994"/>
      <c r="C23" s="154" t="s">
        <v>9</v>
      </c>
      <c r="D23" s="132">
        <v>147523</v>
      </c>
      <c r="E23" s="151">
        <v>20466.099999999999</v>
      </c>
      <c r="F23" s="133">
        <v>219005.9</v>
      </c>
      <c r="G23" s="791">
        <f t="shared" si="4"/>
        <v>0.38453271405568612</v>
      </c>
      <c r="H23" s="238">
        <f t="shared" si="5"/>
        <v>0.2148793199653333</v>
      </c>
      <c r="I23" s="719">
        <v>16846.2</v>
      </c>
      <c r="J23" s="185">
        <v>179487.3</v>
      </c>
      <c r="K23" s="193">
        <f>I23/$I$24</f>
        <v>0.37972594958536293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995"/>
      <c r="B24" s="996"/>
      <c r="C24" s="174" t="s">
        <v>2</v>
      </c>
      <c r="D24" s="175">
        <v>159464</v>
      </c>
      <c r="E24" s="176">
        <v>53223.299999999996</v>
      </c>
      <c r="F24" s="177">
        <v>569537.10717999993</v>
      </c>
      <c r="G24" s="803">
        <f>SUM(G20:G23)</f>
        <v>1</v>
      </c>
      <c r="H24" s="799">
        <f t="shared" si="5"/>
        <v>0.19969299501173221</v>
      </c>
      <c r="I24" s="729">
        <v>44364.100000000006</v>
      </c>
      <c r="J24" s="188">
        <v>472675.11952000001</v>
      </c>
      <c r="K24" s="195">
        <f>SUM(K20:K23)</f>
        <v>0.99999999999999978</v>
      </c>
      <c r="L24" s="178"/>
    </row>
    <row r="25" spans="1:21" ht="12.95" customHeight="1" thickTop="1" x14ac:dyDescent="0.2">
      <c r="A25" s="1015" t="str">
        <f>T!E17</f>
        <v>IV. čtvrtletí</v>
      </c>
      <c r="B25" s="1016"/>
      <c r="C25" s="154" t="s">
        <v>6</v>
      </c>
      <c r="D25" s="132">
        <f>D20</f>
        <v>80</v>
      </c>
      <c r="E25" s="151">
        <f>E10+E15+E20</f>
        <v>44097.599999999999</v>
      </c>
      <c r="F25" s="133">
        <f>F10+F15+F20</f>
        <v>471318.97748999996</v>
      </c>
      <c r="G25" s="791">
        <f>E25/$E$29</f>
        <v>0.34093586964253136</v>
      </c>
      <c r="H25" s="238">
        <f>(E25-I25)/I25</f>
        <v>7.4170517408112049E-2</v>
      </c>
      <c r="I25" s="723">
        <v>41052.699999999997</v>
      </c>
      <c r="J25" s="185">
        <v>437884.95247000002</v>
      </c>
      <c r="K25" s="193">
        <f>I25/$I$29</f>
        <v>0.36250873098499636</v>
      </c>
      <c r="L25" s="148"/>
    </row>
    <row r="26" spans="1:21" ht="12.95" customHeight="1" x14ac:dyDescent="0.2">
      <c r="A26" s="993"/>
      <c r="B26" s="994"/>
      <c r="C26" s="154" t="s">
        <v>7</v>
      </c>
      <c r="D26" s="132">
        <f>D21</f>
        <v>352</v>
      </c>
      <c r="E26" s="151">
        <f t="shared" ref="E26:F28" si="7">E11+E16+E21</f>
        <v>15290.2</v>
      </c>
      <c r="F26" s="133">
        <f t="shared" si="7"/>
        <v>163452.42924999999</v>
      </c>
      <c r="G26" s="791">
        <f t="shared" ref="G26:G28" si="8">E26/$E$29</f>
        <v>0.1182145430592194</v>
      </c>
      <c r="H26" s="238">
        <f t="shared" ref="H26:H29" si="9">(E26-I26)/I26</f>
        <v>0.23612110432919686</v>
      </c>
      <c r="I26" s="719">
        <v>12369.5</v>
      </c>
      <c r="J26" s="185">
        <v>131923.53049000003</v>
      </c>
      <c r="K26" s="193">
        <f t="shared" ref="K26:K28" si="10">I26/$I$29</f>
        <v>0.10922671950733844</v>
      </c>
      <c r="L26" s="148"/>
    </row>
    <row r="27" spans="1:21" ht="12.95" customHeight="1" x14ac:dyDescent="0.2">
      <c r="A27" s="993"/>
      <c r="B27" s="994"/>
      <c r="C27" s="154" t="s">
        <v>8</v>
      </c>
      <c r="D27" s="132">
        <f t="shared" ref="D27:D28" si="11">D22</f>
        <v>11509</v>
      </c>
      <c r="E27" s="151">
        <f t="shared" si="7"/>
        <v>25726.6</v>
      </c>
      <c r="F27" s="133">
        <f t="shared" si="7"/>
        <v>275044.30000000005</v>
      </c>
      <c r="G27" s="791">
        <f t="shared" si="8"/>
        <v>0.19890245147004704</v>
      </c>
      <c r="H27" s="238">
        <f t="shared" si="9"/>
        <v>0.16511177131263358</v>
      </c>
      <c r="I27" s="719">
        <v>22080.799999999999</v>
      </c>
      <c r="J27" s="185">
        <v>235457.59999999998</v>
      </c>
      <c r="K27" s="193">
        <f t="shared" si="10"/>
        <v>0.19498066600086006</v>
      </c>
      <c r="L27" s="148"/>
    </row>
    <row r="28" spans="1:21" ht="12.95" customHeight="1" x14ac:dyDescent="0.2">
      <c r="A28" s="993"/>
      <c r="B28" s="994"/>
      <c r="C28" s="154" t="s">
        <v>9</v>
      </c>
      <c r="D28" s="132">
        <f t="shared" si="11"/>
        <v>147523</v>
      </c>
      <c r="E28" s="151">
        <f t="shared" si="7"/>
        <v>44228.399999999994</v>
      </c>
      <c r="F28" s="133">
        <f t="shared" si="7"/>
        <v>472849.19999999995</v>
      </c>
      <c r="G28" s="791">
        <f t="shared" si="8"/>
        <v>0.34194713582820224</v>
      </c>
      <c r="H28" s="238">
        <f t="shared" si="9"/>
        <v>0.17182743335867978</v>
      </c>
      <c r="I28" s="719">
        <v>37743.100000000006</v>
      </c>
      <c r="J28" s="185">
        <v>402472.8</v>
      </c>
      <c r="K28" s="193">
        <f t="shared" si="10"/>
        <v>0.3332838835068051</v>
      </c>
      <c r="L28" s="148"/>
    </row>
    <row r="29" spans="1:21" ht="12.95" customHeight="1" x14ac:dyDescent="0.2">
      <c r="A29" s="993"/>
      <c r="B29" s="994"/>
      <c r="C29" s="157" t="s">
        <v>2</v>
      </c>
      <c r="D29" s="158">
        <f>SUM(D25:D28)</f>
        <v>159464</v>
      </c>
      <c r="E29" s="159">
        <f>SUM(E25:E28)</f>
        <v>129342.79999999999</v>
      </c>
      <c r="F29" s="160">
        <f>SUM(F25:F28)</f>
        <v>1382664.90674</v>
      </c>
      <c r="G29" s="798">
        <f>SUM(G25:G28)</f>
        <v>1</v>
      </c>
      <c r="H29" s="786">
        <f t="shared" si="9"/>
        <v>0.14213911119234995</v>
      </c>
      <c r="I29" s="724">
        <v>113246.1</v>
      </c>
      <c r="J29" s="189">
        <v>1207738.8829600001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726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47" t="s">
        <v>346</v>
      </c>
      <c r="B32" s="1047"/>
      <c r="C32" s="1047"/>
      <c r="D32" s="1048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04">
        <f>T!G17</f>
        <v>2016</v>
      </c>
      <c r="F33" s="1005"/>
      <c r="G33" s="1005"/>
      <c r="H33" s="714"/>
      <c r="I33" s="1006">
        <f>E33-1</f>
        <v>2015</v>
      </c>
      <c r="J33" s="1007"/>
      <c r="K33" s="1008"/>
      <c r="L33" s="148"/>
    </row>
    <row r="34" spans="1:12" ht="24.95" customHeight="1" x14ac:dyDescent="0.25">
      <c r="A34" s="129"/>
      <c r="B34" s="130"/>
      <c r="C34" s="131"/>
      <c r="D34" s="131"/>
      <c r="E34" s="787"/>
      <c r="F34" s="788"/>
      <c r="G34" s="789"/>
      <c r="H34" s="978" t="s">
        <v>109</v>
      </c>
      <c r="I34" s="715"/>
      <c r="J34" s="182"/>
      <c r="K34" s="716"/>
      <c r="L34" s="148"/>
    </row>
    <row r="35" spans="1:12" ht="24.95" customHeight="1" x14ac:dyDescent="0.25">
      <c r="A35" s="129"/>
      <c r="B35" s="161"/>
      <c r="C35" s="161"/>
      <c r="D35" s="1010" t="s">
        <v>0</v>
      </c>
      <c r="E35" s="977" t="s">
        <v>39</v>
      </c>
      <c r="F35" s="978"/>
      <c r="G35" s="781" t="s">
        <v>108</v>
      </c>
      <c r="H35" s="978"/>
      <c r="I35" s="1012" t="s">
        <v>39</v>
      </c>
      <c r="J35" s="1013"/>
      <c r="K35" s="190" t="s">
        <v>108</v>
      </c>
      <c r="L35" s="148"/>
    </row>
    <row r="36" spans="1:12" ht="12.95" customHeight="1" x14ac:dyDescent="0.25">
      <c r="A36" s="1009" t="s">
        <v>157</v>
      </c>
      <c r="B36" s="1009"/>
      <c r="C36" s="213" t="s">
        <v>45</v>
      </c>
      <c r="D36" s="1011"/>
      <c r="E36" s="163" t="s">
        <v>148</v>
      </c>
      <c r="F36" s="780" t="s">
        <v>1</v>
      </c>
      <c r="G36" s="782" t="s">
        <v>66</v>
      </c>
      <c r="H36" s="1009"/>
      <c r="I36" s="717" t="s">
        <v>158</v>
      </c>
      <c r="J36" s="184" t="s">
        <v>1</v>
      </c>
      <c r="K36" s="191" t="s">
        <v>66</v>
      </c>
      <c r="L36" s="152"/>
    </row>
    <row r="37" spans="1:12" ht="12.95" customHeight="1" x14ac:dyDescent="0.2">
      <c r="A37" s="987" t="str">
        <f>T!J20</f>
        <v>říjen</v>
      </c>
      <c r="B37" s="988"/>
      <c r="C37" s="153" t="s">
        <v>6</v>
      </c>
      <c r="D37" s="132">
        <v>186</v>
      </c>
      <c r="E37" s="151">
        <v>19739.242192589081</v>
      </c>
      <c r="F37" s="133">
        <v>210469.39734</v>
      </c>
      <c r="G37" s="791">
        <f>E37/$E$41</f>
        <v>0.25978544872483977</v>
      </c>
      <c r="H37" s="238">
        <f>(E37-I37)/I37</f>
        <v>-2.3329226303698794E-3</v>
      </c>
      <c r="I37" s="719">
        <v>19785.400000000001</v>
      </c>
      <c r="J37" s="185">
        <v>211171.139</v>
      </c>
      <c r="K37" s="193">
        <f>I37/$I$41</f>
        <v>0.26491195888960151</v>
      </c>
      <c r="L37" s="148"/>
    </row>
    <row r="38" spans="1:12" ht="12.95" customHeight="1" x14ac:dyDescent="0.2">
      <c r="A38" s="989"/>
      <c r="B38" s="990"/>
      <c r="C38" s="154" t="s">
        <v>7</v>
      </c>
      <c r="D38" s="132">
        <v>1627</v>
      </c>
      <c r="E38" s="151">
        <v>14298.357218636811</v>
      </c>
      <c r="F38" s="133">
        <v>152456.02997999999</v>
      </c>
      <c r="G38" s="791">
        <f t="shared" ref="G38:G41" si="12">E38/$E$41</f>
        <v>0.18817871070380771</v>
      </c>
      <c r="H38" s="238">
        <f>(E38-I38)/I38</f>
        <v>2.3102905377214364E-3</v>
      </c>
      <c r="I38" s="719">
        <v>14265.4</v>
      </c>
      <c r="J38" s="185">
        <v>152248.27900000001</v>
      </c>
      <c r="K38" s="193">
        <f t="shared" ref="K38:K41" si="13">I38/$I$41</f>
        <v>0.1910032174403207</v>
      </c>
      <c r="L38" s="149"/>
    </row>
    <row r="39" spans="1:12" ht="12.95" customHeight="1" x14ac:dyDescent="0.2">
      <c r="A39" s="989"/>
      <c r="B39" s="990"/>
      <c r="C39" s="154" t="s">
        <v>8</v>
      </c>
      <c r="D39" s="132">
        <v>38419</v>
      </c>
      <c r="E39" s="151">
        <v>17554.591021496315</v>
      </c>
      <c r="F39" s="133">
        <v>187175.5764761231</v>
      </c>
      <c r="G39" s="791">
        <f t="shared" si="12"/>
        <v>0.231033555452936</v>
      </c>
      <c r="H39" s="238">
        <f t="shared" ref="H39:H41" si="14">(E39-I39)/I39</f>
        <v>9.5751159226016166E-2</v>
      </c>
      <c r="I39" s="719">
        <v>16020.6</v>
      </c>
      <c r="J39" s="185">
        <v>170994.1985428952</v>
      </c>
      <c r="K39" s="193">
        <f t="shared" si="13"/>
        <v>0.21450405493883115</v>
      </c>
      <c r="L39" s="149"/>
    </row>
    <row r="40" spans="1:12" ht="12.95" customHeight="1" x14ac:dyDescent="0.2">
      <c r="A40" s="989"/>
      <c r="B40" s="990"/>
      <c r="C40" s="154" t="s">
        <v>9</v>
      </c>
      <c r="D40" s="132">
        <v>386381</v>
      </c>
      <c r="E40" s="151">
        <v>24390.672693289693</v>
      </c>
      <c r="F40" s="133">
        <v>260065.1998338491</v>
      </c>
      <c r="G40" s="791">
        <f t="shared" si="12"/>
        <v>0.32100228511841655</v>
      </c>
      <c r="H40" s="238">
        <f t="shared" si="14"/>
        <v>-9.1255157040664378E-3</v>
      </c>
      <c r="I40" s="719">
        <v>24615.3</v>
      </c>
      <c r="J40" s="185">
        <v>262729.12945706648</v>
      </c>
      <c r="K40" s="193">
        <f t="shared" si="13"/>
        <v>0.32958076873124664</v>
      </c>
      <c r="L40" s="149"/>
    </row>
    <row r="41" spans="1:12" ht="12.95" customHeight="1" x14ac:dyDescent="0.2">
      <c r="A41" s="991"/>
      <c r="B41" s="992"/>
      <c r="C41" s="156" t="s">
        <v>2</v>
      </c>
      <c r="D41" s="145">
        <v>426613</v>
      </c>
      <c r="E41" s="146">
        <v>75982.8631260119</v>
      </c>
      <c r="F41" s="147">
        <v>810166.20362997218</v>
      </c>
      <c r="G41" s="794">
        <f t="shared" si="12"/>
        <v>1</v>
      </c>
      <c r="H41" s="784">
        <f t="shared" si="14"/>
        <v>1.7354671260236466E-2</v>
      </c>
      <c r="I41" s="721">
        <v>74686.7</v>
      </c>
      <c r="J41" s="186">
        <v>797142.74599996163</v>
      </c>
      <c r="K41" s="194">
        <f t="shared" si="13"/>
        <v>1</v>
      </c>
      <c r="L41" s="166"/>
    </row>
    <row r="42" spans="1:12" ht="12.95" customHeight="1" x14ac:dyDescent="0.2">
      <c r="A42" s="993" t="str">
        <f>T!J21</f>
        <v>listopad</v>
      </c>
      <c r="B42" s="994"/>
      <c r="C42" s="154" t="s">
        <v>6</v>
      </c>
      <c r="D42" s="132">
        <v>186</v>
      </c>
      <c r="E42" s="151">
        <v>26720.198037920723</v>
      </c>
      <c r="F42" s="133">
        <v>284423.78655000008</v>
      </c>
      <c r="G42" s="791">
        <f>E42/$E$46</f>
        <v>0.23536428535897858</v>
      </c>
      <c r="H42" s="238">
        <f>(E42-I42)/I42</f>
        <v>0.18594984710830698</v>
      </c>
      <c r="I42" s="719">
        <v>22530.630703374507</v>
      </c>
      <c r="J42" s="185">
        <v>239504.93799999999</v>
      </c>
      <c r="K42" s="193">
        <f>I42/$I$46</f>
        <v>0.24973643466250484</v>
      </c>
      <c r="L42" s="149"/>
    </row>
    <row r="43" spans="1:12" ht="12.95" customHeight="1" x14ac:dyDescent="0.2">
      <c r="A43" s="993"/>
      <c r="B43" s="994"/>
      <c r="C43" s="154" t="s">
        <v>7</v>
      </c>
      <c r="D43" s="132">
        <v>1630</v>
      </c>
      <c r="E43" s="151">
        <v>21464.291504768753</v>
      </c>
      <c r="F43" s="133">
        <v>228477.16752999998</v>
      </c>
      <c r="G43" s="791">
        <f t="shared" ref="G43:G46" si="15">E43/$E$46</f>
        <v>0.18906774656337152</v>
      </c>
      <c r="H43" s="238">
        <f>(E43-I43)/I43</f>
        <v>0.26340532148368617</v>
      </c>
      <c r="I43" s="719">
        <v>16989.236264702493</v>
      </c>
      <c r="J43" s="185">
        <v>180598.75700000001</v>
      </c>
      <c r="K43" s="193">
        <f t="shared" ref="K43:K46" si="16">I43/$I$46</f>
        <v>0.18831391576402987</v>
      </c>
      <c r="L43" s="150"/>
    </row>
    <row r="44" spans="1:12" ht="12.95" customHeight="1" x14ac:dyDescent="0.2">
      <c r="A44" s="993"/>
      <c r="B44" s="994"/>
      <c r="C44" s="154" t="s">
        <v>8</v>
      </c>
      <c r="D44" s="132">
        <v>38458</v>
      </c>
      <c r="E44" s="151">
        <v>27729.503606091246</v>
      </c>
      <c r="F44" s="133">
        <v>295167.36853508861</v>
      </c>
      <c r="G44" s="791">
        <f t="shared" si="15"/>
        <v>0.2442547315833726</v>
      </c>
      <c r="H44" s="238">
        <f t="shared" ref="H44:H46" si="17">(E44-I44)/I44</f>
        <v>0.35377125861452652</v>
      </c>
      <c r="I44" s="719">
        <v>20483.15284405588</v>
      </c>
      <c r="J44" s="185">
        <v>217739.74329635865</v>
      </c>
      <c r="K44" s="193">
        <f t="shared" si="16"/>
        <v>0.22704156085410906</v>
      </c>
      <c r="L44" s="149"/>
    </row>
    <row r="45" spans="1:12" ht="12.95" customHeight="1" x14ac:dyDescent="0.2">
      <c r="A45" s="993"/>
      <c r="B45" s="994"/>
      <c r="C45" s="154" t="s">
        <v>9</v>
      </c>
      <c r="D45" s="132">
        <v>386459</v>
      </c>
      <c r="E45" s="151">
        <v>37612.9933146369</v>
      </c>
      <c r="F45" s="133">
        <v>400372.41261579911</v>
      </c>
      <c r="G45" s="791">
        <f t="shared" si="15"/>
        <v>0.3313132364942773</v>
      </c>
      <c r="H45" s="238">
        <f t="shared" si="17"/>
        <v>0.24486087642660795</v>
      </c>
      <c r="I45" s="719">
        <v>30214.615967854632</v>
      </c>
      <c r="J45" s="185">
        <v>321187.01523764199</v>
      </c>
      <c r="K45" s="193">
        <f t="shared" si="16"/>
        <v>0.33490808871935634</v>
      </c>
      <c r="L45" s="149"/>
    </row>
    <row r="46" spans="1:12" ht="12.95" customHeight="1" x14ac:dyDescent="0.2">
      <c r="A46" s="993"/>
      <c r="B46" s="994"/>
      <c r="C46" s="156" t="s">
        <v>2</v>
      </c>
      <c r="D46" s="145">
        <v>426733</v>
      </c>
      <c r="E46" s="146">
        <v>113526.98646341762</v>
      </c>
      <c r="F46" s="147">
        <v>1208440.7352308878</v>
      </c>
      <c r="G46" s="795">
        <f t="shared" si="15"/>
        <v>1</v>
      </c>
      <c r="H46" s="784">
        <f t="shared" si="17"/>
        <v>0.25836800623188921</v>
      </c>
      <c r="I46" s="721">
        <v>90217.635779987497</v>
      </c>
      <c r="J46" s="186">
        <v>959030.45353400067</v>
      </c>
      <c r="K46" s="206">
        <f t="shared" si="16"/>
        <v>1</v>
      </c>
      <c r="L46" s="166"/>
    </row>
    <row r="47" spans="1:12" ht="12.95" customHeight="1" x14ac:dyDescent="0.2">
      <c r="A47" s="993" t="str">
        <f>T!J22</f>
        <v>prosinec</v>
      </c>
      <c r="B47" s="994"/>
      <c r="C47" s="153" t="s">
        <v>6</v>
      </c>
      <c r="D47" s="171">
        <v>186</v>
      </c>
      <c r="E47" s="173">
        <v>31358.869076392341</v>
      </c>
      <c r="F47" s="172">
        <v>334968.16920999996</v>
      </c>
      <c r="G47" s="790">
        <f>E47/$E$51</f>
        <v>0.22443574390587764</v>
      </c>
      <c r="H47" s="690">
        <f>(E47-I47)/I47</f>
        <v>0.23327554226576963</v>
      </c>
      <c r="I47" s="718">
        <v>25427.301524831939</v>
      </c>
      <c r="J47" s="187">
        <v>270198.62900000002</v>
      </c>
      <c r="K47" s="192">
        <f>I47/$I$51</f>
        <v>0.23914810858899505</v>
      </c>
      <c r="L47" s="173"/>
    </row>
    <row r="48" spans="1:12" ht="12.95" customHeight="1" x14ac:dyDescent="0.2">
      <c r="A48" s="993"/>
      <c r="B48" s="994"/>
      <c r="C48" s="154" t="s">
        <v>7</v>
      </c>
      <c r="D48" s="132">
        <v>1631</v>
      </c>
      <c r="E48" s="151">
        <v>26366.755303819777</v>
      </c>
      <c r="F48" s="133">
        <v>281643.49826999998</v>
      </c>
      <c r="G48" s="791">
        <f t="shared" ref="G48:G51" si="18">E48/$E$51</f>
        <v>0.1887071350239467</v>
      </c>
      <c r="H48" s="238">
        <f t="shared" ref="H48:H51" si="19">(E48-I48)/I48</f>
        <v>0.29344440854990739</v>
      </c>
      <c r="I48" s="719">
        <v>20384.915756356157</v>
      </c>
      <c r="J48" s="185">
        <v>216616.66099999999</v>
      </c>
      <c r="K48" s="193">
        <f t="shared" ref="K48:K51" si="20">I48/$I$51</f>
        <v>0.19172361023515253</v>
      </c>
      <c r="L48" s="151"/>
    </row>
    <row r="49" spans="1:12" ht="12.95" customHeight="1" x14ac:dyDescent="0.2">
      <c r="A49" s="993"/>
      <c r="B49" s="994"/>
      <c r="C49" s="154" t="s">
        <v>8</v>
      </c>
      <c r="D49" s="132">
        <v>38481</v>
      </c>
      <c r="E49" s="151">
        <v>34550.287581654637</v>
      </c>
      <c r="F49" s="133">
        <v>369058.07137073221</v>
      </c>
      <c r="G49" s="791">
        <f t="shared" si="18"/>
        <v>0.24727675850365058</v>
      </c>
      <c r="H49" s="238">
        <f t="shared" si="19"/>
        <v>0.38734648795961596</v>
      </c>
      <c r="I49" s="719">
        <v>24903.863513193508</v>
      </c>
      <c r="J49" s="185">
        <v>264636.45102607971</v>
      </c>
      <c r="K49" s="193">
        <f t="shared" si="20"/>
        <v>0.23422508479409226</v>
      </c>
      <c r="L49" s="151"/>
    </row>
    <row r="50" spans="1:12" ht="12.95" customHeight="1" x14ac:dyDescent="0.2">
      <c r="A50" s="993"/>
      <c r="B50" s="994"/>
      <c r="C50" s="154" t="s">
        <v>9</v>
      </c>
      <c r="D50" s="132">
        <v>386699</v>
      </c>
      <c r="E50" s="151">
        <v>47447.2378833888</v>
      </c>
      <c r="F50" s="133">
        <v>506820.27070621582</v>
      </c>
      <c r="G50" s="791">
        <f t="shared" si="18"/>
        <v>0.33958036256652518</v>
      </c>
      <c r="H50" s="238">
        <f t="shared" si="19"/>
        <v>0.33247270057121087</v>
      </c>
      <c r="I50" s="719">
        <v>35608.412737498402</v>
      </c>
      <c r="J50" s="185">
        <v>378386.42861703708</v>
      </c>
      <c r="K50" s="193">
        <f t="shared" si="20"/>
        <v>0.33490319638176025</v>
      </c>
      <c r="L50" s="151"/>
    </row>
    <row r="51" spans="1:12" ht="12.95" customHeight="1" thickBot="1" x14ac:dyDescent="0.25">
      <c r="A51" s="995"/>
      <c r="B51" s="996"/>
      <c r="C51" s="174" t="s">
        <v>2</v>
      </c>
      <c r="D51" s="175">
        <v>426997</v>
      </c>
      <c r="E51" s="176">
        <v>139723.14984525554</v>
      </c>
      <c r="F51" s="177">
        <v>1492490.009556948</v>
      </c>
      <c r="G51" s="803">
        <f t="shared" si="18"/>
        <v>1</v>
      </c>
      <c r="H51" s="799">
        <f t="shared" si="19"/>
        <v>0.31412006024144751</v>
      </c>
      <c r="I51" s="729">
        <v>106324.49353188</v>
      </c>
      <c r="J51" s="188">
        <v>1129838.1696431169</v>
      </c>
      <c r="K51" s="195">
        <f t="shared" si="20"/>
        <v>1</v>
      </c>
      <c r="L51" s="178"/>
    </row>
    <row r="52" spans="1:12" ht="12.95" customHeight="1" thickTop="1" x14ac:dyDescent="0.2">
      <c r="A52" s="1015" t="str">
        <f>T!E17</f>
        <v>IV. čtvrtletí</v>
      </c>
      <c r="B52" s="1016"/>
      <c r="C52" s="154" t="s">
        <v>6</v>
      </c>
      <c r="D52" s="132">
        <f>D47</f>
        <v>186</v>
      </c>
      <c r="E52" s="151">
        <f>E37+E42+E47</f>
        <v>77818.309306902142</v>
      </c>
      <c r="F52" s="133">
        <f>F37+F42+F47</f>
        <v>829861.35310000007</v>
      </c>
      <c r="G52" s="791">
        <f>E52/$E$56</f>
        <v>0.2363624224804966</v>
      </c>
      <c r="H52" s="238">
        <f>(E52-I52)/I52</f>
        <v>0.14872278565743113</v>
      </c>
      <c r="I52" s="719">
        <v>67743.332228206447</v>
      </c>
      <c r="J52" s="185">
        <v>720874.70600000001</v>
      </c>
      <c r="K52" s="193">
        <f>I52/$I$56</f>
        <v>0.2497644973805975</v>
      </c>
      <c r="L52" s="148"/>
    </row>
    <row r="53" spans="1:12" ht="12.95" customHeight="1" x14ac:dyDescent="0.2">
      <c r="A53" s="993"/>
      <c r="B53" s="994"/>
      <c r="C53" s="154" t="s">
        <v>7</v>
      </c>
      <c r="D53" s="132">
        <f>D48</f>
        <v>1631</v>
      </c>
      <c r="E53" s="151">
        <f t="shared" ref="E53:F55" si="21">E38+E43+E48</f>
        <v>62129.404027225348</v>
      </c>
      <c r="F53" s="133">
        <f t="shared" si="21"/>
        <v>662576.69577999995</v>
      </c>
      <c r="G53" s="791">
        <f t="shared" ref="G53:G56" si="22">E53/$E$56</f>
        <v>0.18870952830945154</v>
      </c>
      <c r="H53" s="238">
        <f t="shared" ref="H53:H56" si="23">(E53-I53)/I53</f>
        <v>0.20313599935740964</v>
      </c>
      <c r="I53" s="719">
        <v>51639.552021058655</v>
      </c>
      <c r="J53" s="185">
        <v>549463.69700000004</v>
      </c>
      <c r="K53" s="193">
        <f t="shared" ref="K53:K56" si="24">I53/$I$56</f>
        <v>0.19039108841074512</v>
      </c>
      <c r="L53" s="148"/>
    </row>
    <row r="54" spans="1:12" ht="12.95" customHeight="1" x14ac:dyDescent="0.2">
      <c r="A54" s="993"/>
      <c r="B54" s="994"/>
      <c r="C54" s="154" t="s">
        <v>8</v>
      </c>
      <c r="D54" s="132">
        <f t="shared" ref="D54:D55" si="25">D49</f>
        <v>38481</v>
      </c>
      <c r="E54" s="151">
        <f t="shared" si="21"/>
        <v>79834.382209242205</v>
      </c>
      <c r="F54" s="133">
        <f t="shared" si="21"/>
        <v>851401.01638194383</v>
      </c>
      <c r="G54" s="791">
        <f t="shared" si="22"/>
        <v>0.24248596691802807</v>
      </c>
      <c r="H54" s="238">
        <f t="shared" si="23"/>
        <v>0.30007297050567683</v>
      </c>
      <c r="I54" s="719">
        <v>61407.61635724939</v>
      </c>
      <c r="J54" s="185">
        <v>653370.39286533359</v>
      </c>
      <c r="K54" s="193">
        <f t="shared" si="24"/>
        <v>0.22640519635411238</v>
      </c>
      <c r="L54" s="148"/>
    </row>
    <row r="55" spans="1:12" ht="12.95" customHeight="1" x14ac:dyDescent="0.2">
      <c r="A55" s="993"/>
      <c r="B55" s="994"/>
      <c r="C55" s="154" t="s">
        <v>9</v>
      </c>
      <c r="D55" s="132">
        <f t="shared" si="25"/>
        <v>386699</v>
      </c>
      <c r="E55" s="151">
        <f t="shared" si="21"/>
        <v>109450.90389131539</v>
      </c>
      <c r="F55" s="133">
        <f t="shared" si="21"/>
        <v>1167257.883155864</v>
      </c>
      <c r="G55" s="791">
        <f t="shared" si="22"/>
        <v>0.33244208229202377</v>
      </c>
      <c r="H55" s="238">
        <f t="shared" si="23"/>
        <v>0.21022696303804009</v>
      </c>
      <c r="I55" s="719">
        <v>90438.328705353022</v>
      </c>
      <c r="J55" s="185">
        <v>962302.57331174565</v>
      </c>
      <c r="K55" s="193">
        <f t="shared" si="24"/>
        <v>0.33343921785454517</v>
      </c>
      <c r="L55" s="148"/>
    </row>
    <row r="56" spans="1:12" ht="12.95" customHeight="1" x14ac:dyDescent="0.2">
      <c r="A56" s="993"/>
      <c r="B56" s="994"/>
      <c r="C56" s="157" t="s">
        <v>2</v>
      </c>
      <c r="D56" s="158">
        <f>SUM(D52:D55)</f>
        <v>426997</v>
      </c>
      <c r="E56" s="159">
        <f>SUM(E52:E55)</f>
        <v>329232.9994346851</v>
      </c>
      <c r="F56" s="160">
        <f>SUM(F52:F55)</f>
        <v>3511096.9484178079</v>
      </c>
      <c r="G56" s="798">
        <f t="shared" si="22"/>
        <v>1</v>
      </c>
      <c r="H56" s="786">
        <f t="shared" si="23"/>
        <v>0.21385694975707245</v>
      </c>
      <c r="I56" s="724">
        <v>271228.82931186748</v>
      </c>
      <c r="J56" s="189">
        <v>2886011.3691770793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169"/>
      <c r="J57" s="141"/>
      <c r="K57" s="170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16" zoomScaleNormal="100" zoomScaleSheetLayoutView="100" workbookViewId="0">
      <selection activeCell="D37" sqref="D37:F51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275</v>
      </c>
      <c r="L1" s="1001"/>
    </row>
    <row r="2" spans="1:17" ht="6.75" customHeight="1" x14ac:dyDescent="0.2"/>
    <row r="3" spans="1:17" ht="30" customHeight="1" x14ac:dyDescent="0.2">
      <c r="A3" s="1014" t="s">
        <v>230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120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21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182</v>
      </c>
      <c r="E10" s="151">
        <v>55619.602000000014</v>
      </c>
      <c r="F10" s="133">
        <v>593853.33685999992</v>
      </c>
      <c r="G10" s="790">
        <f>E10/$E$14</f>
        <v>0.584053613523141</v>
      </c>
      <c r="H10" s="238">
        <f>(E10-I10)/I10</f>
        <v>0.1730931342218818</v>
      </c>
      <c r="I10" s="719">
        <v>47412.775999999998</v>
      </c>
      <c r="J10" s="185">
        <v>506484.01860000013</v>
      </c>
      <c r="K10" s="192">
        <f>I10/$I$14</f>
        <v>0.5593696804887186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646</v>
      </c>
      <c r="E11" s="151">
        <v>8016.7</v>
      </c>
      <c r="F11" s="133">
        <v>85596.746289999966</v>
      </c>
      <c r="G11" s="791">
        <f>E11/$E$14</f>
        <v>8.4182238548398153E-2</v>
      </c>
      <c r="H11" s="238">
        <f>(E11-I11)/I11</f>
        <v>6.8622615604047005E-2</v>
      </c>
      <c r="I11" s="719">
        <v>7501.9</v>
      </c>
      <c r="J11" s="185">
        <v>80142.400090000039</v>
      </c>
      <c r="K11" s="193">
        <f>I11/$I$14</f>
        <v>8.8506427171830618E-2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17929</v>
      </c>
      <c r="E12" s="151">
        <v>9033.1</v>
      </c>
      <c r="F12" s="133">
        <v>96448.4</v>
      </c>
      <c r="G12" s="791">
        <f>E12/$E$14</f>
        <v>9.4855311915318694E-2</v>
      </c>
      <c r="H12" s="238">
        <f t="shared" ref="H12:H14" si="0">(E12-I12)/I12</f>
        <v>5.3410455854742217E-2</v>
      </c>
      <c r="I12" s="719">
        <v>8575.1</v>
      </c>
      <c r="J12" s="185">
        <v>91607.1</v>
      </c>
      <c r="K12" s="193">
        <f>I12/$I$14</f>
        <v>0.1011678992843366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235479</v>
      </c>
      <c r="E13" s="151">
        <v>22560.9</v>
      </c>
      <c r="F13" s="133">
        <v>240888.4</v>
      </c>
      <c r="G13" s="791">
        <f>E13/$E$14</f>
        <v>0.23690883601314208</v>
      </c>
      <c r="H13" s="238">
        <f t="shared" si="0"/>
        <v>6.062628988355212E-2</v>
      </c>
      <c r="I13" s="719">
        <v>21271.3</v>
      </c>
      <c r="J13" s="185">
        <v>227238.39999999999</v>
      </c>
      <c r="K13" s="193">
        <f>I13/$I$14</f>
        <v>0.25095599305511412</v>
      </c>
      <c r="L13" s="149"/>
      <c r="M13" s="134"/>
      <c r="O13" s="134"/>
      <c r="P13" s="134"/>
      <c r="Q13" s="134"/>
    </row>
    <row r="14" spans="1:17" ht="12.95" customHeight="1" x14ac:dyDescent="0.2">
      <c r="A14" s="991"/>
      <c r="B14" s="992"/>
      <c r="C14" s="156" t="s">
        <v>2</v>
      </c>
      <c r="D14" s="145">
        <v>254236</v>
      </c>
      <c r="E14" s="146">
        <v>95230.302000000025</v>
      </c>
      <c r="F14" s="147">
        <v>1016786.8831499999</v>
      </c>
      <c r="G14" s="794">
        <f>SUM(G10:G13)</f>
        <v>0.99999999999999989</v>
      </c>
      <c r="H14" s="784">
        <f t="shared" si="0"/>
        <v>0.12351454811640221</v>
      </c>
      <c r="I14" s="721">
        <v>84761.076000000001</v>
      </c>
      <c r="J14" s="186">
        <v>905471.9186900002</v>
      </c>
      <c r="K14" s="194">
        <f>SUM(K10:K13)</f>
        <v>1</v>
      </c>
      <c r="L14" s="166"/>
      <c r="M14" s="134"/>
    </row>
    <row r="15" spans="1:17" ht="12.95" customHeight="1" x14ac:dyDescent="0.2">
      <c r="A15" s="993" t="str">
        <f>T!J21</f>
        <v>listopad</v>
      </c>
      <c r="B15" s="994"/>
      <c r="C15" s="154" t="s">
        <v>6</v>
      </c>
      <c r="D15" s="132">
        <v>183</v>
      </c>
      <c r="E15" s="151">
        <v>59485.590000000004</v>
      </c>
      <c r="F15" s="133">
        <v>635655.60191999981</v>
      </c>
      <c r="G15" s="791">
        <f>E15/$E$19</f>
        <v>0.49608949253930001</v>
      </c>
      <c r="H15" s="238">
        <f>(E15-I15)/I15</f>
        <v>0.21964468577161267</v>
      </c>
      <c r="I15" s="719">
        <v>48772.885000000002</v>
      </c>
      <c r="J15" s="185">
        <v>519966.05438999989</v>
      </c>
      <c r="K15" s="193">
        <f>I15/$I$19</f>
        <v>0.50438941233732604</v>
      </c>
      <c r="L15" s="149"/>
      <c r="M15" s="134"/>
      <c r="N15" s="134"/>
    </row>
    <row r="16" spans="1:17" ht="12.95" customHeight="1" x14ac:dyDescent="0.2">
      <c r="A16" s="993"/>
      <c r="B16" s="994"/>
      <c r="C16" s="154" t="s">
        <v>7</v>
      </c>
      <c r="D16" s="132">
        <v>647</v>
      </c>
      <c r="E16" s="151">
        <v>10809.8</v>
      </c>
      <c r="F16" s="133">
        <v>115513.66361000009</v>
      </c>
      <c r="G16" s="791">
        <f t="shared" ref="G16:G17" si="1">E16/$E$19</f>
        <v>9.0150037957954607E-2</v>
      </c>
      <c r="H16" s="238">
        <f>(E16-I16)/I16</f>
        <v>0.29930165751168891</v>
      </c>
      <c r="I16" s="719">
        <v>8319.7000000000007</v>
      </c>
      <c r="J16" s="185">
        <v>88700.87959000007</v>
      </c>
      <c r="K16" s="193">
        <f t="shared" ref="K16:K18" si="2">I16/$I$19</f>
        <v>8.603896599151048E-2</v>
      </c>
      <c r="L16" s="150"/>
      <c r="M16" s="137"/>
      <c r="N16" s="134"/>
    </row>
    <row r="17" spans="1:21" ht="12.95" customHeight="1" x14ac:dyDescent="0.2">
      <c r="A17" s="993"/>
      <c r="B17" s="994"/>
      <c r="C17" s="154" t="s">
        <v>8</v>
      </c>
      <c r="D17" s="132">
        <v>17963</v>
      </c>
      <c r="E17" s="151">
        <v>14185.1</v>
      </c>
      <c r="F17" s="133">
        <v>151581.5</v>
      </c>
      <c r="G17" s="791">
        <f t="shared" si="1"/>
        <v>0.11829888651384687</v>
      </c>
      <c r="H17" s="238">
        <f t="shared" ref="H17:H19" si="3">(E17-I17)/I17</f>
        <v>0.24663625897510255</v>
      </c>
      <c r="I17" s="719">
        <v>11378.7</v>
      </c>
      <c r="J17" s="185">
        <v>121314.8</v>
      </c>
      <c r="K17" s="193">
        <f>I17/$I$19</f>
        <v>0.11767390438688899</v>
      </c>
      <c r="L17" s="149"/>
      <c r="M17" s="134"/>
      <c r="N17" s="134"/>
      <c r="O17" s="134"/>
      <c r="P17" s="134"/>
    </row>
    <row r="18" spans="1:21" ht="12.95" customHeight="1" x14ac:dyDescent="0.2">
      <c r="A18" s="993"/>
      <c r="B18" s="994"/>
      <c r="C18" s="154" t="s">
        <v>9</v>
      </c>
      <c r="D18" s="132">
        <v>235652</v>
      </c>
      <c r="E18" s="151">
        <v>35428.5</v>
      </c>
      <c r="F18" s="133">
        <v>378588.3</v>
      </c>
      <c r="G18" s="791">
        <f>E18/$E$19</f>
        <v>0.29546158298889846</v>
      </c>
      <c r="H18" s="238">
        <f t="shared" si="3"/>
        <v>0.25519032367779609</v>
      </c>
      <c r="I18" s="719">
        <v>28225.599999999999</v>
      </c>
      <c r="J18" s="185">
        <v>300930.5</v>
      </c>
      <c r="K18" s="193">
        <f t="shared" si="2"/>
        <v>0.29189771728427444</v>
      </c>
      <c r="L18" s="149"/>
      <c r="M18" s="134"/>
      <c r="N18" s="134"/>
      <c r="O18" s="134"/>
      <c r="P18" s="134"/>
    </row>
    <row r="19" spans="1:21" ht="12.95" customHeight="1" x14ac:dyDescent="0.2">
      <c r="A19" s="993"/>
      <c r="B19" s="994"/>
      <c r="C19" s="156" t="s">
        <v>2</v>
      </c>
      <c r="D19" s="145">
        <v>254445</v>
      </c>
      <c r="E19" s="146">
        <v>119908.99</v>
      </c>
      <c r="F19" s="147">
        <v>1281339.0655299998</v>
      </c>
      <c r="G19" s="794">
        <f>SUM(G15:G18)</f>
        <v>1</v>
      </c>
      <c r="H19" s="784">
        <f t="shared" si="3"/>
        <v>0.24005018362277122</v>
      </c>
      <c r="I19" s="721">
        <v>96696.885000000009</v>
      </c>
      <c r="J19" s="186">
        <v>1030912.23398</v>
      </c>
      <c r="K19" s="194">
        <f>SUM(K15:K18)</f>
        <v>1</v>
      </c>
      <c r="L19" s="166"/>
      <c r="M19" s="134"/>
      <c r="N19" s="134"/>
      <c r="O19" s="134"/>
      <c r="P19" s="134"/>
    </row>
    <row r="20" spans="1:21" ht="12.95" customHeight="1" x14ac:dyDescent="0.2">
      <c r="A20" s="993" t="str">
        <f>T!J22</f>
        <v>prosinec</v>
      </c>
      <c r="B20" s="994"/>
      <c r="C20" s="153" t="s">
        <v>6</v>
      </c>
      <c r="D20" s="171">
        <v>183</v>
      </c>
      <c r="E20" s="173">
        <v>62552.565999999999</v>
      </c>
      <c r="F20" s="172">
        <v>669346.25850999996</v>
      </c>
      <c r="G20" s="790">
        <f>E20/$E$24</f>
        <v>0.43269639117513764</v>
      </c>
      <c r="H20" s="690">
        <f>(E20-I20)/I20</f>
        <v>0.28031622493031816</v>
      </c>
      <c r="I20" s="718">
        <v>48857.122000000003</v>
      </c>
      <c r="J20" s="187">
        <v>520536.54307999992</v>
      </c>
      <c r="K20" s="192">
        <f>I20/$I$24</f>
        <v>0.42858394523304383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993"/>
      <c r="B21" s="994"/>
      <c r="C21" s="154" t="s">
        <v>7</v>
      </c>
      <c r="D21" s="132">
        <v>652</v>
      </c>
      <c r="E21" s="151">
        <v>12069.3</v>
      </c>
      <c r="F21" s="133">
        <v>129152.11732999999</v>
      </c>
      <c r="G21" s="791">
        <f t="shared" ref="G21:G23" si="4">E21/$E$24</f>
        <v>8.3487263400354964E-2</v>
      </c>
      <c r="H21" s="238">
        <f t="shared" ref="H21:H24" si="5">(E21-I21)/I21</f>
        <v>0.31886180105558776</v>
      </c>
      <c r="I21" s="719">
        <v>9151.2999999999993</v>
      </c>
      <c r="J21" s="185">
        <v>97502.043309999906</v>
      </c>
      <c r="K21" s="193">
        <f t="shared" ref="K21:K22" si="6">I21/$I$24</f>
        <v>8.0276940135998051E-2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993"/>
      <c r="B22" s="994"/>
      <c r="C22" s="154" t="s">
        <v>8</v>
      </c>
      <c r="D22" s="132">
        <v>17990</v>
      </c>
      <c r="E22" s="151">
        <v>19997.400000000001</v>
      </c>
      <c r="F22" s="133">
        <v>213990.39999999999</v>
      </c>
      <c r="G22" s="791">
        <f t="shared" si="4"/>
        <v>0.13832850298876145</v>
      </c>
      <c r="H22" s="238">
        <f t="shared" si="5"/>
        <v>0.24316326720917089</v>
      </c>
      <c r="I22" s="719">
        <v>16085.9</v>
      </c>
      <c r="J22" s="185">
        <v>171386.9</v>
      </c>
      <c r="K22" s="193">
        <f t="shared" si="6"/>
        <v>0.14110856723456244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993"/>
      <c r="B23" s="994"/>
      <c r="C23" s="154" t="s">
        <v>9</v>
      </c>
      <c r="D23" s="132">
        <v>235816</v>
      </c>
      <c r="E23" s="151">
        <v>49945.3</v>
      </c>
      <c r="F23" s="133">
        <v>534459.9</v>
      </c>
      <c r="G23" s="791">
        <f t="shared" si="4"/>
        <v>0.34548784243574604</v>
      </c>
      <c r="H23" s="238">
        <f t="shared" si="5"/>
        <v>0.25168975221979684</v>
      </c>
      <c r="I23" s="719">
        <v>39902.300000000003</v>
      </c>
      <c r="J23" s="185">
        <v>425138.1</v>
      </c>
      <c r="K23" s="193">
        <f>I23/$I$24</f>
        <v>0.35003054739639566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995"/>
      <c r="B24" s="996"/>
      <c r="C24" s="174" t="s">
        <v>2</v>
      </c>
      <c r="D24" s="175">
        <v>254641</v>
      </c>
      <c r="E24" s="176">
        <v>144564.56599999999</v>
      </c>
      <c r="F24" s="177">
        <v>1546948.6758400002</v>
      </c>
      <c r="G24" s="803">
        <f>SUM(G20:G23)</f>
        <v>1</v>
      </c>
      <c r="H24" s="799">
        <f t="shared" si="5"/>
        <v>0.26814780529198479</v>
      </c>
      <c r="I24" s="729">
        <v>113996.622</v>
      </c>
      <c r="J24" s="188">
        <v>1214563.5863899998</v>
      </c>
      <c r="K24" s="195">
        <f>SUM(K20:K23)</f>
        <v>1</v>
      </c>
      <c r="L24" s="178"/>
    </row>
    <row r="25" spans="1:21" ht="12.95" customHeight="1" thickTop="1" x14ac:dyDescent="0.2">
      <c r="A25" s="1015" t="str">
        <f>T!E17</f>
        <v>IV. čtvrtletí</v>
      </c>
      <c r="B25" s="1016"/>
      <c r="C25" s="154" t="s">
        <v>6</v>
      </c>
      <c r="D25" s="132">
        <f>D20</f>
        <v>183</v>
      </c>
      <c r="E25" s="151">
        <f>E10+E15+E20</f>
        <v>177657.758</v>
      </c>
      <c r="F25" s="133">
        <f>F10+F15+F20</f>
        <v>1898855.1972899996</v>
      </c>
      <c r="G25" s="791">
        <f>E25/$E$29</f>
        <v>0.49390006264542208</v>
      </c>
      <c r="H25" s="238">
        <f>(E25-I25)/I25</f>
        <v>0.22486451463083143</v>
      </c>
      <c r="I25" s="723">
        <v>145042.783</v>
      </c>
      <c r="J25" s="185">
        <v>1546986.61607</v>
      </c>
      <c r="K25" s="193">
        <f>I25/$I$29</f>
        <v>0.49091397238539369</v>
      </c>
      <c r="L25" s="148"/>
    </row>
    <row r="26" spans="1:21" ht="12.95" customHeight="1" x14ac:dyDescent="0.2">
      <c r="A26" s="993"/>
      <c r="B26" s="994"/>
      <c r="C26" s="154" t="s">
        <v>7</v>
      </c>
      <c r="D26" s="132">
        <f>D21</f>
        <v>652</v>
      </c>
      <c r="E26" s="151">
        <f t="shared" ref="E26:F28" si="7">E11+E16+E21</f>
        <v>30895.8</v>
      </c>
      <c r="F26" s="133">
        <f t="shared" si="7"/>
        <v>330262.52723000007</v>
      </c>
      <c r="G26" s="791">
        <f t="shared" ref="G26:G28" si="8">E26/$E$29</f>
        <v>8.5892323123206535E-2</v>
      </c>
      <c r="H26" s="238">
        <f t="shared" ref="H26:H29" si="9">(E26-I26)/I26</f>
        <v>0.23717309563566896</v>
      </c>
      <c r="I26" s="719">
        <v>24972.9</v>
      </c>
      <c r="J26" s="185">
        <v>266345.32299000002</v>
      </c>
      <c r="K26" s="193">
        <f t="shared" ref="K26:K28" si="10">I26/$I$29</f>
        <v>8.4523650797456079E-2</v>
      </c>
      <c r="L26" s="148"/>
    </row>
    <row r="27" spans="1:21" ht="12.95" customHeight="1" x14ac:dyDescent="0.2">
      <c r="A27" s="993"/>
      <c r="B27" s="994"/>
      <c r="C27" s="154" t="s">
        <v>8</v>
      </c>
      <c r="D27" s="132">
        <f t="shared" ref="D27:D28" si="11">D22</f>
        <v>17990</v>
      </c>
      <c r="E27" s="151">
        <f t="shared" si="7"/>
        <v>43215.600000000006</v>
      </c>
      <c r="F27" s="133">
        <f t="shared" si="7"/>
        <v>462020.3</v>
      </c>
      <c r="G27" s="791">
        <f t="shared" si="8"/>
        <v>0.12014216428003952</v>
      </c>
      <c r="H27" s="238">
        <f t="shared" si="9"/>
        <v>0.19911098039106875</v>
      </c>
      <c r="I27" s="719">
        <v>36039.700000000004</v>
      </c>
      <c r="J27" s="185">
        <v>384308.80000000005</v>
      </c>
      <c r="K27" s="193">
        <f t="shared" si="10"/>
        <v>0.12198050757601551</v>
      </c>
      <c r="L27" s="148"/>
    </row>
    <row r="28" spans="1:21" ht="12.95" customHeight="1" x14ac:dyDescent="0.2">
      <c r="A28" s="993"/>
      <c r="B28" s="994"/>
      <c r="C28" s="154" t="s">
        <v>9</v>
      </c>
      <c r="D28" s="132">
        <f t="shared" si="11"/>
        <v>235816</v>
      </c>
      <c r="E28" s="151">
        <f t="shared" si="7"/>
        <v>107934.70000000001</v>
      </c>
      <c r="F28" s="133">
        <f t="shared" si="7"/>
        <v>1153936.6000000001</v>
      </c>
      <c r="G28" s="791">
        <f t="shared" si="8"/>
        <v>0.30006544995133194</v>
      </c>
      <c r="H28" s="238">
        <f t="shared" si="9"/>
        <v>0.20733407010353577</v>
      </c>
      <c r="I28" s="719">
        <v>89399.2</v>
      </c>
      <c r="J28" s="185">
        <v>953307</v>
      </c>
      <c r="K28" s="193">
        <f t="shared" si="10"/>
        <v>0.30258186924113478</v>
      </c>
      <c r="L28" s="148"/>
    </row>
    <row r="29" spans="1:21" ht="12.95" customHeight="1" x14ac:dyDescent="0.2">
      <c r="A29" s="993"/>
      <c r="B29" s="994"/>
      <c r="C29" s="157" t="s">
        <v>2</v>
      </c>
      <c r="D29" s="158">
        <f>SUM(D25:D28)</f>
        <v>254641</v>
      </c>
      <c r="E29" s="159">
        <f>SUM(E25:E28)</f>
        <v>359703.85800000001</v>
      </c>
      <c r="F29" s="160">
        <f>SUM(F25:F28)</f>
        <v>3845074.6245199996</v>
      </c>
      <c r="G29" s="798">
        <f>SUM(G25:G28)</f>
        <v>1</v>
      </c>
      <c r="H29" s="786">
        <f t="shared" si="9"/>
        <v>0.21745905698135684</v>
      </c>
      <c r="I29" s="724">
        <v>295454.58299999998</v>
      </c>
      <c r="J29" s="189">
        <v>3150947.7390600001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726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47" t="s">
        <v>121</v>
      </c>
      <c r="B32" s="1047"/>
      <c r="C32" s="1047"/>
      <c r="D32" s="1048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04">
        <f>T!G17</f>
        <v>2016</v>
      </c>
      <c r="F33" s="1005"/>
      <c r="G33" s="1005"/>
      <c r="H33" s="714"/>
      <c r="I33" s="1006">
        <f>E33-1</f>
        <v>2015</v>
      </c>
      <c r="J33" s="1007"/>
      <c r="K33" s="1008"/>
      <c r="L33" s="148"/>
    </row>
    <row r="34" spans="1:12" ht="24.95" customHeight="1" x14ac:dyDescent="0.25">
      <c r="A34" s="129"/>
      <c r="B34" s="130"/>
      <c r="C34" s="131"/>
      <c r="D34" s="131"/>
      <c r="E34" s="787"/>
      <c r="F34" s="788"/>
      <c r="G34" s="789"/>
      <c r="H34" s="978" t="s">
        <v>109</v>
      </c>
      <c r="I34" s="715"/>
      <c r="J34" s="182"/>
      <c r="K34" s="716"/>
      <c r="L34" s="148"/>
    </row>
    <row r="35" spans="1:12" ht="24.95" customHeight="1" x14ac:dyDescent="0.25">
      <c r="A35" s="129"/>
      <c r="B35" s="161"/>
      <c r="C35" s="161"/>
      <c r="D35" s="1010" t="s">
        <v>0</v>
      </c>
      <c r="E35" s="977" t="s">
        <v>39</v>
      </c>
      <c r="F35" s="978"/>
      <c r="G35" s="781" t="s">
        <v>108</v>
      </c>
      <c r="H35" s="978"/>
      <c r="I35" s="1012" t="s">
        <v>39</v>
      </c>
      <c r="J35" s="1013"/>
      <c r="K35" s="190" t="s">
        <v>108</v>
      </c>
      <c r="L35" s="148"/>
    </row>
    <row r="36" spans="1:12" ht="12.95" customHeight="1" x14ac:dyDescent="0.25">
      <c r="A36" s="1009" t="s">
        <v>157</v>
      </c>
      <c r="B36" s="1009"/>
      <c r="C36" s="213" t="s">
        <v>45</v>
      </c>
      <c r="D36" s="1011"/>
      <c r="E36" s="163" t="s">
        <v>148</v>
      </c>
      <c r="F36" s="780" t="s">
        <v>1</v>
      </c>
      <c r="G36" s="782" t="s">
        <v>66</v>
      </c>
      <c r="H36" s="1009"/>
      <c r="I36" s="717" t="s">
        <v>158</v>
      </c>
      <c r="J36" s="184" t="s">
        <v>1</v>
      </c>
      <c r="K36" s="191" t="s">
        <v>66</v>
      </c>
      <c r="L36" s="152"/>
    </row>
    <row r="37" spans="1:12" ht="12.95" customHeight="1" x14ac:dyDescent="0.2">
      <c r="A37" s="987" t="str">
        <f>T!J20</f>
        <v>říjen</v>
      </c>
      <c r="B37" s="988"/>
      <c r="C37" s="153" t="s">
        <v>6</v>
      </c>
      <c r="D37" s="132">
        <v>129</v>
      </c>
      <c r="E37" s="151">
        <v>120459.18399999999</v>
      </c>
      <c r="F37" s="133">
        <v>1285080.23649</v>
      </c>
      <c r="G37" s="791">
        <f>E37/$E$41</f>
        <v>0.85388089297350656</v>
      </c>
      <c r="H37" s="238">
        <f>(E37-I37)/I37</f>
        <v>0.71360854960746123</v>
      </c>
      <c r="I37" s="719">
        <v>70295.625</v>
      </c>
      <c r="J37" s="185">
        <v>750370.8874799998</v>
      </c>
      <c r="K37" s="193">
        <f>I37/$I$41</f>
        <v>0.77903592460169591</v>
      </c>
      <c r="L37" s="148"/>
    </row>
    <row r="38" spans="1:12" ht="12.95" customHeight="1" x14ac:dyDescent="0.2">
      <c r="A38" s="989"/>
      <c r="B38" s="990"/>
      <c r="C38" s="154" t="s">
        <v>7</v>
      </c>
      <c r="D38" s="132">
        <v>342</v>
      </c>
      <c r="E38" s="151">
        <v>3682.5</v>
      </c>
      <c r="F38" s="133">
        <v>39319.340189999974</v>
      </c>
      <c r="G38" s="791">
        <f t="shared" ref="G38:G41" si="12">E38/$E$41</f>
        <v>2.6103583670091423E-2</v>
      </c>
      <c r="H38" s="238">
        <f>(E38-I38)/I38</f>
        <v>1.7377610785722204E-2</v>
      </c>
      <c r="I38" s="719">
        <v>3619.6</v>
      </c>
      <c r="J38" s="185">
        <v>38667.51017999999</v>
      </c>
      <c r="K38" s="193">
        <f t="shared" ref="K38:K41" si="13">I38/$I$41</f>
        <v>4.0113427154083892E-2</v>
      </c>
      <c r="L38" s="149"/>
    </row>
    <row r="39" spans="1:12" ht="12.95" customHeight="1" x14ac:dyDescent="0.2">
      <c r="A39" s="989"/>
      <c r="B39" s="990"/>
      <c r="C39" s="154" t="s">
        <v>8</v>
      </c>
      <c r="D39" s="132">
        <v>12383</v>
      </c>
      <c r="E39" s="151">
        <v>5291.9</v>
      </c>
      <c r="F39" s="133">
        <v>56503.3</v>
      </c>
      <c r="G39" s="791">
        <f t="shared" si="12"/>
        <v>3.7511895294978087E-2</v>
      </c>
      <c r="H39" s="238">
        <f t="shared" ref="H39:H41" si="14">(E39-I39)/I39</f>
        <v>5.1565853270805186E-2</v>
      </c>
      <c r="I39" s="719">
        <v>5032.3999999999996</v>
      </c>
      <c r="J39" s="185">
        <v>53760.1</v>
      </c>
      <c r="K39" s="193">
        <f t="shared" si="13"/>
        <v>5.5770474861921694E-2</v>
      </c>
      <c r="L39" s="149"/>
    </row>
    <row r="40" spans="1:12" ht="12.95" customHeight="1" x14ac:dyDescent="0.2">
      <c r="A40" s="989"/>
      <c r="B40" s="990"/>
      <c r="C40" s="154" t="s">
        <v>9</v>
      </c>
      <c r="D40" s="132">
        <v>212945</v>
      </c>
      <c r="E40" s="151">
        <v>11639</v>
      </c>
      <c r="F40" s="133">
        <v>124272.5</v>
      </c>
      <c r="G40" s="791">
        <f t="shared" si="12"/>
        <v>8.2503628061424056E-2</v>
      </c>
      <c r="H40" s="238">
        <f t="shared" si="14"/>
        <v>3.1232002835245649E-2</v>
      </c>
      <c r="I40" s="719">
        <v>11286.5</v>
      </c>
      <c r="J40" s="185">
        <v>120572.5</v>
      </c>
      <c r="K40" s="193">
        <f t="shared" si="13"/>
        <v>0.12508017338229854</v>
      </c>
      <c r="L40" s="149"/>
    </row>
    <row r="41" spans="1:12" ht="12.95" customHeight="1" x14ac:dyDescent="0.2">
      <c r="A41" s="991"/>
      <c r="B41" s="992"/>
      <c r="C41" s="156" t="s">
        <v>2</v>
      </c>
      <c r="D41" s="145">
        <v>225799</v>
      </c>
      <c r="E41" s="146">
        <v>141072.58399999997</v>
      </c>
      <c r="F41" s="147">
        <v>1505175.37668</v>
      </c>
      <c r="G41" s="794">
        <f t="shared" si="12"/>
        <v>1</v>
      </c>
      <c r="H41" s="784">
        <f t="shared" si="14"/>
        <v>0.56340612822477054</v>
      </c>
      <c r="I41" s="721">
        <v>90234.125</v>
      </c>
      <c r="J41" s="186">
        <v>963370.99765999976</v>
      </c>
      <c r="K41" s="194">
        <f t="shared" si="13"/>
        <v>1</v>
      </c>
      <c r="L41" s="166"/>
    </row>
    <row r="42" spans="1:12" ht="12.95" customHeight="1" x14ac:dyDescent="0.2">
      <c r="A42" s="993" t="str">
        <f>T!J21</f>
        <v>listopad</v>
      </c>
      <c r="B42" s="994"/>
      <c r="C42" s="154" t="s">
        <v>6</v>
      </c>
      <c r="D42" s="132">
        <v>129</v>
      </c>
      <c r="E42" s="151">
        <v>94873.537000000011</v>
      </c>
      <c r="F42" s="133">
        <v>1012384.8543799999</v>
      </c>
      <c r="G42" s="791">
        <f>E42/$E$46</f>
        <v>0.74837787235702091</v>
      </c>
      <c r="H42" s="238">
        <f>(E42-I42)/I42</f>
        <v>0.35214429377187695</v>
      </c>
      <c r="I42" s="719">
        <v>70165.245999999999</v>
      </c>
      <c r="J42" s="185">
        <v>746988.37396999996</v>
      </c>
      <c r="K42" s="193">
        <f>I42/$I$46</f>
        <v>0.72941133151422433</v>
      </c>
      <c r="L42" s="149"/>
    </row>
    <row r="43" spans="1:12" ht="12.95" customHeight="1" x14ac:dyDescent="0.2">
      <c r="A43" s="993"/>
      <c r="B43" s="994"/>
      <c r="C43" s="154" t="s">
        <v>7</v>
      </c>
      <c r="D43" s="132">
        <v>341</v>
      </c>
      <c r="E43" s="151">
        <v>5311.2</v>
      </c>
      <c r="F43" s="133">
        <v>56755.367519999949</v>
      </c>
      <c r="G43" s="791">
        <f t="shared" ref="G43:G46" si="15">E43/$E$46</f>
        <v>4.1895608420951025E-2</v>
      </c>
      <c r="H43" s="238">
        <f>(E43-I43)/I43</f>
        <v>0.21398857142857139</v>
      </c>
      <c r="I43" s="719">
        <v>4375</v>
      </c>
      <c r="J43" s="185">
        <v>46644.672960000025</v>
      </c>
      <c r="K43" s="193">
        <f t="shared" ref="K43:K46" si="16">I43/$I$46</f>
        <v>4.5480843541469682E-2</v>
      </c>
      <c r="L43" s="150"/>
    </row>
    <row r="44" spans="1:12" ht="12.95" customHeight="1" x14ac:dyDescent="0.2">
      <c r="A44" s="993"/>
      <c r="B44" s="994"/>
      <c r="C44" s="154" t="s">
        <v>8</v>
      </c>
      <c r="D44" s="132">
        <v>12407</v>
      </c>
      <c r="E44" s="151">
        <v>8310.2000000000007</v>
      </c>
      <c r="F44" s="133">
        <v>88802.4</v>
      </c>
      <c r="G44" s="791">
        <f t="shared" si="15"/>
        <v>6.5552207617824085E-2</v>
      </c>
      <c r="H44" s="238">
        <f t="shared" ref="H44:H46" si="17">(E44-I44)/I44</f>
        <v>0.24448903797771659</v>
      </c>
      <c r="I44" s="719">
        <v>6677.6</v>
      </c>
      <c r="J44" s="185">
        <v>71194.2</v>
      </c>
      <c r="K44" s="193">
        <f t="shared" si="16"/>
        <v>6.9417801333146956E-2</v>
      </c>
      <c r="L44" s="149"/>
    </row>
    <row r="45" spans="1:12" ht="12.95" customHeight="1" x14ac:dyDescent="0.2">
      <c r="A45" s="993"/>
      <c r="B45" s="994"/>
      <c r="C45" s="154" t="s">
        <v>9</v>
      </c>
      <c r="D45" s="132">
        <v>213101</v>
      </c>
      <c r="E45" s="151">
        <v>18277.3</v>
      </c>
      <c r="F45" s="133">
        <v>195310.8</v>
      </c>
      <c r="G45" s="791">
        <f t="shared" si="15"/>
        <v>0.14417431160420399</v>
      </c>
      <c r="H45" s="238">
        <f t="shared" si="17"/>
        <v>0.220398624511735</v>
      </c>
      <c r="I45" s="719">
        <v>14976.5</v>
      </c>
      <c r="J45" s="185">
        <v>159673.5</v>
      </c>
      <c r="K45" s="193">
        <f t="shared" si="16"/>
        <v>0.15569002361115902</v>
      </c>
      <c r="L45" s="149"/>
    </row>
    <row r="46" spans="1:12" ht="12.95" customHeight="1" x14ac:dyDescent="0.2">
      <c r="A46" s="993"/>
      <c r="B46" s="994"/>
      <c r="C46" s="156" t="s">
        <v>2</v>
      </c>
      <c r="D46" s="145">
        <v>225978</v>
      </c>
      <c r="E46" s="146">
        <v>126772.23700000001</v>
      </c>
      <c r="F46" s="147">
        <v>1353253.4218999997</v>
      </c>
      <c r="G46" s="795">
        <f t="shared" si="15"/>
        <v>1</v>
      </c>
      <c r="H46" s="784">
        <f t="shared" si="17"/>
        <v>0.31787617746265462</v>
      </c>
      <c r="I46" s="721">
        <v>96194.346000000005</v>
      </c>
      <c r="J46" s="186">
        <v>1024500.7469299999</v>
      </c>
      <c r="K46" s="206">
        <f t="shared" si="16"/>
        <v>1</v>
      </c>
      <c r="L46" s="166"/>
    </row>
    <row r="47" spans="1:12" ht="12.95" customHeight="1" x14ac:dyDescent="0.2">
      <c r="A47" s="993" t="str">
        <f>T!J22</f>
        <v>prosinec</v>
      </c>
      <c r="B47" s="994"/>
      <c r="C47" s="153" t="s">
        <v>6</v>
      </c>
      <c r="D47" s="171">
        <v>129</v>
      </c>
      <c r="E47" s="173">
        <v>107758.041</v>
      </c>
      <c r="F47" s="172">
        <v>1149359.9537399998</v>
      </c>
      <c r="G47" s="790">
        <f>E47/$E$51</f>
        <v>0.71421809185095153</v>
      </c>
      <c r="H47" s="690">
        <f>(E47-I47)/I47</f>
        <v>1.0725746478467981</v>
      </c>
      <c r="I47" s="718">
        <v>51992.356999999996</v>
      </c>
      <c r="J47" s="187">
        <v>553737.01014999975</v>
      </c>
      <c r="K47" s="192">
        <f>I47/$I$51</f>
        <v>0.5960727112456029</v>
      </c>
      <c r="L47" s="173"/>
    </row>
    <row r="48" spans="1:12" ht="12.95" customHeight="1" x14ac:dyDescent="0.2">
      <c r="A48" s="993"/>
      <c r="B48" s="994"/>
      <c r="C48" s="154" t="s">
        <v>7</v>
      </c>
      <c r="D48" s="132">
        <v>341</v>
      </c>
      <c r="E48" s="151">
        <v>5635.8</v>
      </c>
      <c r="F48" s="133">
        <v>60307.881069999981</v>
      </c>
      <c r="G48" s="791">
        <f t="shared" ref="G48:G51" si="18">E48/$E$51</f>
        <v>3.7353967135070623E-2</v>
      </c>
      <c r="H48" s="238">
        <f t="shared" ref="H48:H51" si="19">(E48-I48)/I48</f>
        <v>0.21981732392537129</v>
      </c>
      <c r="I48" s="719">
        <v>4620.2</v>
      </c>
      <c r="J48" s="185">
        <v>49225.273930000047</v>
      </c>
      <c r="K48" s="193">
        <f t="shared" ref="K48:K51" si="20">I48/$I$51</f>
        <v>5.296884579587216E-2</v>
      </c>
      <c r="L48" s="151"/>
    </row>
    <row r="49" spans="1:12" ht="12.95" customHeight="1" x14ac:dyDescent="0.2">
      <c r="A49" s="993"/>
      <c r="B49" s="994"/>
      <c r="C49" s="154" t="s">
        <v>8</v>
      </c>
      <c r="D49" s="132">
        <v>12426</v>
      </c>
      <c r="E49" s="151">
        <v>11715.3</v>
      </c>
      <c r="F49" s="133">
        <v>125364</v>
      </c>
      <c r="G49" s="791">
        <f t="shared" si="18"/>
        <v>7.7648768795466977E-2</v>
      </c>
      <c r="H49" s="238">
        <f t="shared" si="19"/>
        <v>0.2410143960339402</v>
      </c>
      <c r="I49" s="719">
        <v>9440.1</v>
      </c>
      <c r="J49" s="185">
        <v>100579.3</v>
      </c>
      <c r="K49" s="193">
        <f t="shared" si="20"/>
        <v>0.10822717657192607</v>
      </c>
      <c r="L49" s="151"/>
    </row>
    <row r="50" spans="1:12" ht="12.95" customHeight="1" x14ac:dyDescent="0.2">
      <c r="A50" s="993"/>
      <c r="B50" s="994"/>
      <c r="C50" s="154" t="s">
        <v>9</v>
      </c>
      <c r="D50" s="132">
        <v>213249</v>
      </c>
      <c r="E50" s="151">
        <v>25766.400000000001</v>
      </c>
      <c r="F50" s="133">
        <v>275723.8</v>
      </c>
      <c r="G50" s="791">
        <f t="shared" si="18"/>
        <v>0.17077917221851091</v>
      </c>
      <c r="H50" s="238">
        <f t="shared" si="19"/>
        <v>0.21699209340550346</v>
      </c>
      <c r="I50" s="719">
        <v>21172.2</v>
      </c>
      <c r="J50" s="185">
        <v>225578</v>
      </c>
      <c r="K50" s="193">
        <f t="shared" si="20"/>
        <v>0.24273126638659898</v>
      </c>
      <c r="L50" s="151"/>
    </row>
    <row r="51" spans="1:12" ht="12.95" customHeight="1" thickBot="1" x14ac:dyDescent="0.25">
      <c r="A51" s="995"/>
      <c r="B51" s="996"/>
      <c r="C51" s="174" t="s">
        <v>2</v>
      </c>
      <c r="D51" s="175">
        <v>226145</v>
      </c>
      <c r="E51" s="176">
        <v>150875.541</v>
      </c>
      <c r="F51" s="177">
        <v>1610755.6348099997</v>
      </c>
      <c r="G51" s="803">
        <f t="shared" si="18"/>
        <v>1</v>
      </c>
      <c r="H51" s="799">
        <f t="shared" si="19"/>
        <v>0.72973102151374136</v>
      </c>
      <c r="I51" s="729">
        <v>87224.856999999989</v>
      </c>
      <c r="J51" s="188">
        <v>929119.58407999983</v>
      </c>
      <c r="K51" s="195">
        <f t="shared" si="20"/>
        <v>1</v>
      </c>
      <c r="L51" s="178"/>
    </row>
    <row r="52" spans="1:12" ht="12.95" customHeight="1" thickTop="1" x14ac:dyDescent="0.2">
      <c r="A52" s="1015" t="str">
        <f>T!E17</f>
        <v>IV. čtvrtletí</v>
      </c>
      <c r="B52" s="1016"/>
      <c r="C52" s="154" t="s">
        <v>6</v>
      </c>
      <c r="D52" s="132">
        <f>D47</f>
        <v>129</v>
      </c>
      <c r="E52" s="151">
        <f>E37+E42+E47</f>
        <v>323090.76199999999</v>
      </c>
      <c r="F52" s="133">
        <f>F37+F42+F47</f>
        <v>3446825.0446099997</v>
      </c>
      <c r="G52" s="791">
        <f>E52/$E$56</f>
        <v>0.77161464146804493</v>
      </c>
      <c r="H52" s="238">
        <f>(E52-I52)/I52</f>
        <v>0.67880146962253096</v>
      </c>
      <c r="I52" s="719">
        <v>192453.22799999997</v>
      </c>
      <c r="J52" s="185">
        <v>2051096.2715999994</v>
      </c>
      <c r="K52" s="193">
        <f>I52/$I$56</f>
        <v>0.70327384434367257</v>
      </c>
      <c r="L52" s="148"/>
    </row>
    <row r="53" spans="1:12" ht="12.95" customHeight="1" x14ac:dyDescent="0.2">
      <c r="A53" s="993"/>
      <c r="B53" s="994"/>
      <c r="C53" s="154" t="s">
        <v>7</v>
      </c>
      <c r="D53" s="132">
        <f>D48</f>
        <v>341</v>
      </c>
      <c r="E53" s="151">
        <f t="shared" ref="E53:F55" si="21">E38+E43+E48</f>
        <v>14629.5</v>
      </c>
      <c r="F53" s="133">
        <f t="shared" si="21"/>
        <v>156382.5887799999</v>
      </c>
      <c r="G53" s="791">
        <f t="shared" ref="G53:G56" si="22">E53/$E$56</f>
        <v>3.4938592262680548E-2</v>
      </c>
      <c r="H53" s="238">
        <f t="shared" ref="H53:H56" si="23">(E53-I53)/I53</f>
        <v>0.15970923042775159</v>
      </c>
      <c r="I53" s="719">
        <v>12614.8</v>
      </c>
      <c r="J53" s="185">
        <v>134537.45707000006</v>
      </c>
      <c r="K53" s="193">
        <f t="shared" ref="K53:K56" si="24">I53/$I$56</f>
        <v>4.6097740130534789E-2</v>
      </c>
      <c r="L53" s="148"/>
    </row>
    <row r="54" spans="1:12" ht="12.95" customHeight="1" x14ac:dyDescent="0.2">
      <c r="A54" s="993"/>
      <c r="B54" s="994"/>
      <c r="C54" s="154" t="s">
        <v>8</v>
      </c>
      <c r="D54" s="132">
        <f t="shared" ref="D54:D55" si="25">D49</f>
        <v>12426</v>
      </c>
      <c r="E54" s="151">
        <f t="shared" si="21"/>
        <v>25317.4</v>
      </c>
      <c r="F54" s="133">
        <f t="shared" si="21"/>
        <v>270669.7</v>
      </c>
      <c r="G54" s="791">
        <f t="shared" si="22"/>
        <v>6.0463742147796484E-2</v>
      </c>
      <c r="H54" s="238">
        <f t="shared" si="23"/>
        <v>0.19703452938756805</v>
      </c>
      <c r="I54" s="719">
        <v>21150.1</v>
      </c>
      <c r="J54" s="185">
        <v>225533.59999999998</v>
      </c>
      <c r="K54" s="193">
        <f t="shared" si="24"/>
        <v>7.7287932708788393E-2</v>
      </c>
      <c r="L54" s="148"/>
    </row>
    <row r="55" spans="1:12" ht="12.95" customHeight="1" x14ac:dyDescent="0.2">
      <c r="A55" s="993"/>
      <c r="B55" s="994"/>
      <c r="C55" s="154" t="s">
        <v>9</v>
      </c>
      <c r="D55" s="132">
        <f t="shared" si="25"/>
        <v>213249</v>
      </c>
      <c r="E55" s="151">
        <f t="shared" si="21"/>
        <v>55682.7</v>
      </c>
      <c r="F55" s="133">
        <f t="shared" si="21"/>
        <v>595307.1</v>
      </c>
      <c r="G55" s="791">
        <f t="shared" si="22"/>
        <v>0.13298302412147797</v>
      </c>
      <c r="H55" s="238">
        <f t="shared" si="23"/>
        <v>0.17386877255708841</v>
      </c>
      <c r="I55" s="719">
        <v>47435.199999999997</v>
      </c>
      <c r="J55" s="185">
        <v>505824</v>
      </c>
      <c r="K55" s="193">
        <f t="shared" si="24"/>
        <v>0.17334048281700415</v>
      </c>
      <c r="L55" s="148"/>
    </row>
    <row r="56" spans="1:12" ht="12.95" customHeight="1" x14ac:dyDescent="0.2">
      <c r="A56" s="993"/>
      <c r="B56" s="994"/>
      <c r="C56" s="157" t="s">
        <v>2</v>
      </c>
      <c r="D56" s="158">
        <f>SUM(D52:D55)</f>
        <v>226145</v>
      </c>
      <c r="E56" s="159">
        <f>SUM(E52:E55)</f>
        <v>418720.36200000002</v>
      </c>
      <c r="F56" s="160">
        <f>SUM(F52:F55)</f>
        <v>4469184.4333899999</v>
      </c>
      <c r="G56" s="798">
        <f t="shared" si="22"/>
        <v>1</v>
      </c>
      <c r="H56" s="786">
        <f t="shared" si="23"/>
        <v>0.53011244211873809</v>
      </c>
      <c r="I56" s="724">
        <v>273653.32799999998</v>
      </c>
      <c r="J56" s="189">
        <v>2916991.3286699997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169"/>
      <c r="J57" s="141"/>
      <c r="K57" s="170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01" t="s">
        <v>276</v>
      </c>
      <c r="L1" s="1001"/>
    </row>
    <row r="2" spans="1:17" ht="6.75" customHeight="1" x14ac:dyDescent="0.2">
      <c r="K2" s="121" t="s">
        <v>195</v>
      </c>
    </row>
    <row r="3" spans="1:17" ht="30" customHeight="1" x14ac:dyDescent="0.2">
      <c r="A3" s="1014" t="s">
        <v>230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02" t="s">
        <v>122</v>
      </c>
      <c r="B5" s="1002"/>
      <c r="C5" s="1002"/>
      <c r="D5" s="1003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04">
        <f>T!G17</f>
        <v>2016</v>
      </c>
      <c r="F6" s="1005"/>
      <c r="G6" s="1005"/>
      <c r="H6" s="714"/>
      <c r="I6" s="1006">
        <f>E6-1</f>
        <v>2015</v>
      </c>
      <c r="J6" s="1007"/>
      <c r="K6" s="1008"/>
      <c r="L6" s="126"/>
    </row>
    <row r="7" spans="1:17" ht="24.95" customHeight="1" x14ac:dyDescent="0.25">
      <c r="A7" s="129"/>
      <c r="B7" s="130"/>
      <c r="C7" s="131"/>
      <c r="D7" s="131"/>
      <c r="E7" s="787"/>
      <c r="F7" s="788"/>
      <c r="G7" s="789"/>
      <c r="H7" s="978" t="s">
        <v>109</v>
      </c>
      <c r="I7" s="715"/>
      <c r="J7" s="182"/>
      <c r="K7" s="716"/>
      <c r="L7" s="148"/>
    </row>
    <row r="8" spans="1:17" ht="24.95" customHeight="1" x14ac:dyDescent="0.25">
      <c r="A8" s="129"/>
      <c r="B8" s="161"/>
      <c r="C8" s="161"/>
      <c r="D8" s="1010" t="s">
        <v>0</v>
      </c>
      <c r="E8" s="977" t="s">
        <v>39</v>
      </c>
      <c r="F8" s="978"/>
      <c r="G8" s="781" t="s">
        <v>108</v>
      </c>
      <c r="H8" s="978"/>
      <c r="I8" s="1012" t="s">
        <v>39</v>
      </c>
      <c r="J8" s="1013"/>
      <c r="K8" s="190" t="s">
        <v>108</v>
      </c>
      <c r="L8" s="148"/>
    </row>
    <row r="9" spans="1:17" ht="12.95" customHeight="1" x14ac:dyDescent="0.25">
      <c r="A9" s="1009" t="s">
        <v>157</v>
      </c>
      <c r="B9" s="1009"/>
      <c r="C9" s="213" t="s">
        <v>45</v>
      </c>
      <c r="D9" s="1011"/>
      <c r="E9" s="163" t="s">
        <v>148</v>
      </c>
      <c r="F9" s="780" t="s">
        <v>1</v>
      </c>
      <c r="G9" s="782" t="s">
        <v>66</v>
      </c>
      <c r="H9" s="1009"/>
      <c r="I9" s="717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987" t="str">
        <f>T!J20</f>
        <v>říjen</v>
      </c>
      <c r="B10" s="988"/>
      <c r="C10" s="153" t="s">
        <v>6</v>
      </c>
      <c r="D10" s="132">
        <v>98</v>
      </c>
      <c r="E10" s="151">
        <v>11491.712</v>
      </c>
      <c r="F10" s="133">
        <v>122696.55469000002</v>
      </c>
      <c r="G10" s="790">
        <f>E10/$E$14</f>
        <v>0.38432203703008205</v>
      </c>
      <c r="H10" s="238">
        <f>(E10-I10)/I10</f>
        <v>1.6694665103425595E-2</v>
      </c>
      <c r="I10" s="719">
        <v>11303.011999999999</v>
      </c>
      <c r="J10" s="185">
        <v>120739.46674</v>
      </c>
      <c r="K10" s="192">
        <f>I10/$I$14</f>
        <v>0.39597922636958893</v>
      </c>
      <c r="L10" s="148"/>
    </row>
    <row r="11" spans="1:17" ht="12.95" customHeight="1" x14ac:dyDescent="0.2">
      <c r="A11" s="989"/>
      <c r="B11" s="990"/>
      <c r="C11" s="154" t="s">
        <v>7</v>
      </c>
      <c r="D11" s="132">
        <v>339</v>
      </c>
      <c r="E11" s="151">
        <v>3854.297</v>
      </c>
      <c r="F11" s="133">
        <v>41152.383860000002</v>
      </c>
      <c r="G11" s="791">
        <f>E11/$E$14</f>
        <v>0.12890083517224712</v>
      </c>
      <c r="H11" s="238">
        <f>(E11-I11)/I11</f>
        <v>0.12399765885887737</v>
      </c>
      <c r="I11" s="719">
        <v>3429.0970000000002</v>
      </c>
      <c r="J11" s="185">
        <v>36629.291850000009</v>
      </c>
      <c r="K11" s="193">
        <f>I11/$I$14</f>
        <v>0.12013180001987776</v>
      </c>
      <c r="L11" s="149"/>
      <c r="M11" s="134"/>
      <c r="O11" s="134"/>
      <c r="P11" s="134"/>
      <c r="Q11" s="134"/>
    </row>
    <row r="12" spans="1:17" ht="12.95" customHeight="1" x14ac:dyDescent="0.2">
      <c r="A12" s="989"/>
      <c r="B12" s="990"/>
      <c r="C12" s="154" t="s">
        <v>8</v>
      </c>
      <c r="D12" s="132">
        <v>10124</v>
      </c>
      <c r="E12" s="151">
        <v>5033.5940559999999</v>
      </c>
      <c r="F12" s="133">
        <v>53743.613758</v>
      </c>
      <c r="G12" s="791">
        <f>E12/$E$14</f>
        <v>0.16834055023171771</v>
      </c>
      <c r="H12" s="238">
        <f t="shared" ref="H12:H14" si="0">(E12-I12)/I12</f>
        <v>5.4819850345597207E-2</v>
      </c>
      <c r="I12" s="719">
        <v>4771.9940560000005</v>
      </c>
      <c r="J12" s="185">
        <v>50975.919446</v>
      </c>
      <c r="K12" s="193">
        <f>I12/$I$14</f>
        <v>0.16717760845827265</v>
      </c>
      <c r="L12" s="149"/>
      <c r="M12" s="134"/>
      <c r="O12" s="134"/>
      <c r="P12" s="134"/>
      <c r="Q12" s="134"/>
    </row>
    <row r="13" spans="1:17" ht="12.95" customHeight="1" x14ac:dyDescent="0.2">
      <c r="A13" s="989"/>
      <c r="B13" s="990"/>
      <c r="C13" s="154" t="s">
        <v>9</v>
      </c>
      <c r="D13" s="132">
        <v>104201</v>
      </c>
      <c r="E13" s="151">
        <v>9521.6539439999997</v>
      </c>
      <c r="F13" s="133">
        <v>101663.02524199999</v>
      </c>
      <c r="G13" s="791">
        <f>E13/$E$14</f>
        <v>0.31843657756595317</v>
      </c>
      <c r="H13" s="238">
        <f t="shared" si="0"/>
        <v>5.3239065968145378E-2</v>
      </c>
      <c r="I13" s="719">
        <v>9040.3539440000004</v>
      </c>
      <c r="J13" s="185">
        <v>96570.723553999997</v>
      </c>
      <c r="K13" s="193">
        <f>I13/$I$14</f>
        <v>0.31671136515226056</v>
      </c>
      <c r="L13" s="149"/>
      <c r="M13" s="134"/>
      <c r="O13" s="134"/>
      <c r="P13" s="134"/>
      <c r="Q13" s="134"/>
    </row>
    <row r="14" spans="1:17" ht="12.95" customHeight="1" x14ac:dyDescent="0.2">
      <c r="A14" s="991"/>
      <c r="B14" s="992"/>
      <c r="C14" s="156" t="s">
        <v>2</v>
      </c>
      <c r="D14" s="145">
        <v>114762</v>
      </c>
      <c r="E14" s="146">
        <v>29901.256999999998</v>
      </c>
      <c r="F14" s="147">
        <v>319255.57754999999</v>
      </c>
      <c r="G14" s="794">
        <f>SUM(G10:G13)</f>
        <v>1</v>
      </c>
      <c r="H14" s="784">
        <f t="shared" si="0"/>
        <v>4.7532871268141326E-2</v>
      </c>
      <c r="I14" s="721">
        <v>28544.457000000002</v>
      </c>
      <c r="J14" s="186">
        <v>304915.40159000002</v>
      </c>
      <c r="K14" s="194">
        <f>SUM(K10:K13)</f>
        <v>1</v>
      </c>
      <c r="L14" s="166"/>
      <c r="M14" s="134"/>
    </row>
    <row r="15" spans="1:17" ht="12.95" customHeight="1" x14ac:dyDescent="0.2">
      <c r="A15" s="993" t="str">
        <f>T!J21</f>
        <v>listopad</v>
      </c>
      <c r="B15" s="994"/>
      <c r="C15" s="154" t="s">
        <v>6</v>
      </c>
      <c r="D15" s="132">
        <v>98</v>
      </c>
      <c r="E15" s="151">
        <v>13083.428</v>
      </c>
      <c r="F15" s="133">
        <v>139826.53709999999</v>
      </c>
      <c r="G15" s="791">
        <f>E15/$E$19</f>
        <v>0.32037825288807886</v>
      </c>
      <c r="H15" s="238">
        <f>(E15-I15)/I15</f>
        <v>7.5062071032794941E-2</v>
      </c>
      <c r="I15" s="719">
        <v>12169.928</v>
      </c>
      <c r="J15" s="185">
        <v>129779.65072999999</v>
      </c>
      <c r="K15" s="193">
        <f>I15/$I$19</f>
        <v>0.35542660045354102</v>
      </c>
      <c r="L15" s="149"/>
      <c r="M15" s="134"/>
      <c r="N15" s="134"/>
    </row>
    <row r="16" spans="1:17" ht="12.95" customHeight="1" x14ac:dyDescent="0.2">
      <c r="A16" s="993"/>
      <c r="B16" s="994"/>
      <c r="C16" s="154" t="s">
        <v>7</v>
      </c>
      <c r="D16" s="132">
        <v>340</v>
      </c>
      <c r="E16" s="151">
        <v>5079.3949999999995</v>
      </c>
      <c r="F16" s="133">
        <v>54283.609729999989</v>
      </c>
      <c r="G16" s="791">
        <f t="shared" ref="G16:G17" si="1">E16/$E$19</f>
        <v>0.12438083473447809</v>
      </c>
      <c r="H16" s="238">
        <f>(E16-I16)/I16</f>
        <v>0.25071438332805984</v>
      </c>
      <c r="I16" s="719">
        <v>4061.1949999999997</v>
      </c>
      <c r="J16" s="185">
        <v>43308.328330000018</v>
      </c>
      <c r="K16" s="193">
        <f t="shared" ref="K16:K18" si="2">I16/$I$19</f>
        <v>0.11860848582086259</v>
      </c>
      <c r="L16" s="150"/>
      <c r="M16" s="137"/>
      <c r="N16" s="134"/>
    </row>
    <row r="17" spans="1:21" ht="12.95" customHeight="1" x14ac:dyDescent="0.2">
      <c r="A17" s="993"/>
      <c r="B17" s="994"/>
      <c r="C17" s="154" t="s">
        <v>8</v>
      </c>
      <c r="D17" s="132">
        <v>10143</v>
      </c>
      <c r="E17" s="151">
        <v>7933.8469620000005</v>
      </c>
      <c r="F17" s="133">
        <v>84788.371614000003</v>
      </c>
      <c r="G17" s="791">
        <f t="shared" si="1"/>
        <v>0.19427874929773392</v>
      </c>
      <c r="H17" s="238">
        <f t="shared" ref="H17:H19" si="3">(E17-I17)/I17</f>
        <v>0.26027159581359399</v>
      </c>
      <c r="I17" s="719">
        <v>6295.3469619999996</v>
      </c>
      <c r="J17" s="185">
        <v>67128.771689000001</v>
      </c>
      <c r="K17" s="193">
        <f>I17/$I$19</f>
        <v>0.18385760124293155</v>
      </c>
      <c r="L17" s="149"/>
      <c r="M17" s="134"/>
      <c r="N17" s="134"/>
      <c r="O17" s="134"/>
      <c r="P17" s="134"/>
    </row>
    <row r="18" spans="1:21" ht="12.95" customHeight="1" x14ac:dyDescent="0.2">
      <c r="A18" s="993"/>
      <c r="B18" s="994"/>
      <c r="C18" s="154" t="s">
        <v>9</v>
      </c>
      <c r="D18" s="132">
        <v>104275</v>
      </c>
      <c r="E18" s="151">
        <v>14740.771038000001</v>
      </c>
      <c r="F18" s="133">
        <v>157533.274386</v>
      </c>
      <c r="G18" s="791">
        <f>E18/$E$19</f>
        <v>0.36096216307970919</v>
      </c>
      <c r="H18" s="238">
        <f t="shared" si="3"/>
        <v>0.25840304969900074</v>
      </c>
      <c r="I18" s="719">
        <v>11713.871038000001</v>
      </c>
      <c r="J18" s="185">
        <v>124907.79931100001</v>
      </c>
      <c r="K18" s="193">
        <f t="shared" si="2"/>
        <v>0.34210731248266485</v>
      </c>
      <c r="L18" s="149"/>
      <c r="M18" s="134"/>
      <c r="N18" s="134"/>
      <c r="O18" s="134"/>
      <c r="P18" s="134"/>
    </row>
    <row r="19" spans="1:21" ht="12.95" customHeight="1" x14ac:dyDescent="0.2">
      <c r="A19" s="993"/>
      <c r="B19" s="994"/>
      <c r="C19" s="156" t="s">
        <v>2</v>
      </c>
      <c r="D19" s="145">
        <v>114856</v>
      </c>
      <c r="E19" s="146">
        <v>40837.440999999999</v>
      </c>
      <c r="F19" s="147">
        <v>436431.79282999999</v>
      </c>
      <c r="G19" s="794">
        <f>SUM(G15:G18)</f>
        <v>1</v>
      </c>
      <c r="H19" s="784">
        <f t="shared" si="3"/>
        <v>0.1926703942580478</v>
      </c>
      <c r="I19" s="721">
        <v>34240.341</v>
      </c>
      <c r="J19" s="186">
        <v>365124.55006000004</v>
      </c>
      <c r="K19" s="194">
        <f>SUM(K15:K18)</f>
        <v>1</v>
      </c>
      <c r="L19" s="166"/>
      <c r="M19" s="134"/>
      <c r="N19" s="134"/>
      <c r="O19" s="134"/>
      <c r="P19" s="134"/>
    </row>
    <row r="20" spans="1:21" ht="12.95" customHeight="1" x14ac:dyDescent="0.2">
      <c r="A20" s="993" t="str">
        <f>T!J22</f>
        <v>prosinec</v>
      </c>
      <c r="B20" s="994"/>
      <c r="C20" s="153" t="s">
        <v>6</v>
      </c>
      <c r="D20" s="171">
        <v>99</v>
      </c>
      <c r="E20" s="173">
        <v>14031.421</v>
      </c>
      <c r="F20" s="172">
        <v>150181.48812000005</v>
      </c>
      <c r="G20" s="790">
        <f>E20/$E$24</f>
        <v>0.27146525684638884</v>
      </c>
      <c r="H20" s="690">
        <f>(E20-I20)/I20</f>
        <v>0.13471219924983946</v>
      </c>
      <c r="I20" s="718">
        <v>12365.621000000001</v>
      </c>
      <c r="J20" s="187">
        <v>131726.02058000001</v>
      </c>
      <c r="K20" s="192">
        <f>I20/$I$24</f>
        <v>0.29526228241349051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993"/>
      <c r="B21" s="994"/>
      <c r="C21" s="154" t="s">
        <v>7</v>
      </c>
      <c r="D21" s="132">
        <v>340</v>
      </c>
      <c r="E21" s="151">
        <v>5657.0630000000001</v>
      </c>
      <c r="F21" s="133">
        <v>60545.765909999987</v>
      </c>
      <c r="G21" s="791">
        <f t="shared" ref="G21:G23" si="4">E21/$E$24</f>
        <v>0.10944693771865323</v>
      </c>
      <c r="H21" s="238">
        <f t="shared" ref="H21:H24" si="5">(E21-I21)/I21</f>
        <v>0.27573295194822789</v>
      </c>
      <c r="I21" s="719">
        <v>4434.3630000000003</v>
      </c>
      <c r="J21" s="185">
        <v>47239.052049999998</v>
      </c>
      <c r="K21" s="193">
        <f t="shared" ref="K21:K22" si="6">I21/$I$24</f>
        <v>0.1058822796226678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993"/>
      <c r="B22" s="994"/>
      <c r="C22" s="154" t="s">
        <v>8</v>
      </c>
      <c r="D22" s="132">
        <v>10157</v>
      </c>
      <c r="E22" s="151">
        <v>11071.445157999999</v>
      </c>
      <c r="F22" s="133">
        <v>118491.45799600001</v>
      </c>
      <c r="G22" s="791">
        <f t="shared" si="4"/>
        <v>0.21419874034690983</v>
      </c>
      <c r="H22" s="238">
        <f t="shared" si="5"/>
        <v>0.27486565234199628</v>
      </c>
      <c r="I22" s="719">
        <v>8684.4014800000004</v>
      </c>
      <c r="J22" s="185">
        <v>92519.491355999999</v>
      </c>
      <c r="K22" s="193">
        <f t="shared" si="6"/>
        <v>0.20736331821749146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993"/>
      <c r="B23" s="994"/>
      <c r="C23" s="154" t="s">
        <v>9</v>
      </c>
      <c r="D23" s="132">
        <v>104345</v>
      </c>
      <c r="E23" s="151">
        <v>20927.793841999999</v>
      </c>
      <c r="F23" s="133">
        <v>223981.86000400002</v>
      </c>
      <c r="G23" s="791">
        <f t="shared" si="4"/>
        <v>0.40488906508804806</v>
      </c>
      <c r="H23" s="238">
        <f t="shared" si="5"/>
        <v>0.27641666256580433</v>
      </c>
      <c r="I23" s="719">
        <v>16395.738519999999</v>
      </c>
      <c r="J23" s="185">
        <v>174670.306644</v>
      </c>
      <c r="K23" s="193">
        <f>I23/$I$24</f>
        <v>0.39149211974635034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995"/>
      <c r="B24" s="996"/>
      <c r="C24" s="174" t="s">
        <v>2</v>
      </c>
      <c r="D24" s="175">
        <v>114941</v>
      </c>
      <c r="E24" s="176">
        <v>51687.722999999998</v>
      </c>
      <c r="F24" s="177">
        <v>553200.57203000004</v>
      </c>
      <c r="G24" s="803">
        <f>SUM(G20:G23)</f>
        <v>1</v>
      </c>
      <c r="H24" s="799">
        <f t="shared" si="5"/>
        <v>0.23418266383356465</v>
      </c>
      <c r="I24" s="729">
        <v>41880.123999999996</v>
      </c>
      <c r="J24" s="188">
        <v>446154.87063000002</v>
      </c>
      <c r="K24" s="195">
        <f>SUM(K20:K23)</f>
        <v>1</v>
      </c>
      <c r="L24" s="178"/>
    </row>
    <row r="25" spans="1:21" ht="12.95" customHeight="1" thickTop="1" x14ac:dyDescent="0.2">
      <c r="A25" s="1015" t="str">
        <f>T!E17</f>
        <v>IV. čtvrtletí</v>
      </c>
      <c r="B25" s="1016"/>
      <c r="C25" s="154" t="s">
        <v>6</v>
      </c>
      <c r="D25" s="132">
        <f>D20</f>
        <v>99</v>
      </c>
      <c r="E25" s="151">
        <f>E10+E15+E20</f>
        <v>38606.561000000002</v>
      </c>
      <c r="F25" s="133">
        <f>F10+F15+F20</f>
        <v>412704.57991000003</v>
      </c>
      <c r="G25" s="791">
        <f>E25/$E$29</f>
        <v>0.31534501037157664</v>
      </c>
      <c r="H25" s="238">
        <f>(E25-I25)/I25</f>
        <v>7.7235243903905626E-2</v>
      </c>
      <c r="I25" s="723">
        <v>35838.561000000002</v>
      </c>
      <c r="J25" s="185">
        <v>382245.13805000001</v>
      </c>
      <c r="K25" s="193">
        <f>I25/$I$29</f>
        <v>0.34241234135730791</v>
      </c>
      <c r="L25" s="148"/>
    </row>
    <row r="26" spans="1:21" ht="12.95" customHeight="1" x14ac:dyDescent="0.2">
      <c r="A26" s="993"/>
      <c r="B26" s="994"/>
      <c r="C26" s="154" t="s">
        <v>7</v>
      </c>
      <c r="D26" s="132">
        <f>D21</f>
        <v>340</v>
      </c>
      <c r="E26" s="151">
        <f t="shared" ref="E26:F28" si="7">E11+E16+E21</f>
        <v>14590.754999999999</v>
      </c>
      <c r="F26" s="133">
        <f t="shared" si="7"/>
        <v>155981.75949999999</v>
      </c>
      <c r="G26" s="791">
        <f t="shared" ref="G26:G28" si="8">E26/$E$29</f>
        <v>0.11917978881372347</v>
      </c>
      <c r="H26" s="238">
        <f t="shared" ref="H26:H29" si="9">(E26-I26)/I26</f>
        <v>0.22357879536137529</v>
      </c>
      <c r="I26" s="719">
        <v>11924.654999999999</v>
      </c>
      <c r="J26" s="185">
        <v>127176.67223000003</v>
      </c>
      <c r="K26" s="193">
        <f t="shared" ref="K26:K28" si="10">I26/$I$29</f>
        <v>0.11393172394472333</v>
      </c>
      <c r="L26" s="148"/>
    </row>
    <row r="27" spans="1:21" ht="12.95" customHeight="1" x14ac:dyDescent="0.2">
      <c r="A27" s="993"/>
      <c r="B27" s="994"/>
      <c r="C27" s="154" t="s">
        <v>8</v>
      </c>
      <c r="D27" s="132">
        <f t="shared" ref="D27:D28" si="11">D22</f>
        <v>10157</v>
      </c>
      <c r="E27" s="151">
        <f t="shared" si="7"/>
        <v>24038.886176</v>
      </c>
      <c r="F27" s="133">
        <f t="shared" si="7"/>
        <v>257023.44336800001</v>
      </c>
      <c r="G27" s="791">
        <f t="shared" si="8"/>
        <v>0.19635374439313227</v>
      </c>
      <c r="H27" s="238">
        <f t="shared" si="9"/>
        <v>0.21705141601730091</v>
      </c>
      <c r="I27" s="719">
        <v>19751.742498</v>
      </c>
      <c r="J27" s="185">
        <v>210624.18249099999</v>
      </c>
      <c r="K27" s="193">
        <f t="shared" si="10"/>
        <v>0.18871406122100776</v>
      </c>
      <c r="L27" s="148"/>
    </row>
    <row r="28" spans="1:21" ht="12.95" customHeight="1" x14ac:dyDescent="0.2">
      <c r="A28" s="993"/>
      <c r="B28" s="994"/>
      <c r="C28" s="154" t="s">
        <v>9</v>
      </c>
      <c r="D28" s="132">
        <f t="shared" si="11"/>
        <v>104345</v>
      </c>
      <c r="E28" s="151">
        <f t="shared" si="7"/>
        <v>45190.218823999996</v>
      </c>
      <c r="F28" s="133">
        <f t="shared" si="7"/>
        <v>483178.15963200002</v>
      </c>
      <c r="G28" s="791">
        <f t="shared" si="8"/>
        <v>0.36912145642156768</v>
      </c>
      <c r="H28" s="238">
        <f t="shared" si="9"/>
        <v>0.21642700460707434</v>
      </c>
      <c r="I28" s="719">
        <v>37149.963501999999</v>
      </c>
      <c r="J28" s="185">
        <v>396148.829509</v>
      </c>
      <c r="K28" s="193">
        <f t="shared" si="10"/>
        <v>0.3549418734769611</v>
      </c>
      <c r="L28" s="148"/>
    </row>
    <row r="29" spans="1:21" ht="12.95" customHeight="1" x14ac:dyDescent="0.2">
      <c r="A29" s="993"/>
      <c r="B29" s="994"/>
      <c r="C29" s="157" t="s">
        <v>2</v>
      </c>
      <c r="D29" s="158">
        <f>SUM(D25:D28)</f>
        <v>114941</v>
      </c>
      <c r="E29" s="159">
        <f>SUM(E25:E28)</f>
        <v>122426.42099999999</v>
      </c>
      <c r="F29" s="160">
        <f>SUM(F25:F28)</f>
        <v>1308887.9424100001</v>
      </c>
      <c r="G29" s="798">
        <f>SUM(G25:G28)</f>
        <v>1</v>
      </c>
      <c r="H29" s="786">
        <f t="shared" si="9"/>
        <v>0.16969867899008226</v>
      </c>
      <c r="I29" s="724">
        <v>104664.92199999999</v>
      </c>
      <c r="J29" s="189">
        <v>1116194.82228</v>
      </c>
      <c r="K29" s="196">
        <f>SUM(K25:K28)</f>
        <v>1.0000000000000002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726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47" t="s">
        <v>123</v>
      </c>
      <c r="B32" s="1047"/>
      <c r="C32" s="1047"/>
      <c r="D32" s="1048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04">
        <f>T!G17</f>
        <v>2016</v>
      </c>
      <c r="F33" s="1005"/>
      <c r="G33" s="1005"/>
      <c r="H33" s="714"/>
      <c r="I33" s="1006">
        <f>E33-1</f>
        <v>2015</v>
      </c>
      <c r="J33" s="1007"/>
      <c r="K33" s="1008"/>
      <c r="L33" s="148"/>
    </row>
    <row r="34" spans="1:12" ht="24.95" customHeight="1" x14ac:dyDescent="0.25">
      <c r="A34" s="129"/>
      <c r="B34" s="130"/>
      <c r="C34" s="131"/>
      <c r="D34" s="131"/>
      <c r="E34" s="787"/>
      <c r="F34" s="788"/>
      <c r="G34" s="789"/>
      <c r="H34" s="978" t="s">
        <v>109</v>
      </c>
      <c r="I34" s="715"/>
      <c r="J34" s="182"/>
      <c r="K34" s="716"/>
      <c r="L34" s="148"/>
    </row>
    <row r="35" spans="1:12" ht="24.95" customHeight="1" x14ac:dyDescent="0.25">
      <c r="A35" s="129"/>
      <c r="B35" s="161"/>
      <c r="C35" s="161"/>
      <c r="D35" s="1010" t="s">
        <v>0</v>
      </c>
      <c r="E35" s="977" t="s">
        <v>39</v>
      </c>
      <c r="F35" s="978"/>
      <c r="G35" s="781" t="s">
        <v>108</v>
      </c>
      <c r="H35" s="978"/>
      <c r="I35" s="1012" t="s">
        <v>39</v>
      </c>
      <c r="J35" s="1013"/>
      <c r="K35" s="190" t="s">
        <v>108</v>
      </c>
      <c r="L35" s="148"/>
    </row>
    <row r="36" spans="1:12" ht="12.95" customHeight="1" x14ac:dyDescent="0.25">
      <c r="A36" s="1009" t="s">
        <v>157</v>
      </c>
      <c r="B36" s="1009"/>
      <c r="C36" s="213" t="s">
        <v>45</v>
      </c>
      <c r="D36" s="1011"/>
      <c r="E36" s="163" t="s">
        <v>148</v>
      </c>
      <c r="F36" s="780" t="s">
        <v>1</v>
      </c>
      <c r="G36" s="782" t="s">
        <v>66</v>
      </c>
      <c r="H36" s="1009"/>
      <c r="I36" s="717" t="s">
        <v>158</v>
      </c>
      <c r="J36" s="184" t="s">
        <v>1</v>
      </c>
      <c r="K36" s="191" t="s">
        <v>66</v>
      </c>
      <c r="L36" s="152"/>
    </row>
    <row r="37" spans="1:12" ht="12.95" customHeight="1" x14ac:dyDescent="0.2">
      <c r="A37" s="987" t="str">
        <f>T!J20</f>
        <v>říjen</v>
      </c>
      <c r="B37" s="988"/>
      <c r="C37" s="153" t="s">
        <v>6</v>
      </c>
      <c r="D37" s="132">
        <v>70</v>
      </c>
      <c r="E37" s="151">
        <v>13534.7</v>
      </c>
      <c r="F37" s="133">
        <v>144513.51561999996</v>
      </c>
      <c r="G37" s="791">
        <f>E37/$E$41</f>
        <v>0.37580312866162807</v>
      </c>
      <c r="H37" s="238">
        <f>(E37-I37)/I37</f>
        <v>1.4724515118118611E-2</v>
      </c>
      <c r="I37" s="719">
        <v>13338.3</v>
      </c>
      <c r="J37" s="185">
        <v>142491.54215999998</v>
      </c>
      <c r="K37" s="193">
        <f>I37/$I$41</f>
        <v>0.39044145412606368</v>
      </c>
      <c r="L37" s="148"/>
    </row>
    <row r="38" spans="1:12" ht="12.95" customHeight="1" x14ac:dyDescent="0.2">
      <c r="A38" s="989"/>
      <c r="B38" s="990"/>
      <c r="C38" s="154" t="s">
        <v>7</v>
      </c>
      <c r="D38" s="132">
        <v>346</v>
      </c>
      <c r="E38" s="151">
        <v>3852.5</v>
      </c>
      <c r="F38" s="133">
        <v>41134.205920000044</v>
      </c>
      <c r="G38" s="791">
        <f t="shared" ref="G38:G41" si="12">E38/$E$41</f>
        <v>0.10696813029981618</v>
      </c>
      <c r="H38" s="238">
        <f>(E38-I38)/I38</f>
        <v>6.566899947442674E-2</v>
      </c>
      <c r="I38" s="719">
        <v>3615.1</v>
      </c>
      <c r="J38" s="185">
        <v>38619.298569999977</v>
      </c>
      <c r="K38" s="193">
        <f t="shared" ref="K38:K41" si="13">I38/$I$41</f>
        <v>0.10582194888487535</v>
      </c>
      <c r="L38" s="149"/>
    </row>
    <row r="39" spans="1:12" ht="12.95" customHeight="1" x14ac:dyDescent="0.2">
      <c r="A39" s="989"/>
      <c r="B39" s="990"/>
      <c r="C39" s="154" t="s">
        <v>8</v>
      </c>
      <c r="D39" s="132">
        <v>10492</v>
      </c>
      <c r="E39" s="151">
        <v>5675.7</v>
      </c>
      <c r="F39" s="133">
        <v>60601</v>
      </c>
      <c r="G39" s="791">
        <f t="shared" si="12"/>
        <v>0.15759091944001732</v>
      </c>
      <c r="H39" s="238">
        <f t="shared" ref="H39:H41" si="14">(E39-I39)/I39</f>
        <v>7.4027817201248902E-2</v>
      </c>
      <c r="I39" s="719">
        <v>5284.5</v>
      </c>
      <c r="J39" s="185">
        <v>56454.2</v>
      </c>
      <c r="K39" s="193">
        <f t="shared" si="13"/>
        <v>0.15468896818404021</v>
      </c>
      <c r="L39" s="149"/>
    </row>
    <row r="40" spans="1:12" ht="12.95" customHeight="1" x14ac:dyDescent="0.2">
      <c r="A40" s="989"/>
      <c r="B40" s="990"/>
      <c r="C40" s="154" t="s">
        <v>9</v>
      </c>
      <c r="D40" s="132">
        <v>147674</v>
      </c>
      <c r="E40" s="151">
        <v>12952.5</v>
      </c>
      <c r="F40" s="133">
        <v>138297</v>
      </c>
      <c r="G40" s="791">
        <f t="shared" si="12"/>
        <v>0.35963782159853841</v>
      </c>
      <c r="H40" s="238">
        <f t="shared" si="14"/>
        <v>8.6236393217154969E-2</v>
      </c>
      <c r="I40" s="719">
        <v>11924.2</v>
      </c>
      <c r="J40" s="185">
        <v>127385.2</v>
      </c>
      <c r="K40" s="193">
        <f t="shared" si="13"/>
        <v>0.34904762880502083</v>
      </c>
      <c r="L40" s="149"/>
    </row>
    <row r="41" spans="1:12" ht="12.95" customHeight="1" x14ac:dyDescent="0.2">
      <c r="A41" s="991"/>
      <c r="B41" s="992"/>
      <c r="C41" s="156" t="s">
        <v>2</v>
      </c>
      <c r="D41" s="145">
        <v>158582</v>
      </c>
      <c r="E41" s="146">
        <v>36015.4</v>
      </c>
      <c r="F41" s="147">
        <v>384545.72154</v>
      </c>
      <c r="G41" s="794">
        <f t="shared" si="12"/>
        <v>1</v>
      </c>
      <c r="H41" s="784">
        <f t="shared" si="14"/>
        <v>5.4250177828646454E-2</v>
      </c>
      <c r="I41" s="721">
        <v>34162.1</v>
      </c>
      <c r="J41" s="186">
        <v>364950.24072999996</v>
      </c>
      <c r="K41" s="194">
        <f t="shared" si="13"/>
        <v>1</v>
      </c>
      <c r="L41" s="166"/>
    </row>
    <row r="42" spans="1:12" ht="12.95" customHeight="1" x14ac:dyDescent="0.2">
      <c r="A42" s="993" t="str">
        <f>T!J21</f>
        <v>listopad</v>
      </c>
      <c r="B42" s="994"/>
      <c r="C42" s="154" t="s">
        <v>6</v>
      </c>
      <c r="D42" s="132">
        <v>70</v>
      </c>
      <c r="E42" s="151">
        <v>14687.7</v>
      </c>
      <c r="F42" s="133">
        <v>156952.51223999998</v>
      </c>
      <c r="G42" s="791">
        <f>E42/$E$46</f>
        <v>0.30092750998297413</v>
      </c>
      <c r="H42" s="238">
        <f>(E42-I42)/I42</f>
        <v>5.6532247622610131E-2</v>
      </c>
      <c r="I42" s="719">
        <v>13901.8</v>
      </c>
      <c r="J42" s="185">
        <v>148215.36049000002</v>
      </c>
      <c r="K42" s="193">
        <f>I42/$I$46</f>
        <v>0.34171029668411868</v>
      </c>
      <c r="L42" s="149"/>
    </row>
    <row r="43" spans="1:12" ht="12.95" customHeight="1" x14ac:dyDescent="0.2">
      <c r="A43" s="993"/>
      <c r="B43" s="994"/>
      <c r="C43" s="154" t="s">
        <v>7</v>
      </c>
      <c r="D43" s="132">
        <v>346</v>
      </c>
      <c r="E43" s="151">
        <v>4867.7</v>
      </c>
      <c r="F43" s="133">
        <v>52016.482300000011</v>
      </c>
      <c r="G43" s="791">
        <f t="shared" ref="G43:G46" si="15">E43/$E$46</f>
        <v>9.9731397042703965E-2</v>
      </c>
      <c r="H43" s="238">
        <f>(E43-I43)/I43</f>
        <v>0.23351578733971923</v>
      </c>
      <c r="I43" s="719">
        <v>3946.2</v>
      </c>
      <c r="J43" s="185">
        <v>42072.970140000012</v>
      </c>
      <c r="K43" s="193">
        <f t="shared" ref="K43:K46" si="16">I43/$I$46</f>
        <v>9.6998746405132355E-2</v>
      </c>
      <c r="L43" s="150"/>
    </row>
    <row r="44" spans="1:12" ht="12.95" customHeight="1" x14ac:dyDescent="0.2">
      <c r="A44" s="993"/>
      <c r="B44" s="994"/>
      <c r="C44" s="154" t="s">
        <v>8</v>
      </c>
      <c r="D44" s="132">
        <v>10512</v>
      </c>
      <c r="E44" s="151">
        <v>8912.7999999999993</v>
      </c>
      <c r="F44" s="133">
        <v>95242.6</v>
      </c>
      <c r="G44" s="791">
        <f t="shared" si="15"/>
        <v>0.18260903415621585</v>
      </c>
      <c r="H44" s="238">
        <f t="shared" ref="H44:H46" si="17">(E44-I44)/I44</f>
        <v>0.27102377251401094</v>
      </c>
      <c r="I44" s="719">
        <v>7012.3</v>
      </c>
      <c r="J44" s="185">
        <v>74762</v>
      </c>
      <c r="K44" s="193">
        <f t="shared" si="16"/>
        <v>0.17236437824152595</v>
      </c>
      <c r="L44" s="149"/>
    </row>
    <row r="45" spans="1:12" ht="12.95" customHeight="1" x14ac:dyDescent="0.2">
      <c r="A45" s="993"/>
      <c r="B45" s="994"/>
      <c r="C45" s="154" t="s">
        <v>9</v>
      </c>
      <c r="D45" s="132">
        <v>147783</v>
      </c>
      <c r="E45" s="151">
        <v>20339.900000000001</v>
      </c>
      <c r="F45" s="133">
        <v>217352.2</v>
      </c>
      <c r="G45" s="791">
        <f t="shared" si="15"/>
        <v>0.41673205881810599</v>
      </c>
      <c r="H45" s="238">
        <f t="shared" si="17"/>
        <v>0.28548857021873641</v>
      </c>
      <c r="I45" s="719">
        <v>15822.7</v>
      </c>
      <c r="J45" s="185">
        <v>168695.5</v>
      </c>
      <c r="K45" s="193">
        <f t="shared" si="16"/>
        <v>0.38892657866922303</v>
      </c>
      <c r="L45" s="149"/>
    </row>
    <row r="46" spans="1:12" ht="12.95" customHeight="1" x14ac:dyDescent="0.2">
      <c r="A46" s="993"/>
      <c r="B46" s="994"/>
      <c r="C46" s="156" t="s">
        <v>2</v>
      </c>
      <c r="D46" s="145">
        <v>158711</v>
      </c>
      <c r="E46" s="146">
        <v>48808.100000000006</v>
      </c>
      <c r="F46" s="147">
        <v>521563.79453999997</v>
      </c>
      <c r="G46" s="795">
        <f t="shared" si="15"/>
        <v>1</v>
      </c>
      <c r="H46" s="784">
        <f t="shared" si="17"/>
        <v>0.19971732664749417</v>
      </c>
      <c r="I46" s="721">
        <v>40683</v>
      </c>
      <c r="J46" s="186">
        <v>433745.83063000004</v>
      </c>
      <c r="K46" s="206">
        <f t="shared" si="16"/>
        <v>1</v>
      </c>
      <c r="L46" s="166"/>
    </row>
    <row r="47" spans="1:12" ht="12.95" customHeight="1" x14ac:dyDescent="0.2">
      <c r="A47" s="993" t="str">
        <f>T!J22</f>
        <v>prosinec</v>
      </c>
      <c r="B47" s="994"/>
      <c r="C47" s="153" t="s">
        <v>6</v>
      </c>
      <c r="D47" s="171">
        <v>70</v>
      </c>
      <c r="E47" s="173">
        <v>16121.4</v>
      </c>
      <c r="F47" s="172">
        <v>172513.63185000003</v>
      </c>
      <c r="G47" s="790">
        <f>E47/$E$51</f>
        <v>0.25637298712203371</v>
      </c>
      <c r="H47" s="690">
        <f>(E47-I47)/I47</f>
        <v>8.4119565582865374E-2</v>
      </c>
      <c r="I47" s="718">
        <v>14870.5</v>
      </c>
      <c r="J47" s="187">
        <v>158436.68111000003</v>
      </c>
      <c r="K47" s="192">
        <f>I47/$I$51</f>
        <v>0.28827625513238553</v>
      </c>
      <c r="L47" s="173"/>
    </row>
    <row r="48" spans="1:12" ht="12.95" customHeight="1" x14ac:dyDescent="0.2">
      <c r="A48" s="993"/>
      <c r="B48" s="994"/>
      <c r="C48" s="154" t="s">
        <v>7</v>
      </c>
      <c r="D48" s="132">
        <v>348</v>
      </c>
      <c r="E48" s="151">
        <v>5522.1</v>
      </c>
      <c r="F48" s="133">
        <v>59091.181889999993</v>
      </c>
      <c r="G48" s="791">
        <f t="shared" ref="G48:G51" si="18">E48/$E$51</f>
        <v>8.7816025418796295E-2</v>
      </c>
      <c r="H48" s="238">
        <f t="shared" ref="H48:H51" si="19">(E48-I48)/I48</f>
        <v>0.24593307912727599</v>
      </c>
      <c r="I48" s="719">
        <v>4432.1000000000004</v>
      </c>
      <c r="J48" s="185">
        <v>47221.233420000033</v>
      </c>
      <c r="K48" s="193">
        <f t="shared" ref="K48:K51" si="20">I48/$I$51</f>
        <v>8.5919719604064818E-2</v>
      </c>
      <c r="L48" s="151"/>
    </row>
    <row r="49" spans="1:12" ht="12.95" customHeight="1" x14ac:dyDescent="0.2">
      <c r="A49" s="993"/>
      <c r="B49" s="994"/>
      <c r="C49" s="154" t="s">
        <v>8</v>
      </c>
      <c r="D49" s="132">
        <v>10528</v>
      </c>
      <c r="E49" s="151">
        <v>12564.9</v>
      </c>
      <c r="F49" s="133">
        <v>134455.70000000001</v>
      </c>
      <c r="G49" s="791">
        <f t="shared" si="18"/>
        <v>0.19981521120309909</v>
      </c>
      <c r="H49" s="238">
        <f t="shared" si="19"/>
        <v>0.26749182907638286</v>
      </c>
      <c r="I49" s="719">
        <v>9913.2000000000007</v>
      </c>
      <c r="J49" s="185">
        <v>105619.6</v>
      </c>
      <c r="K49" s="193">
        <f t="shared" si="20"/>
        <v>0.19217512339049556</v>
      </c>
      <c r="L49" s="151"/>
    </row>
    <row r="50" spans="1:12" ht="12.95" customHeight="1" x14ac:dyDescent="0.2">
      <c r="A50" s="993"/>
      <c r="B50" s="994"/>
      <c r="C50" s="154" t="s">
        <v>9</v>
      </c>
      <c r="D50" s="132">
        <v>147885</v>
      </c>
      <c r="E50" s="151">
        <v>28674.2</v>
      </c>
      <c r="F50" s="133">
        <v>306840</v>
      </c>
      <c r="G50" s="791">
        <f t="shared" si="18"/>
        <v>0.4559957762560708</v>
      </c>
      <c r="H50" s="238">
        <f t="shared" si="19"/>
        <v>0.28190661826505242</v>
      </c>
      <c r="I50" s="719">
        <v>22368.400000000001</v>
      </c>
      <c r="J50" s="185">
        <v>238323.7</v>
      </c>
      <c r="K50" s="193">
        <f t="shared" si="20"/>
        <v>0.4336289018730542</v>
      </c>
      <c r="L50" s="151"/>
    </row>
    <row r="51" spans="1:12" ht="12.95" customHeight="1" thickBot="1" x14ac:dyDescent="0.25">
      <c r="A51" s="995"/>
      <c r="B51" s="996"/>
      <c r="C51" s="174" t="s">
        <v>2</v>
      </c>
      <c r="D51" s="175">
        <v>158831</v>
      </c>
      <c r="E51" s="176">
        <v>62882.600000000006</v>
      </c>
      <c r="F51" s="177">
        <v>672900.51374000008</v>
      </c>
      <c r="G51" s="803">
        <f t="shared" si="18"/>
        <v>1</v>
      </c>
      <c r="H51" s="799">
        <f t="shared" si="19"/>
        <v>0.21902830711729579</v>
      </c>
      <c r="I51" s="729">
        <v>51584.2</v>
      </c>
      <c r="J51" s="188">
        <v>549601.21453</v>
      </c>
      <c r="K51" s="195">
        <f t="shared" si="20"/>
        <v>1</v>
      </c>
      <c r="L51" s="178"/>
    </row>
    <row r="52" spans="1:12" ht="12.95" customHeight="1" thickTop="1" x14ac:dyDescent="0.2">
      <c r="A52" s="1015" t="str">
        <f>T!E17</f>
        <v>IV. čtvrtletí</v>
      </c>
      <c r="B52" s="1016"/>
      <c r="C52" s="154" t="s">
        <v>6</v>
      </c>
      <c r="D52" s="132">
        <f>D47</f>
        <v>70</v>
      </c>
      <c r="E52" s="151">
        <f>E37+E42+E47</f>
        <v>44343.8</v>
      </c>
      <c r="F52" s="133">
        <f>F37+F42+F47</f>
        <v>473979.65970999992</v>
      </c>
      <c r="G52" s="791">
        <f>E52/$E$56</f>
        <v>0.3002164433290162</v>
      </c>
      <c r="H52" s="238">
        <f>(E52-I52)/I52</f>
        <v>5.303177822211045E-2</v>
      </c>
      <c r="I52" s="719">
        <v>42110.6</v>
      </c>
      <c r="J52" s="185">
        <v>449143.58376000007</v>
      </c>
      <c r="K52" s="193">
        <f>I52/$I$56</f>
        <v>0.3330762726678072</v>
      </c>
      <c r="L52" s="148"/>
    </row>
    <row r="53" spans="1:12" ht="12.95" customHeight="1" x14ac:dyDescent="0.2">
      <c r="A53" s="993"/>
      <c r="B53" s="994"/>
      <c r="C53" s="154" t="s">
        <v>7</v>
      </c>
      <c r="D53" s="132">
        <f>D48</f>
        <v>348</v>
      </c>
      <c r="E53" s="151">
        <f t="shared" ref="E53:F55" si="21">E38+E43+E48</f>
        <v>14242.300000000001</v>
      </c>
      <c r="F53" s="133">
        <f t="shared" si="21"/>
        <v>152241.87011000005</v>
      </c>
      <c r="G53" s="791">
        <f t="shared" ref="G53:G56" si="22">E53/$E$56</f>
        <v>9.6423235059350965E-2</v>
      </c>
      <c r="H53" s="238">
        <f t="shared" ref="H53:H56" si="23">(E53-I53)/I53</f>
        <v>0.18751146463888485</v>
      </c>
      <c r="I53" s="719">
        <v>11993.4</v>
      </c>
      <c r="J53" s="185">
        <v>127913.50213000002</v>
      </c>
      <c r="K53" s="193">
        <f t="shared" ref="K53:K56" si="24">I53/$I$56</f>
        <v>9.4862504182179286E-2</v>
      </c>
      <c r="L53" s="148"/>
    </row>
    <row r="54" spans="1:12" ht="12.95" customHeight="1" x14ac:dyDescent="0.2">
      <c r="A54" s="993"/>
      <c r="B54" s="994"/>
      <c r="C54" s="154" t="s">
        <v>8</v>
      </c>
      <c r="D54" s="132">
        <f t="shared" ref="D54:D55" si="25">D49</f>
        <v>10528</v>
      </c>
      <c r="E54" s="151">
        <f t="shared" si="21"/>
        <v>27153.4</v>
      </c>
      <c r="F54" s="133">
        <f t="shared" si="21"/>
        <v>290299.30000000005</v>
      </c>
      <c r="G54" s="791">
        <f t="shared" si="22"/>
        <v>0.18383397842066104</v>
      </c>
      <c r="H54" s="238">
        <f t="shared" si="23"/>
        <v>0.22257541647906354</v>
      </c>
      <c r="I54" s="719">
        <v>22210</v>
      </c>
      <c r="J54" s="185">
        <v>236835.80000000002</v>
      </c>
      <c r="K54" s="193">
        <f t="shared" si="24"/>
        <v>0.17567130404107276</v>
      </c>
      <c r="L54" s="148"/>
    </row>
    <row r="55" spans="1:12" ht="12.95" customHeight="1" x14ac:dyDescent="0.2">
      <c r="A55" s="993"/>
      <c r="B55" s="994"/>
      <c r="C55" s="154" t="s">
        <v>9</v>
      </c>
      <c r="D55" s="132">
        <f t="shared" si="25"/>
        <v>147885</v>
      </c>
      <c r="E55" s="151">
        <f t="shared" si="21"/>
        <v>61966.600000000006</v>
      </c>
      <c r="F55" s="133">
        <f t="shared" si="21"/>
        <v>662489.19999999995</v>
      </c>
      <c r="G55" s="791">
        <f t="shared" si="22"/>
        <v>0.41952634319097182</v>
      </c>
      <c r="H55" s="238">
        <f t="shared" si="23"/>
        <v>0.23648067556215371</v>
      </c>
      <c r="I55" s="719">
        <v>50115.3</v>
      </c>
      <c r="J55" s="185">
        <v>534404.4</v>
      </c>
      <c r="K55" s="193">
        <f t="shared" si="24"/>
        <v>0.39638991910894072</v>
      </c>
      <c r="L55" s="148"/>
    </row>
    <row r="56" spans="1:12" ht="12.95" customHeight="1" x14ac:dyDescent="0.2">
      <c r="A56" s="993"/>
      <c r="B56" s="994"/>
      <c r="C56" s="157" t="s">
        <v>2</v>
      </c>
      <c r="D56" s="158">
        <f>SUM(D52:D55)</f>
        <v>158831</v>
      </c>
      <c r="E56" s="159">
        <f>SUM(E52:E55)</f>
        <v>147706.1</v>
      </c>
      <c r="F56" s="160">
        <f>SUM(F52:F55)</f>
        <v>1579010.0298199998</v>
      </c>
      <c r="G56" s="798">
        <f t="shared" si="22"/>
        <v>1</v>
      </c>
      <c r="H56" s="786">
        <f t="shared" si="23"/>
        <v>0.16829010363895081</v>
      </c>
      <c r="I56" s="724">
        <v>126429.3</v>
      </c>
      <c r="J56" s="189">
        <v>1348297.2858900002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169"/>
      <c r="J57" s="141"/>
      <c r="K57" s="170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01" t="s">
        <v>277</v>
      </c>
      <c r="L1" s="1001"/>
      <c r="M1" s="1001"/>
    </row>
    <row r="2" spans="1:13" ht="6.75" customHeight="1" x14ac:dyDescent="0.2"/>
    <row r="3" spans="1:13" ht="30" customHeight="1" x14ac:dyDescent="0.2">
      <c r="B3" s="1014" t="s">
        <v>169</v>
      </c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22"/>
    </row>
    <row r="4" spans="1:13" ht="15.95" customHeight="1" x14ac:dyDescent="0.2">
      <c r="B4" s="122"/>
      <c r="C4" s="168"/>
      <c r="D4" s="473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21"/>
      <c r="C5" s="1022"/>
      <c r="D5" s="474"/>
      <c r="E5" s="475"/>
      <c r="F5" s="228"/>
      <c r="G5" s="478" t="str">
        <f>T!J20</f>
        <v>říjen</v>
      </c>
      <c r="H5" s="482">
        <f>T!G17</f>
        <v>2016</v>
      </c>
      <c r="I5" s="476"/>
      <c r="J5" s="475"/>
      <c r="K5" s="475"/>
      <c r="L5" s="477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28" t="s">
        <v>39</v>
      </c>
      <c r="E7" s="1023"/>
      <c r="F7" s="1023"/>
      <c r="G7" s="1024"/>
      <c r="H7" s="1028" t="s">
        <v>160</v>
      </c>
      <c r="I7" s="1023"/>
      <c r="J7" s="1023"/>
      <c r="K7" s="1023"/>
      <c r="L7" s="1024"/>
      <c r="M7" s="148"/>
    </row>
    <row r="8" spans="1:13" ht="14.1" customHeight="1" x14ac:dyDescent="0.25">
      <c r="B8" s="161"/>
      <c r="C8" s="1010" t="s">
        <v>161</v>
      </c>
      <c r="D8" s="252"/>
      <c r="E8" s="252"/>
      <c r="F8" s="229" t="s">
        <v>163</v>
      </c>
      <c r="G8" s="686" t="s">
        <v>238</v>
      </c>
      <c r="H8" s="246" t="s">
        <v>38</v>
      </c>
      <c r="I8" s="247" t="s">
        <v>71</v>
      </c>
      <c r="J8" s="247" t="s">
        <v>72</v>
      </c>
      <c r="K8" s="247" t="s">
        <v>164</v>
      </c>
      <c r="L8" s="248" t="s">
        <v>165</v>
      </c>
      <c r="M8" s="126"/>
    </row>
    <row r="9" spans="1:13" ht="14.1" customHeight="1" x14ac:dyDescent="0.25">
      <c r="A9" s="258"/>
      <c r="B9" s="213" t="s">
        <v>162</v>
      </c>
      <c r="C9" s="1011"/>
      <c r="D9" s="213" t="s">
        <v>148</v>
      </c>
      <c r="E9" s="213" t="s">
        <v>1</v>
      </c>
      <c r="F9" s="213" t="s">
        <v>66</v>
      </c>
      <c r="G9" s="688" t="s">
        <v>66</v>
      </c>
      <c r="H9" s="249" t="s">
        <v>11</v>
      </c>
      <c r="I9" s="250" t="s">
        <v>11</v>
      </c>
      <c r="J9" s="250" t="s">
        <v>11</v>
      </c>
      <c r="K9" s="250" t="s">
        <v>11</v>
      </c>
      <c r="L9" s="251" t="s">
        <v>11</v>
      </c>
      <c r="M9" s="228"/>
    </row>
    <row r="10" spans="1:13" ht="14.1" customHeight="1" x14ac:dyDescent="0.2">
      <c r="A10" s="167"/>
      <c r="B10" s="232" t="s">
        <v>13</v>
      </c>
      <c r="C10" s="171">
        <f>'19'!D14</f>
        <v>107051</v>
      </c>
      <c r="D10" s="172">
        <f>'19'!E14</f>
        <v>25356.559000000001</v>
      </c>
      <c r="E10" s="172">
        <f>'19'!F14</f>
        <v>270684.73321000003</v>
      </c>
      <c r="F10" s="690">
        <f>E10/$E$24</f>
        <v>3.3403719226598384E-2</v>
      </c>
      <c r="G10" s="690">
        <f>'19'!H14</f>
        <v>0.11538528704812241</v>
      </c>
      <c r="H10" s="259">
        <v>7.080645161290323</v>
      </c>
      <c r="I10" s="260">
        <v>14.9</v>
      </c>
      <c r="J10" s="260">
        <v>3.4</v>
      </c>
      <c r="K10" s="260">
        <v>7.5</v>
      </c>
      <c r="L10" s="261">
        <v>-0.41935483870967705</v>
      </c>
      <c r="M10" s="126"/>
    </row>
    <row r="11" spans="1:13" ht="14.1" customHeight="1" x14ac:dyDescent="0.2">
      <c r="A11" s="258"/>
      <c r="B11" s="235" t="s">
        <v>14</v>
      </c>
      <c r="C11" s="236">
        <f>'19'!D41</f>
        <v>385830</v>
      </c>
      <c r="D11" s="237">
        <f>'19'!E41</f>
        <v>97498.9</v>
      </c>
      <c r="E11" s="237">
        <f>'19'!F41</f>
        <v>1041019.0363200001</v>
      </c>
      <c r="F11" s="238">
        <f t="shared" ref="F11:F23" si="0">E11/$E$24</f>
        <v>0.12846645315529984</v>
      </c>
      <c r="G11" s="691">
        <f>'19'!H41</f>
        <v>3.5608333820163193E-2</v>
      </c>
      <c r="H11" s="262">
        <v>8.7193548387096786</v>
      </c>
      <c r="I11" s="263">
        <v>15.5</v>
      </c>
      <c r="J11" s="263">
        <v>4.5</v>
      </c>
      <c r="K11" s="263">
        <v>8.9</v>
      </c>
      <c r="L11" s="264">
        <v>-0.18064516129032171</v>
      </c>
      <c r="M11" s="228"/>
    </row>
    <row r="12" spans="1:13" ht="14.1" customHeight="1" x14ac:dyDescent="0.2">
      <c r="A12" s="167"/>
      <c r="B12" s="139" t="s">
        <v>15</v>
      </c>
      <c r="C12" s="132">
        <f>'20'!D14</f>
        <v>85596</v>
      </c>
      <c r="D12" s="133">
        <f>'20'!E14</f>
        <v>19447.8</v>
      </c>
      <c r="E12" s="133">
        <f>'20'!F14</f>
        <v>207649.33368000004</v>
      </c>
      <c r="F12" s="690">
        <f t="shared" si="0"/>
        <v>2.5624866085283568E-2</v>
      </c>
      <c r="G12" s="238">
        <f>'20'!H14</f>
        <v>9.7462289864396021E-2</v>
      </c>
      <c r="H12" s="265">
        <v>6.7129032258064516</v>
      </c>
      <c r="I12" s="266">
        <v>14.2</v>
      </c>
      <c r="J12" s="266">
        <v>3.6</v>
      </c>
      <c r="K12" s="266">
        <v>7</v>
      </c>
      <c r="L12" s="267">
        <v>-0.2870967741935484</v>
      </c>
      <c r="M12" s="126"/>
    </row>
    <row r="13" spans="1:13" ht="14.1" customHeight="1" x14ac:dyDescent="0.2">
      <c r="A13" s="258"/>
      <c r="B13" s="235" t="s">
        <v>348</v>
      </c>
      <c r="C13" s="236">
        <f>'20'!D41</f>
        <v>118175</v>
      </c>
      <c r="D13" s="237">
        <f>'20'!E41</f>
        <v>28172.699999999997</v>
      </c>
      <c r="E13" s="237">
        <f>'20'!F41</f>
        <v>300806.25977</v>
      </c>
      <c r="F13" s="238">
        <f t="shared" si="0"/>
        <v>3.7120851714843174E-2</v>
      </c>
      <c r="G13" s="691">
        <f>'20'!H41</f>
        <v>5.9319197897356839E-2</v>
      </c>
      <c r="H13" s="262">
        <v>7.9129032258064509</v>
      </c>
      <c r="I13" s="263">
        <v>17.3</v>
      </c>
      <c r="J13" s="263">
        <v>4.7</v>
      </c>
      <c r="K13" s="263">
        <v>7.8000000000000043</v>
      </c>
      <c r="L13" s="264">
        <v>0.11290322580644663</v>
      </c>
      <c r="M13" s="228"/>
    </row>
    <row r="14" spans="1:13" ht="14.1" customHeight="1" x14ac:dyDescent="0.2">
      <c r="A14" s="167"/>
      <c r="B14" s="139" t="s">
        <v>16</v>
      </c>
      <c r="C14" s="132">
        <f>'21'!D14</f>
        <v>92745</v>
      </c>
      <c r="D14" s="133">
        <f>'21'!E14</f>
        <v>28258.5</v>
      </c>
      <c r="E14" s="133">
        <f>'21'!F14</f>
        <v>301723.06954</v>
      </c>
      <c r="F14" s="690">
        <f t="shared" si="0"/>
        <v>3.7233990183267701E-2</v>
      </c>
      <c r="G14" s="238">
        <f>'21'!H14</f>
        <v>2.8539294761669127E-2</v>
      </c>
      <c r="H14" s="265">
        <v>7.8838709677419345</v>
      </c>
      <c r="I14" s="266">
        <v>16.100000000000001</v>
      </c>
      <c r="J14" s="266">
        <v>4.5999999999999996</v>
      </c>
      <c r="K14" s="266">
        <v>7.8000000000000043</v>
      </c>
      <c r="L14" s="267">
        <v>8.3870967741930258E-2</v>
      </c>
      <c r="M14" s="126"/>
    </row>
    <row r="15" spans="1:13" ht="14.1" customHeight="1" x14ac:dyDescent="0.2">
      <c r="A15" s="258"/>
      <c r="B15" s="235" t="s">
        <v>17</v>
      </c>
      <c r="C15" s="236">
        <f>'21'!D41</f>
        <v>384363</v>
      </c>
      <c r="D15" s="237">
        <f>'21'!E41</f>
        <v>78489.209000000003</v>
      </c>
      <c r="E15" s="237">
        <f>'21'!F41</f>
        <v>837878.78732999996</v>
      </c>
      <c r="F15" s="238">
        <f t="shared" si="0"/>
        <v>0.10339802849605288</v>
      </c>
      <c r="G15" s="691">
        <f>'21'!H41</f>
        <v>3.1469181607230286E-2</v>
      </c>
      <c r="H15" s="262">
        <v>7.564516129032258</v>
      </c>
      <c r="I15" s="263">
        <v>15.7</v>
      </c>
      <c r="J15" s="263">
        <v>3.4</v>
      </c>
      <c r="K15" s="263">
        <v>8.1999999999999957</v>
      </c>
      <c r="L15" s="264">
        <v>-0.63548387096773773</v>
      </c>
      <c r="M15" s="228"/>
    </row>
    <row r="16" spans="1:13" ht="14.1" customHeight="1" x14ac:dyDescent="0.2">
      <c r="A16" s="167"/>
      <c r="B16" s="139" t="s">
        <v>18</v>
      </c>
      <c r="C16" s="132">
        <f>'22'!D14</f>
        <v>187261</v>
      </c>
      <c r="D16" s="133">
        <f>'22'!E14</f>
        <v>39076.100000000006</v>
      </c>
      <c r="E16" s="133">
        <f>'22'!F14</f>
        <v>417224.26923000009</v>
      </c>
      <c r="F16" s="690">
        <f t="shared" si="0"/>
        <v>5.1487360142580582E-2</v>
      </c>
      <c r="G16" s="238">
        <f>'22'!H14</f>
        <v>1.6785928026853473E-2</v>
      </c>
      <c r="H16" s="265">
        <v>7.5193548387096785</v>
      </c>
      <c r="I16" s="266">
        <v>15.5</v>
      </c>
      <c r="J16" s="266">
        <v>4.2</v>
      </c>
      <c r="K16" s="266">
        <v>7.6999999999999957</v>
      </c>
      <c r="L16" s="267">
        <v>-0.18064516129031727</v>
      </c>
      <c r="M16" s="126"/>
    </row>
    <row r="17" spans="1:18" ht="14.1" customHeight="1" x14ac:dyDescent="0.2">
      <c r="A17" s="258"/>
      <c r="B17" s="235" t="s">
        <v>19</v>
      </c>
      <c r="C17" s="236">
        <f>'22'!D41</f>
        <v>136256</v>
      </c>
      <c r="D17" s="237">
        <f>'22'!E41</f>
        <v>32146.300000000003</v>
      </c>
      <c r="E17" s="237">
        <f>'22'!F41</f>
        <v>343231.89472999994</v>
      </c>
      <c r="F17" s="238">
        <f t="shared" si="0"/>
        <v>4.2356366778467158E-2</v>
      </c>
      <c r="G17" s="691">
        <f>'22'!H41</f>
        <v>1.8157919741551419E-2</v>
      </c>
      <c r="H17" s="262">
        <v>7.838709677419355</v>
      </c>
      <c r="I17" s="263">
        <v>16.3</v>
      </c>
      <c r="J17" s="263">
        <v>4.8</v>
      </c>
      <c r="K17" s="263">
        <v>8.4000000000000021</v>
      </c>
      <c r="L17" s="264">
        <v>-0.56129032258064715</v>
      </c>
      <c r="M17" s="228"/>
    </row>
    <row r="18" spans="1:18" ht="14.1" customHeight="1" x14ac:dyDescent="0.2">
      <c r="A18" s="167"/>
      <c r="B18" s="139" t="s">
        <v>20</v>
      </c>
      <c r="C18" s="132">
        <f>'23'!D14</f>
        <v>159215</v>
      </c>
      <c r="D18" s="133">
        <f>'23'!E14</f>
        <v>32525.7</v>
      </c>
      <c r="E18" s="133">
        <f>'23'!F14</f>
        <v>347283.83310000005</v>
      </c>
      <c r="F18" s="690">
        <f t="shared" si="0"/>
        <v>4.2856394282899626E-2</v>
      </c>
      <c r="G18" s="238">
        <f>'23'!H14</f>
        <v>3.1007211347967373E-2</v>
      </c>
      <c r="H18" s="265">
        <v>7.7000000000000011</v>
      </c>
      <c r="I18" s="266">
        <v>15.9</v>
      </c>
      <c r="J18" s="266">
        <v>3.3</v>
      </c>
      <c r="K18" s="266">
        <v>7.6999999999999957</v>
      </c>
      <c r="L18" s="267">
        <v>0</v>
      </c>
      <c r="M18" s="126"/>
    </row>
    <row r="19" spans="1:18" ht="14.1" customHeight="1" x14ac:dyDescent="0.2">
      <c r="A19" s="258"/>
      <c r="B19" s="235" t="s">
        <v>3</v>
      </c>
      <c r="C19" s="236">
        <f>'23'!D41</f>
        <v>426613</v>
      </c>
      <c r="D19" s="237">
        <f>'23'!E41</f>
        <v>75982.8631260119</v>
      </c>
      <c r="E19" s="237">
        <f>'23'!F41</f>
        <v>810166.20362997218</v>
      </c>
      <c r="F19" s="238">
        <f t="shared" si="0"/>
        <v>9.9978170442066652E-2</v>
      </c>
      <c r="G19" s="691">
        <f>'23'!H41</f>
        <v>1.7354671260236466E-2</v>
      </c>
      <c r="H19" s="262">
        <v>9.3161290322580612</v>
      </c>
      <c r="I19" s="263">
        <v>18.3</v>
      </c>
      <c r="J19" s="263">
        <v>6.1</v>
      </c>
      <c r="K19" s="263">
        <v>9</v>
      </c>
      <c r="L19" s="264">
        <v>0.31612903225806122</v>
      </c>
      <c r="M19" s="228"/>
    </row>
    <row r="20" spans="1:18" ht="14.1" customHeight="1" x14ac:dyDescent="0.2">
      <c r="A20" s="167"/>
      <c r="B20" s="139" t="s">
        <v>21</v>
      </c>
      <c r="C20" s="140">
        <f>'24'!D14</f>
        <v>254236</v>
      </c>
      <c r="D20" s="141">
        <f>'24'!E14</f>
        <v>95230.302000000025</v>
      </c>
      <c r="E20" s="141">
        <f>'24'!F14</f>
        <v>1016786.8831499999</v>
      </c>
      <c r="F20" s="690">
        <f t="shared" si="0"/>
        <v>0.12547609595580964</v>
      </c>
      <c r="G20" s="165">
        <f>'24'!H14</f>
        <v>0.12351454811640221</v>
      </c>
      <c r="H20" s="268">
        <v>8.2935483870967754</v>
      </c>
      <c r="I20" s="269">
        <v>17.100000000000001</v>
      </c>
      <c r="J20" s="266">
        <v>5</v>
      </c>
      <c r="K20" s="266">
        <v>8.6999999999999957</v>
      </c>
      <c r="L20" s="267">
        <v>-0.40645161290322029</v>
      </c>
      <c r="M20" s="239"/>
      <c r="N20" s="134"/>
      <c r="P20" s="134"/>
      <c r="Q20" s="134"/>
      <c r="R20" s="134"/>
    </row>
    <row r="21" spans="1:18" ht="14.1" customHeight="1" x14ac:dyDescent="0.2">
      <c r="A21" s="258"/>
      <c r="B21" s="235" t="s">
        <v>22</v>
      </c>
      <c r="C21" s="230">
        <f>'24'!D41</f>
        <v>225799</v>
      </c>
      <c r="D21" s="231">
        <f>'24'!E41</f>
        <v>141072.58399999997</v>
      </c>
      <c r="E21" s="231">
        <f>'24'!F41</f>
        <v>1505175.37668</v>
      </c>
      <c r="F21" s="238">
        <f t="shared" si="0"/>
        <v>0.18574544294820511</v>
      </c>
      <c r="G21" s="697">
        <f>'24'!H41</f>
        <v>0.56340612822477054</v>
      </c>
      <c r="H21" s="270">
        <v>8.4967741935483865</v>
      </c>
      <c r="I21" s="271">
        <v>16.8</v>
      </c>
      <c r="J21" s="263">
        <v>4.7</v>
      </c>
      <c r="K21" s="263">
        <v>8.5999999999999979</v>
      </c>
      <c r="L21" s="264">
        <v>-0.10322580645161139</v>
      </c>
      <c r="M21" s="240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'25'!D14</f>
        <v>114762</v>
      </c>
      <c r="D22" s="141">
        <f>'25'!E14</f>
        <v>29901.256999999998</v>
      </c>
      <c r="E22" s="141">
        <f>'25'!F14</f>
        <v>319255.57754999999</v>
      </c>
      <c r="F22" s="690">
        <f t="shared" si="0"/>
        <v>3.9397580896194141E-2</v>
      </c>
      <c r="G22" s="165">
        <f>'25'!H14</f>
        <v>4.7532871268141326E-2</v>
      </c>
      <c r="H22" s="268">
        <v>7.0096774193548397</v>
      </c>
      <c r="I22" s="269">
        <v>15.3</v>
      </c>
      <c r="J22" s="266">
        <v>3.8</v>
      </c>
      <c r="K22" s="266">
        <v>7.4000000000000039</v>
      </c>
      <c r="L22" s="267">
        <v>-0.39032258064516423</v>
      </c>
      <c r="M22" s="239"/>
      <c r="N22" s="134"/>
      <c r="P22" s="134"/>
      <c r="Q22" s="134"/>
      <c r="R22" s="134"/>
    </row>
    <row r="23" spans="1:18" ht="14.1" customHeight="1" thickBot="1" x14ac:dyDescent="0.25">
      <c r="A23" s="292"/>
      <c r="B23" s="288" t="s">
        <v>24</v>
      </c>
      <c r="C23" s="253">
        <f>'25'!D41</f>
        <v>158582</v>
      </c>
      <c r="D23" s="254">
        <f>'25'!E41</f>
        <v>36015.4</v>
      </c>
      <c r="E23" s="254">
        <f>'25'!F41</f>
        <v>384545.72154</v>
      </c>
      <c r="F23" s="695">
        <f t="shared" si="0"/>
        <v>4.745467969243157E-2</v>
      </c>
      <c r="G23" s="698">
        <f>'25'!H41</f>
        <v>5.4250177828646454E-2</v>
      </c>
      <c r="H23" s="272">
        <v>7.4064516129032274</v>
      </c>
      <c r="I23" s="273">
        <v>14.8</v>
      </c>
      <c r="J23" s="273">
        <v>2.1</v>
      </c>
      <c r="K23" s="273">
        <v>8.8000000000000043</v>
      </c>
      <c r="L23" s="274">
        <v>-1.3935483870967769</v>
      </c>
      <c r="M23" s="255"/>
      <c r="N23" s="134"/>
    </row>
    <row r="24" spans="1:18" ht="14.1" customHeight="1" thickTop="1" x14ac:dyDescent="0.2">
      <c r="A24" s="167"/>
      <c r="B24" s="139" t="s">
        <v>2</v>
      </c>
      <c r="C24" s="285">
        <f>SUM(C10:C23)</f>
        <v>2836484</v>
      </c>
      <c r="D24" s="141">
        <f>SUM(D10:D23)</f>
        <v>759174.1741260119</v>
      </c>
      <c r="E24" s="141">
        <f>SUM(E10:E23)</f>
        <v>8103430.9794599721</v>
      </c>
      <c r="F24" s="284">
        <f>SUM(F10:F23)</f>
        <v>1.0000000000000002</v>
      </c>
      <c r="G24" s="165">
        <f>'9'!H14</f>
        <v>0.1185633306884403</v>
      </c>
      <c r="H24" s="275">
        <v>7.6451612903225818</v>
      </c>
      <c r="I24" s="276">
        <v>15.9</v>
      </c>
      <c r="J24" s="276">
        <v>4.8</v>
      </c>
      <c r="K24" s="276">
        <v>7.9935483870967738</v>
      </c>
      <c r="L24" s="277">
        <v>-0.348387096774192</v>
      </c>
      <c r="M24" s="126"/>
    </row>
    <row r="25" spans="1:18" ht="14.1" customHeight="1" x14ac:dyDescent="0.2">
      <c r="A25" s="258"/>
      <c r="B25" s="235" t="s">
        <v>93</v>
      </c>
      <c r="C25" s="227"/>
      <c r="D25" s="231">
        <f>'10'!E15+'11'!E15+'12'!E15+'13'!E13</f>
        <v>10394.241509617514</v>
      </c>
      <c r="E25" s="231">
        <f>'10'!F15+'11'!F15+'12'!F15+'13'!F13</f>
        <v>111005.83775999999</v>
      </c>
      <c r="F25" s="234"/>
      <c r="G25" s="165">
        <f>'9'!H15</f>
        <v>-0.22136108915283093</v>
      </c>
      <c r="H25" s="278">
        <v>7.6451612903225818</v>
      </c>
      <c r="I25" s="279">
        <v>15.9</v>
      </c>
      <c r="J25" s="279">
        <v>4.8</v>
      </c>
      <c r="K25" s="279">
        <v>7.9935483870967738</v>
      </c>
      <c r="L25" s="280">
        <v>-0.348387096774192</v>
      </c>
      <c r="M25" s="228"/>
    </row>
    <row r="26" spans="1:18" ht="14.1" customHeight="1" x14ac:dyDescent="0.2">
      <c r="A26" s="293"/>
      <c r="B26" s="289" t="s">
        <v>170</v>
      </c>
      <c r="C26" s="286">
        <f>C24+C25</f>
        <v>2836484</v>
      </c>
      <c r="D26" s="146">
        <f t="shared" ref="D26:E26" si="1">D24+D25</f>
        <v>769568.41563562944</v>
      </c>
      <c r="E26" s="290">
        <f t="shared" si="1"/>
        <v>8214436.8172199717</v>
      </c>
      <c r="F26" s="696"/>
      <c r="G26" s="699">
        <f>'9'!H16</f>
        <v>0.11200642215087676</v>
      </c>
      <c r="H26" s="281">
        <v>7.6451612903225818</v>
      </c>
      <c r="I26" s="282">
        <v>15.9</v>
      </c>
      <c r="J26" s="282">
        <v>4.8</v>
      </c>
      <c r="K26" s="282">
        <v>7.9935483870967738</v>
      </c>
      <c r="L26" s="283">
        <v>-0.348387096774192</v>
      </c>
      <c r="M26" s="291"/>
    </row>
    <row r="27" spans="1:18" ht="15" customHeight="1" x14ac:dyDescent="0.2">
      <c r="A27" s="167"/>
      <c r="B27" s="139"/>
      <c r="C27" s="257"/>
      <c r="D27" s="1035" t="s">
        <v>168</v>
      </c>
      <c r="E27" s="1036"/>
      <c r="F27" s="1036"/>
      <c r="G27" s="1037"/>
      <c r="H27" s="1029" t="s">
        <v>166</v>
      </c>
      <c r="I27" s="1030"/>
      <c r="J27" s="1030"/>
      <c r="K27" s="1030"/>
      <c r="L27" s="1031"/>
      <c r="M27" s="126"/>
    </row>
    <row r="28" spans="1:18" ht="15" customHeight="1" x14ac:dyDescent="0.2">
      <c r="A28" s="126"/>
      <c r="B28" s="256"/>
      <c r="C28" s="138"/>
      <c r="D28" s="1038"/>
      <c r="E28" s="1039"/>
      <c r="F28" s="1039"/>
      <c r="G28" s="1040"/>
      <c r="H28" s="1032" t="s">
        <v>167</v>
      </c>
      <c r="I28" s="1033"/>
      <c r="J28" s="1033"/>
      <c r="K28" s="1033"/>
      <c r="L28" s="1034"/>
      <c r="M28" s="126"/>
    </row>
    <row r="29" spans="1:18" ht="30" customHeight="1" x14ac:dyDescent="0.2">
      <c r="A29" s="126"/>
      <c r="B29" s="256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26"/>
    </row>
    <row r="30" spans="1:18" ht="15" customHeight="1" x14ac:dyDescent="0.2">
      <c r="A30" s="167"/>
      <c r="B30" s="366"/>
      <c r="C30" s="366"/>
      <c r="D30" s="138"/>
      <c r="E30" s="469"/>
      <c r="F30" s="470"/>
      <c r="G30" s="470"/>
      <c r="H30" s="138"/>
      <c r="I30" s="139"/>
      <c r="J30" s="366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9"/>
      <c r="F31" s="470"/>
      <c r="G31" s="470"/>
      <c r="H31" s="138"/>
      <c r="I31" s="138"/>
      <c r="J31" s="138"/>
      <c r="K31" s="138"/>
      <c r="L31" s="226"/>
      <c r="M31" s="148"/>
    </row>
    <row r="32" spans="1:18" ht="15" customHeight="1" x14ac:dyDescent="0.25">
      <c r="A32" s="167"/>
      <c r="B32" s="1027" t="s">
        <v>190</v>
      </c>
      <c r="C32" s="981"/>
      <c r="D32" s="981"/>
      <c r="E32" s="981"/>
      <c r="F32" s="981"/>
      <c r="G32" s="981" t="s">
        <v>191</v>
      </c>
      <c r="H32" s="981"/>
      <c r="I32" s="981"/>
      <c r="J32" s="981"/>
      <c r="K32" s="981"/>
      <c r="L32" s="984"/>
      <c r="M32" s="148"/>
    </row>
    <row r="33" spans="1:13" ht="15" customHeight="1" x14ac:dyDescent="0.2">
      <c r="A33" s="167"/>
      <c r="C33" s="471" t="str">
        <f>G5</f>
        <v>říjen</v>
      </c>
      <c r="D33" s="472">
        <f>H5</f>
        <v>2016</v>
      </c>
      <c r="I33" s="471" t="str">
        <f>G5</f>
        <v>říjen</v>
      </c>
      <c r="J33" s="472">
        <f>H5</f>
        <v>2016</v>
      </c>
      <c r="M33" s="256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6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6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6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6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6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6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6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6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6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6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8"/>
      <c r="G52" s="228"/>
      <c r="H52" s="228"/>
      <c r="I52" s="228"/>
      <c r="J52" s="228"/>
      <c r="K52" s="228"/>
      <c r="L52" s="258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G32:L32"/>
    <mergeCell ref="B32:F32"/>
    <mergeCell ref="K1:M1"/>
    <mergeCell ref="B5:C5"/>
    <mergeCell ref="C8:C9"/>
    <mergeCell ref="B3:L3"/>
    <mergeCell ref="H28:L28"/>
    <mergeCell ref="H27:L27"/>
    <mergeCell ref="H7:L7"/>
    <mergeCell ref="D27:G28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01" t="s">
        <v>278</v>
      </c>
      <c r="L1" s="1001"/>
      <c r="M1" s="1001"/>
    </row>
    <row r="2" spans="1:13" ht="6.75" customHeight="1" x14ac:dyDescent="0.2"/>
    <row r="3" spans="1:13" ht="30" customHeight="1" x14ac:dyDescent="0.2">
      <c r="B3" s="1014" t="s">
        <v>169</v>
      </c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22"/>
    </row>
    <row r="4" spans="1:13" ht="15.95" customHeight="1" x14ac:dyDescent="0.2">
      <c r="B4" s="122"/>
      <c r="C4" s="168"/>
      <c r="D4" s="473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21"/>
      <c r="C5" s="1022"/>
      <c r="D5" s="474"/>
      <c r="E5" s="475"/>
      <c r="F5" s="228"/>
      <c r="G5" s="478" t="str">
        <f>T!J21</f>
        <v>listopad</v>
      </c>
      <c r="H5" s="482">
        <f>T!G17</f>
        <v>2016</v>
      </c>
      <c r="I5" s="476"/>
      <c r="J5" s="475"/>
      <c r="K5" s="475"/>
      <c r="L5" s="477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28" t="s">
        <v>39</v>
      </c>
      <c r="E7" s="1023"/>
      <c r="F7" s="1023"/>
      <c r="G7" s="1024"/>
      <c r="H7" s="1028" t="s">
        <v>160</v>
      </c>
      <c r="I7" s="1023"/>
      <c r="J7" s="1023"/>
      <c r="K7" s="1023"/>
      <c r="L7" s="1024"/>
      <c r="M7" s="148"/>
    </row>
    <row r="8" spans="1:13" ht="14.1" customHeight="1" x14ac:dyDescent="0.25">
      <c r="B8" s="161"/>
      <c r="C8" s="1010" t="s">
        <v>161</v>
      </c>
      <c r="D8" s="252"/>
      <c r="E8" s="252"/>
      <c r="F8" s="363" t="s">
        <v>163</v>
      </c>
      <c r="G8" s="686" t="s">
        <v>238</v>
      </c>
      <c r="H8" s="246" t="s">
        <v>38</v>
      </c>
      <c r="I8" s="247" t="s">
        <v>71</v>
      </c>
      <c r="J8" s="247" t="s">
        <v>72</v>
      </c>
      <c r="K8" s="247" t="s">
        <v>164</v>
      </c>
      <c r="L8" s="248" t="s">
        <v>165</v>
      </c>
      <c r="M8" s="126"/>
    </row>
    <row r="9" spans="1:13" ht="14.1" customHeight="1" x14ac:dyDescent="0.25">
      <c r="A9" s="258"/>
      <c r="B9" s="364" t="s">
        <v>162</v>
      </c>
      <c r="C9" s="1011"/>
      <c r="D9" s="364" t="s">
        <v>148</v>
      </c>
      <c r="E9" s="364" t="s">
        <v>1</v>
      </c>
      <c r="F9" s="364" t="s">
        <v>66</v>
      </c>
      <c r="G9" s="688" t="s">
        <v>66</v>
      </c>
      <c r="H9" s="249" t="s">
        <v>11</v>
      </c>
      <c r="I9" s="250" t="s">
        <v>11</v>
      </c>
      <c r="J9" s="250" t="s">
        <v>11</v>
      </c>
      <c r="K9" s="250" t="s">
        <v>11</v>
      </c>
      <c r="L9" s="251" t="s">
        <v>11</v>
      </c>
      <c r="M9" s="228"/>
    </row>
    <row r="10" spans="1:13" ht="14.1" customHeight="1" x14ac:dyDescent="0.2">
      <c r="A10" s="167"/>
      <c r="B10" s="232" t="s">
        <v>13</v>
      </c>
      <c r="C10" s="171">
        <f>'19'!D19</f>
        <v>107061</v>
      </c>
      <c r="D10" s="172">
        <f>'19'!E19</f>
        <v>33048.277999999998</v>
      </c>
      <c r="E10" s="172">
        <f>'19'!F19</f>
        <v>353448.67755999998</v>
      </c>
      <c r="F10" s="690">
        <f>E10/$E$24</f>
        <v>3.4411379430423009E-2</v>
      </c>
      <c r="G10" s="690">
        <f>'19'!H19</f>
        <v>0.21920527284874697</v>
      </c>
      <c r="H10" s="259">
        <v>2.2633333333333336</v>
      </c>
      <c r="I10" s="260">
        <v>7.6</v>
      </c>
      <c r="J10" s="260">
        <v>-4.0999999999999996</v>
      </c>
      <c r="K10" s="260">
        <v>2.2999999999999985</v>
      </c>
      <c r="L10" s="261">
        <v>-3.6666666666664849E-2</v>
      </c>
      <c r="M10" s="126"/>
    </row>
    <row r="11" spans="1:13" ht="14.1" customHeight="1" x14ac:dyDescent="0.2">
      <c r="A11" s="258"/>
      <c r="B11" s="235" t="s">
        <v>14</v>
      </c>
      <c r="C11" s="236">
        <f>'19'!D46</f>
        <v>386132</v>
      </c>
      <c r="D11" s="237">
        <f>'19'!E46</f>
        <v>136946.1</v>
      </c>
      <c r="E11" s="237">
        <f>'19'!F46</f>
        <v>1463404.43035</v>
      </c>
      <c r="F11" s="238">
        <f t="shared" ref="F11:F23" si="0">E11/$E$24</f>
        <v>0.14247546619943813</v>
      </c>
      <c r="G11" s="691">
        <f>'19'!H46</f>
        <v>0.21757465025405764</v>
      </c>
      <c r="H11" s="262">
        <v>3.9299999999999997</v>
      </c>
      <c r="I11" s="263">
        <v>10.3</v>
      </c>
      <c r="J11" s="263">
        <v>-1.7</v>
      </c>
      <c r="K11" s="263">
        <v>3.2000000000000015</v>
      </c>
      <c r="L11" s="264">
        <v>0.72999999999999821</v>
      </c>
      <c r="M11" s="228"/>
    </row>
    <row r="12" spans="1:13" ht="14.1" customHeight="1" x14ac:dyDescent="0.2">
      <c r="A12" s="167"/>
      <c r="B12" s="139" t="s">
        <v>15</v>
      </c>
      <c r="C12" s="132">
        <f>'20'!D19</f>
        <v>85666</v>
      </c>
      <c r="D12" s="133">
        <f>'20'!E19</f>
        <v>24870.3</v>
      </c>
      <c r="E12" s="133">
        <f>'20'!F19</f>
        <v>265763.47781000001</v>
      </c>
      <c r="F12" s="690">
        <f t="shared" si="0"/>
        <v>2.5874443601833108E-2</v>
      </c>
      <c r="G12" s="238">
        <f>'20'!H19</f>
        <v>0.21185528078937749</v>
      </c>
      <c r="H12" s="265">
        <v>1.803333333333333</v>
      </c>
      <c r="I12" s="266">
        <v>7.2</v>
      </c>
      <c r="J12" s="266">
        <v>-5.7</v>
      </c>
      <c r="K12" s="266">
        <v>1.7999999999999992</v>
      </c>
      <c r="L12" s="267">
        <v>3.3333333333338544E-3</v>
      </c>
      <c r="M12" s="126"/>
    </row>
    <row r="13" spans="1:13" ht="14.1" customHeight="1" x14ac:dyDescent="0.2">
      <c r="A13" s="258"/>
      <c r="B13" s="235" t="s">
        <v>348</v>
      </c>
      <c r="C13" s="236">
        <f>'20'!D46</f>
        <v>118271</v>
      </c>
      <c r="D13" s="237">
        <f>'20'!E46</f>
        <v>39545.4</v>
      </c>
      <c r="E13" s="237">
        <f>'20'!F46</f>
        <v>422581.94940000004</v>
      </c>
      <c r="F13" s="238">
        <f t="shared" si="0"/>
        <v>4.1142119703595978E-2</v>
      </c>
      <c r="G13" s="691">
        <f>'20'!H46</f>
        <v>0.22947731031824004</v>
      </c>
      <c r="H13" s="262">
        <v>2.649999999999999</v>
      </c>
      <c r="I13" s="263">
        <v>9.5</v>
      </c>
      <c r="J13" s="263">
        <v>-3.5</v>
      </c>
      <c r="K13" s="263">
        <v>2.5</v>
      </c>
      <c r="L13" s="264">
        <v>0.14999999999999902</v>
      </c>
      <c r="M13" s="228"/>
    </row>
    <row r="14" spans="1:13" ht="14.1" customHeight="1" x14ac:dyDescent="0.2">
      <c r="A14" s="167"/>
      <c r="B14" s="139" t="s">
        <v>16</v>
      </c>
      <c r="C14" s="132">
        <f>'21'!D19</f>
        <v>92825</v>
      </c>
      <c r="D14" s="133">
        <f>'21'!E19</f>
        <v>39764.199999999997</v>
      </c>
      <c r="E14" s="133">
        <f>'21'!F19</f>
        <v>424919.29427000001</v>
      </c>
      <c r="F14" s="690">
        <f t="shared" si="0"/>
        <v>4.1369681061970753E-2</v>
      </c>
      <c r="G14" s="238">
        <f>'21'!H19</f>
        <v>0.19455776590823046</v>
      </c>
      <c r="H14" s="265">
        <v>2.7100000000000004</v>
      </c>
      <c r="I14" s="266">
        <v>9.9</v>
      </c>
      <c r="J14" s="266">
        <v>-4.3</v>
      </c>
      <c r="K14" s="266">
        <v>2.7000000000000015</v>
      </c>
      <c r="L14" s="267">
        <v>9.9999999999988987E-3</v>
      </c>
      <c r="M14" s="126"/>
    </row>
    <row r="15" spans="1:13" ht="14.1" customHeight="1" x14ac:dyDescent="0.2">
      <c r="A15" s="258"/>
      <c r="B15" s="235" t="s">
        <v>17</v>
      </c>
      <c r="C15" s="236">
        <f>'21'!D46</f>
        <v>384667</v>
      </c>
      <c r="D15" s="237">
        <f>'21'!E46</f>
        <v>96326.771000000008</v>
      </c>
      <c r="E15" s="237">
        <f>'21'!F46</f>
        <v>1029092.1432400001</v>
      </c>
      <c r="F15" s="238">
        <f t="shared" si="0"/>
        <v>0.10019129355459928</v>
      </c>
      <c r="G15" s="691">
        <f>'21'!H46</f>
        <v>0.11288640652356988</v>
      </c>
      <c r="H15" s="262">
        <v>4.0966666666666676</v>
      </c>
      <c r="I15" s="263">
        <v>12.9</v>
      </c>
      <c r="J15" s="263">
        <v>-1.6</v>
      </c>
      <c r="K15" s="263">
        <v>2.7000000000000015</v>
      </c>
      <c r="L15" s="264">
        <v>1.3966666666666661</v>
      </c>
      <c r="M15" s="228"/>
    </row>
    <row r="16" spans="1:13" ht="14.1" customHeight="1" x14ac:dyDescent="0.2">
      <c r="A16" s="167"/>
      <c r="B16" s="139" t="s">
        <v>18</v>
      </c>
      <c r="C16" s="132">
        <f>'22'!D19</f>
        <v>187415</v>
      </c>
      <c r="D16" s="133">
        <f>'22'!E19</f>
        <v>54764.299999999996</v>
      </c>
      <c r="E16" s="133">
        <f>'22'!F19</f>
        <v>585211.76916999975</v>
      </c>
      <c r="F16" s="690">
        <f t="shared" si="0"/>
        <v>5.6975582353507186E-2</v>
      </c>
      <c r="G16" s="238">
        <f>'22'!H19</f>
        <v>0.19128965034173992</v>
      </c>
      <c r="H16" s="265">
        <v>3.2433333333333332</v>
      </c>
      <c r="I16" s="266">
        <v>10.8</v>
      </c>
      <c r="J16" s="266">
        <v>-2.4</v>
      </c>
      <c r="K16" s="266">
        <v>2.100000000000001</v>
      </c>
      <c r="L16" s="267">
        <v>1.1433333333333322</v>
      </c>
      <c r="M16" s="126"/>
    </row>
    <row r="17" spans="1:18" ht="14.1" customHeight="1" x14ac:dyDescent="0.2">
      <c r="A17" s="258"/>
      <c r="B17" s="235" t="s">
        <v>19</v>
      </c>
      <c r="C17" s="236">
        <f>'22'!D46</f>
        <v>136371</v>
      </c>
      <c r="D17" s="237">
        <f>'22'!E46</f>
        <v>43045</v>
      </c>
      <c r="E17" s="237">
        <f>'22'!F46</f>
        <v>459978.63060000003</v>
      </c>
      <c r="F17" s="238">
        <f t="shared" si="0"/>
        <v>4.4783019975441846E-2</v>
      </c>
      <c r="G17" s="691">
        <f>'22'!H46</f>
        <v>0.15527893632210926</v>
      </c>
      <c r="H17" s="262">
        <v>2.9533333333333336</v>
      </c>
      <c r="I17" s="263">
        <v>9.6999999999999993</v>
      </c>
      <c r="J17" s="263">
        <v>-3.6</v>
      </c>
      <c r="K17" s="263">
        <v>3</v>
      </c>
      <c r="L17" s="264">
        <v>-4.6666666666666412E-2</v>
      </c>
      <c r="M17" s="228"/>
    </row>
    <row r="18" spans="1:18" ht="14.1" customHeight="1" x14ac:dyDescent="0.2">
      <c r="A18" s="167"/>
      <c r="B18" s="139" t="s">
        <v>20</v>
      </c>
      <c r="C18" s="132">
        <f>'23'!D19</f>
        <v>159345</v>
      </c>
      <c r="D18" s="133">
        <f>'23'!E19</f>
        <v>43593.8</v>
      </c>
      <c r="E18" s="133">
        <f>'23'!F19</f>
        <v>465843.96645999997</v>
      </c>
      <c r="F18" s="690">
        <f t="shared" si="0"/>
        <v>4.535406270548873E-2</v>
      </c>
      <c r="G18" s="238">
        <f>'23'!H19</f>
        <v>0.16765458222287705</v>
      </c>
      <c r="H18" s="265">
        <v>2.62</v>
      </c>
      <c r="I18" s="266">
        <v>8.5</v>
      </c>
      <c r="J18" s="266">
        <v>-4.8</v>
      </c>
      <c r="K18" s="266">
        <v>2.5999999999999996</v>
      </c>
      <c r="L18" s="267">
        <v>2.0000000000000462E-2</v>
      </c>
      <c r="M18" s="126"/>
    </row>
    <row r="19" spans="1:18" ht="14.1" customHeight="1" x14ac:dyDescent="0.2">
      <c r="A19" s="258"/>
      <c r="B19" s="235" t="s">
        <v>3</v>
      </c>
      <c r="C19" s="236">
        <f>'23'!D46</f>
        <v>426733</v>
      </c>
      <c r="D19" s="237">
        <f>'23'!E46</f>
        <v>113526.98646341762</v>
      </c>
      <c r="E19" s="237">
        <f>'23'!F46</f>
        <v>1208440.7352308878</v>
      </c>
      <c r="F19" s="238">
        <f t="shared" si="0"/>
        <v>0.11765247771269502</v>
      </c>
      <c r="G19" s="691">
        <f>'23'!H46</f>
        <v>0.25836800623188921</v>
      </c>
      <c r="H19" s="262">
        <v>4.1366666666666667</v>
      </c>
      <c r="I19" s="263">
        <v>9.8000000000000007</v>
      </c>
      <c r="J19" s="263">
        <v>-1.6</v>
      </c>
      <c r="K19" s="263">
        <v>3.700000000000002</v>
      </c>
      <c r="L19" s="264">
        <v>0.43666666666666476</v>
      </c>
      <c r="M19" s="228"/>
    </row>
    <row r="20" spans="1:18" ht="14.1" customHeight="1" x14ac:dyDescent="0.2">
      <c r="A20" s="167"/>
      <c r="B20" s="139" t="s">
        <v>21</v>
      </c>
      <c r="C20" s="140">
        <f>'24'!D19</f>
        <v>254445</v>
      </c>
      <c r="D20" s="141">
        <f>'24'!E19</f>
        <v>119908.99</v>
      </c>
      <c r="E20" s="141">
        <f>'24'!F19</f>
        <v>1281339.0655299998</v>
      </c>
      <c r="F20" s="690">
        <f t="shared" si="0"/>
        <v>0.12474977998889665</v>
      </c>
      <c r="G20" s="165">
        <f>'24'!H19</f>
        <v>0.24005018362277122</v>
      </c>
      <c r="H20" s="268">
        <v>3.1299999999999994</v>
      </c>
      <c r="I20" s="269">
        <v>8.4</v>
      </c>
      <c r="J20" s="266">
        <v>-3.4</v>
      </c>
      <c r="K20" s="266">
        <v>3.5</v>
      </c>
      <c r="L20" s="267">
        <v>-0.37000000000000055</v>
      </c>
      <c r="M20" s="239"/>
      <c r="N20" s="134"/>
      <c r="P20" s="134"/>
      <c r="Q20" s="134"/>
      <c r="R20" s="134"/>
    </row>
    <row r="21" spans="1:18" ht="14.1" customHeight="1" x14ac:dyDescent="0.2">
      <c r="A21" s="258"/>
      <c r="B21" s="235" t="s">
        <v>22</v>
      </c>
      <c r="C21" s="230">
        <f>'24'!D46</f>
        <v>225978</v>
      </c>
      <c r="D21" s="231">
        <f>'24'!E46</f>
        <v>126772.23700000001</v>
      </c>
      <c r="E21" s="231">
        <f>'24'!F46</f>
        <v>1353253.4218999997</v>
      </c>
      <c r="F21" s="238">
        <f t="shared" si="0"/>
        <v>0.13175128363187644</v>
      </c>
      <c r="G21" s="697">
        <f>'24'!H46</f>
        <v>0.31787617746265462</v>
      </c>
      <c r="H21" s="270">
        <v>3.1633333333333327</v>
      </c>
      <c r="I21" s="271">
        <v>9.1999999999999993</v>
      </c>
      <c r="J21" s="263">
        <v>-3.7</v>
      </c>
      <c r="K21" s="263">
        <v>3.5</v>
      </c>
      <c r="L21" s="264">
        <v>-0.33666666666666734</v>
      </c>
      <c r="M21" s="240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'25'!D19</f>
        <v>114856</v>
      </c>
      <c r="D22" s="141">
        <f>'25'!E19</f>
        <v>40837.440999999999</v>
      </c>
      <c r="E22" s="141">
        <f>'25'!F19</f>
        <v>436431.79282999999</v>
      </c>
      <c r="F22" s="690">
        <f t="shared" si="0"/>
        <v>4.2490525420125429E-2</v>
      </c>
      <c r="G22" s="165">
        <f>'25'!H19</f>
        <v>0.1926703942580478</v>
      </c>
      <c r="H22" s="268">
        <v>2.1233333333333331</v>
      </c>
      <c r="I22" s="269">
        <v>8.6</v>
      </c>
      <c r="J22" s="266">
        <v>-3.9</v>
      </c>
      <c r="K22" s="266">
        <v>1.899999999999999</v>
      </c>
      <c r="L22" s="267">
        <v>0.22333333333333405</v>
      </c>
      <c r="M22" s="239"/>
      <c r="N22" s="134"/>
      <c r="P22" s="134"/>
      <c r="Q22" s="134"/>
      <c r="R22" s="134"/>
    </row>
    <row r="23" spans="1:18" ht="14.1" customHeight="1" thickBot="1" x14ac:dyDescent="0.25">
      <c r="A23" s="292"/>
      <c r="B23" s="288" t="s">
        <v>24</v>
      </c>
      <c r="C23" s="253">
        <f>'25'!D46</f>
        <v>158711</v>
      </c>
      <c r="D23" s="254">
        <f>'25'!E46</f>
        <v>48808.100000000006</v>
      </c>
      <c r="E23" s="254">
        <f>'25'!F46</f>
        <v>521563.79453999997</v>
      </c>
      <c r="F23" s="695">
        <f t="shared" si="0"/>
        <v>5.077888466010852E-2</v>
      </c>
      <c r="G23" s="698">
        <f>'25'!H46</f>
        <v>0.19971732664749417</v>
      </c>
      <c r="H23" s="272">
        <v>3.7500000000000004</v>
      </c>
      <c r="I23" s="273">
        <v>11.6</v>
      </c>
      <c r="J23" s="273">
        <v>-3.1</v>
      </c>
      <c r="K23" s="273">
        <v>3.299999999999998</v>
      </c>
      <c r="L23" s="274">
        <v>0.4500000000000024</v>
      </c>
      <c r="M23" s="255"/>
      <c r="N23" s="134"/>
    </row>
    <row r="24" spans="1:18" ht="14.1" customHeight="1" thickTop="1" x14ac:dyDescent="0.2">
      <c r="A24" s="167"/>
      <c r="B24" s="139" t="s">
        <v>2</v>
      </c>
      <c r="C24" s="285">
        <f>SUM(C10:C23)</f>
        <v>2838476</v>
      </c>
      <c r="D24" s="141">
        <f>SUM(D10:D23)</f>
        <v>961757.90346341755</v>
      </c>
      <c r="E24" s="141">
        <f>SUM(E10:E23)</f>
        <v>10271273.148890886</v>
      </c>
      <c r="F24" s="284">
        <f>SUM(F10:F23)</f>
        <v>1.0000000000000002</v>
      </c>
      <c r="G24" s="165">
        <f>'9'!H21</f>
        <v>0.2163248160349277</v>
      </c>
      <c r="H24" s="275">
        <v>6.3366666666666669</v>
      </c>
      <c r="I24" s="276">
        <v>11.5</v>
      </c>
      <c r="J24" s="276">
        <v>0.2</v>
      </c>
      <c r="K24" s="276">
        <v>2.6366666666666658</v>
      </c>
      <c r="L24" s="277">
        <v>3.7000000000000011</v>
      </c>
      <c r="M24" s="126"/>
    </row>
    <row r="25" spans="1:18" ht="14.1" customHeight="1" x14ac:dyDescent="0.2">
      <c r="A25" s="258"/>
      <c r="B25" s="235" t="s">
        <v>93</v>
      </c>
      <c r="C25" s="227"/>
      <c r="D25" s="231">
        <f>'10'!E22+'11'!E22+'12'!E22+'13'!E18</f>
        <v>12969.035209930404</v>
      </c>
      <c r="E25" s="231">
        <f>'10'!F22+'11'!F22+'12'!F22+'13'!F18</f>
        <v>138495.96007999999</v>
      </c>
      <c r="F25" s="234"/>
      <c r="G25" s="700">
        <f>'9'!H22</f>
        <v>-0.15280951102841814</v>
      </c>
      <c r="H25" s="278">
        <v>6.3366666666666669</v>
      </c>
      <c r="I25" s="279">
        <v>11.5</v>
      </c>
      <c r="J25" s="279">
        <v>0.2</v>
      </c>
      <c r="K25" s="279">
        <v>2.6366666666666658</v>
      </c>
      <c r="L25" s="280">
        <v>3.7000000000000011</v>
      </c>
      <c r="M25" s="228"/>
    </row>
    <row r="26" spans="1:18" ht="14.1" customHeight="1" x14ac:dyDescent="0.2">
      <c r="A26" s="293"/>
      <c r="B26" s="289" t="s">
        <v>170</v>
      </c>
      <c r="C26" s="286">
        <f>C24+C25</f>
        <v>2838476</v>
      </c>
      <c r="D26" s="146">
        <f t="shared" ref="D26:E26" si="1">D24+D25</f>
        <v>974726.93867334793</v>
      </c>
      <c r="E26" s="290">
        <f t="shared" si="1"/>
        <v>10409769.108970886</v>
      </c>
      <c r="F26" s="696"/>
      <c r="G26" s="701">
        <f>'9'!H23</f>
        <v>0.2093140229209699</v>
      </c>
      <c r="H26" s="281">
        <v>6.3366666666666669</v>
      </c>
      <c r="I26" s="282">
        <v>11.5</v>
      </c>
      <c r="J26" s="282">
        <v>0.2</v>
      </c>
      <c r="K26" s="282">
        <v>2.6366666666666658</v>
      </c>
      <c r="L26" s="283">
        <v>3.7000000000000011</v>
      </c>
      <c r="M26" s="291"/>
    </row>
    <row r="27" spans="1:18" ht="15" customHeight="1" x14ac:dyDescent="0.2">
      <c r="A27" s="167"/>
      <c r="B27" s="139"/>
      <c r="C27" s="257"/>
      <c r="D27" s="1035" t="s">
        <v>168</v>
      </c>
      <c r="E27" s="1036"/>
      <c r="F27" s="1036"/>
      <c r="G27" s="1037"/>
      <c r="H27" s="1029" t="s">
        <v>166</v>
      </c>
      <c r="I27" s="1030"/>
      <c r="J27" s="1030"/>
      <c r="K27" s="1030"/>
      <c r="L27" s="1031"/>
      <c r="M27" s="126"/>
    </row>
    <row r="28" spans="1:18" ht="15" customHeight="1" x14ac:dyDescent="0.2">
      <c r="A28" s="126"/>
      <c r="B28" s="256"/>
      <c r="C28" s="138"/>
      <c r="D28" s="1038"/>
      <c r="E28" s="1039"/>
      <c r="F28" s="1039"/>
      <c r="G28" s="1040"/>
      <c r="H28" s="1032" t="s">
        <v>167</v>
      </c>
      <c r="I28" s="1033"/>
      <c r="J28" s="1033"/>
      <c r="K28" s="1033"/>
      <c r="L28" s="1034"/>
      <c r="M28" s="126"/>
    </row>
    <row r="29" spans="1:18" ht="30" customHeight="1" x14ac:dyDescent="0.2">
      <c r="A29" s="126"/>
      <c r="B29" s="256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26"/>
    </row>
    <row r="30" spans="1:18" ht="15" customHeight="1" x14ac:dyDescent="0.2">
      <c r="A30" s="167"/>
      <c r="B30" s="366"/>
      <c r="C30" s="366"/>
      <c r="D30" s="138"/>
      <c r="E30" s="469"/>
      <c r="F30" s="470"/>
      <c r="G30" s="470"/>
      <c r="H30" s="138"/>
      <c r="I30" s="139"/>
      <c r="J30" s="366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9"/>
      <c r="F31" s="470"/>
      <c r="G31" s="470"/>
      <c r="H31" s="138"/>
      <c r="I31" s="138"/>
      <c r="J31" s="138"/>
      <c r="K31" s="138"/>
      <c r="L31" s="226"/>
      <c r="M31" s="148"/>
    </row>
    <row r="32" spans="1:18" ht="15" customHeight="1" x14ac:dyDescent="0.25">
      <c r="A32" s="167"/>
      <c r="B32" s="1027" t="s">
        <v>190</v>
      </c>
      <c r="C32" s="981"/>
      <c r="D32" s="981"/>
      <c r="E32" s="981"/>
      <c r="F32" s="981"/>
      <c r="G32" s="981" t="s">
        <v>191</v>
      </c>
      <c r="H32" s="981"/>
      <c r="I32" s="981"/>
      <c r="J32" s="981"/>
      <c r="K32" s="981"/>
      <c r="L32" s="984"/>
      <c r="M32" s="148"/>
    </row>
    <row r="33" spans="1:13" ht="15" customHeight="1" x14ac:dyDescent="0.2">
      <c r="A33" s="167"/>
      <c r="C33" s="471" t="str">
        <f>G5</f>
        <v>listopad</v>
      </c>
      <c r="D33" s="472">
        <f>H5</f>
        <v>2016</v>
      </c>
      <c r="I33" s="471" t="str">
        <f>G5</f>
        <v>listopad</v>
      </c>
      <c r="J33" s="472">
        <f>H5</f>
        <v>2016</v>
      </c>
      <c r="M33" s="256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6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6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6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6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6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6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6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6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6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6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8"/>
      <c r="G52" s="228"/>
      <c r="H52" s="228"/>
      <c r="I52" s="228"/>
      <c r="J52" s="228"/>
      <c r="K52" s="228"/>
      <c r="L52" s="258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01" t="s">
        <v>279</v>
      </c>
      <c r="L1" s="1001"/>
      <c r="M1" s="1001"/>
    </row>
    <row r="2" spans="1:13" ht="6.75" customHeight="1" x14ac:dyDescent="0.2"/>
    <row r="3" spans="1:13" ht="30" customHeight="1" x14ac:dyDescent="0.2">
      <c r="B3" s="1014" t="s">
        <v>169</v>
      </c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22"/>
    </row>
    <row r="4" spans="1:13" ht="15.95" customHeight="1" x14ac:dyDescent="0.2">
      <c r="B4" s="122"/>
      <c r="C4" s="168"/>
      <c r="D4" s="473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21"/>
      <c r="C5" s="1022"/>
      <c r="D5" s="474"/>
      <c r="E5" s="475"/>
      <c r="F5" s="228"/>
      <c r="G5" s="478" t="str">
        <f>T!J22</f>
        <v>prosinec</v>
      </c>
      <c r="H5" s="482">
        <f>T!G17</f>
        <v>2016</v>
      </c>
      <c r="I5" s="476"/>
      <c r="J5" s="475"/>
      <c r="K5" s="475"/>
      <c r="L5" s="477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28" t="s">
        <v>39</v>
      </c>
      <c r="E7" s="1023"/>
      <c r="F7" s="1023"/>
      <c r="G7" s="1024"/>
      <c r="H7" s="1028" t="s">
        <v>160</v>
      </c>
      <c r="I7" s="1023"/>
      <c r="J7" s="1023"/>
      <c r="K7" s="1023"/>
      <c r="L7" s="1024"/>
      <c r="M7" s="148"/>
    </row>
    <row r="8" spans="1:13" ht="14.1" customHeight="1" x14ac:dyDescent="0.25">
      <c r="B8" s="161"/>
      <c r="C8" s="1010" t="s">
        <v>161</v>
      </c>
      <c r="D8" s="252"/>
      <c r="E8" s="252"/>
      <c r="F8" s="363" t="s">
        <v>163</v>
      </c>
      <c r="G8" s="686" t="s">
        <v>238</v>
      </c>
      <c r="H8" s="246" t="s">
        <v>38</v>
      </c>
      <c r="I8" s="247" t="s">
        <v>71</v>
      </c>
      <c r="J8" s="247" t="s">
        <v>72</v>
      </c>
      <c r="K8" s="247" t="s">
        <v>164</v>
      </c>
      <c r="L8" s="248" t="s">
        <v>165</v>
      </c>
      <c r="M8" s="126"/>
    </row>
    <row r="9" spans="1:13" ht="14.1" customHeight="1" x14ac:dyDescent="0.25">
      <c r="A9" s="258"/>
      <c r="B9" s="364" t="s">
        <v>162</v>
      </c>
      <c r="C9" s="1011"/>
      <c r="D9" s="364" t="s">
        <v>148</v>
      </c>
      <c r="E9" s="364" t="s">
        <v>1</v>
      </c>
      <c r="F9" s="364" t="s">
        <v>66</v>
      </c>
      <c r="G9" s="688" t="s">
        <v>66</v>
      </c>
      <c r="H9" s="249" t="s">
        <v>11</v>
      </c>
      <c r="I9" s="250" t="s">
        <v>11</v>
      </c>
      <c r="J9" s="250" t="s">
        <v>11</v>
      </c>
      <c r="K9" s="250" t="s">
        <v>11</v>
      </c>
      <c r="L9" s="251" t="s">
        <v>11</v>
      </c>
      <c r="M9" s="228"/>
    </row>
    <row r="10" spans="1:13" ht="14.1" customHeight="1" x14ac:dyDescent="0.2">
      <c r="A10" s="167"/>
      <c r="B10" s="232" t="s">
        <v>13</v>
      </c>
      <c r="C10" s="171">
        <f>'19'!D24</f>
        <v>107071</v>
      </c>
      <c r="D10" s="172">
        <f>'19'!E24</f>
        <v>39425.298999999999</v>
      </c>
      <c r="E10" s="172">
        <f>'19'!F24</f>
        <v>422489.34509999998</v>
      </c>
      <c r="F10" s="690">
        <f>E10/$E$24</f>
        <v>3.3333668453642967E-2</v>
      </c>
      <c r="G10" s="690">
        <f>'19'!H24</f>
        <v>0.30780960586085215</v>
      </c>
      <c r="H10" s="259">
        <v>-0.61935483870967711</v>
      </c>
      <c r="I10" s="260">
        <v>5.9</v>
      </c>
      <c r="J10" s="260">
        <v>-5.7</v>
      </c>
      <c r="K10" s="260">
        <v>-0.5</v>
      </c>
      <c r="L10" s="261">
        <v>-0.11935483870967711</v>
      </c>
      <c r="M10" s="126"/>
    </row>
    <row r="11" spans="1:13" ht="14.1" customHeight="1" x14ac:dyDescent="0.2">
      <c r="A11" s="258"/>
      <c r="B11" s="235" t="s">
        <v>14</v>
      </c>
      <c r="C11" s="236">
        <f>'19'!D51</f>
        <v>386421</v>
      </c>
      <c r="D11" s="237">
        <f>'19'!E51</f>
        <v>174142.9</v>
      </c>
      <c r="E11" s="237">
        <f>'19'!F51</f>
        <v>1863485.1049200003</v>
      </c>
      <c r="F11" s="238">
        <f t="shared" ref="F11:F23" si="0">E11/$E$24</f>
        <v>0.14702570698203715</v>
      </c>
      <c r="G11" s="691">
        <f>'19'!H51</f>
        <v>0.18891434688630321</v>
      </c>
      <c r="H11" s="262">
        <v>-0.41612903225806447</v>
      </c>
      <c r="I11" s="263">
        <v>7.8</v>
      </c>
      <c r="J11" s="263">
        <v>-6</v>
      </c>
      <c r="K11" s="263">
        <v>-0.20000000000000009</v>
      </c>
      <c r="L11" s="264">
        <v>-0.21612903225806437</v>
      </c>
      <c r="M11" s="228"/>
    </row>
    <row r="12" spans="1:13" ht="14.1" customHeight="1" x14ac:dyDescent="0.2">
      <c r="A12" s="167"/>
      <c r="B12" s="139" t="s">
        <v>15</v>
      </c>
      <c r="C12" s="132">
        <f>'20'!D24</f>
        <v>85729</v>
      </c>
      <c r="D12" s="133">
        <f>'20'!E24</f>
        <v>29360.600000000002</v>
      </c>
      <c r="E12" s="133">
        <f>'20'!F24</f>
        <v>314185.24289999995</v>
      </c>
      <c r="F12" s="690">
        <f t="shared" si="0"/>
        <v>2.4788664711478146E-2</v>
      </c>
      <c r="G12" s="238">
        <f>'20'!H24</f>
        <v>0.20202243511012863</v>
      </c>
      <c r="H12" s="265">
        <v>-0.70322580645161303</v>
      </c>
      <c r="I12" s="266">
        <v>4.5999999999999996</v>
      </c>
      <c r="J12" s="266">
        <v>-5.9</v>
      </c>
      <c r="K12" s="266">
        <v>-0.80000000000000038</v>
      </c>
      <c r="L12" s="267">
        <v>9.6774193548387344E-2</v>
      </c>
      <c r="M12" s="126"/>
    </row>
    <row r="13" spans="1:13" ht="14.1" customHeight="1" x14ac:dyDescent="0.2">
      <c r="A13" s="258"/>
      <c r="B13" s="235" t="s">
        <v>348</v>
      </c>
      <c r="C13" s="236">
        <f>'20'!D51</f>
        <v>118362</v>
      </c>
      <c r="D13" s="237">
        <f>'20'!E51</f>
        <v>48770.399999999994</v>
      </c>
      <c r="E13" s="237">
        <f>'20'!F51</f>
        <v>521886.89709000004</v>
      </c>
      <c r="F13" s="238">
        <f t="shared" si="0"/>
        <v>4.1175961002711092E-2</v>
      </c>
      <c r="G13" s="691">
        <f>'20'!H51</f>
        <v>0.27988830920714203</v>
      </c>
      <c r="H13" s="262">
        <v>-0.92258064516129024</v>
      </c>
      <c r="I13" s="263">
        <v>4.9000000000000004</v>
      </c>
      <c r="J13" s="263">
        <v>-6.3</v>
      </c>
      <c r="K13" s="263">
        <v>-0.60000000000000009</v>
      </c>
      <c r="L13" s="264">
        <v>-0.32258064516129015</v>
      </c>
      <c r="M13" s="228"/>
    </row>
    <row r="14" spans="1:13" ht="14.1" customHeight="1" x14ac:dyDescent="0.2">
      <c r="A14" s="167"/>
      <c r="B14" s="139" t="s">
        <v>16</v>
      </c>
      <c r="C14" s="132">
        <f>'21'!D24</f>
        <v>92896</v>
      </c>
      <c r="D14" s="133">
        <f>'21'!E24</f>
        <v>49446.9</v>
      </c>
      <c r="E14" s="133">
        <f>'21'!F24</f>
        <v>529125.94530999998</v>
      </c>
      <c r="F14" s="690">
        <f t="shared" si="0"/>
        <v>4.1747109212918139E-2</v>
      </c>
      <c r="G14" s="238">
        <f>'21'!H24</f>
        <v>0.2313793558573255</v>
      </c>
      <c r="H14" s="265">
        <v>-0.1838709677419354</v>
      </c>
      <c r="I14" s="266">
        <v>5.4</v>
      </c>
      <c r="J14" s="266">
        <v>-4.5999999999999996</v>
      </c>
      <c r="K14" s="266">
        <v>-0.20000000000000009</v>
      </c>
      <c r="L14" s="267">
        <v>1.6129032258064696E-2</v>
      </c>
      <c r="M14" s="126"/>
    </row>
    <row r="15" spans="1:13" ht="14.1" customHeight="1" x14ac:dyDescent="0.2">
      <c r="A15" s="258"/>
      <c r="B15" s="235" t="s">
        <v>17</v>
      </c>
      <c r="C15" s="236">
        <f>'21'!D51</f>
        <v>384945</v>
      </c>
      <c r="D15" s="237">
        <f>'21'!E51</f>
        <v>119431.027</v>
      </c>
      <c r="E15" s="237">
        <f>'21'!F51</f>
        <v>1277704.5712599999</v>
      </c>
      <c r="F15" s="238">
        <f t="shared" si="0"/>
        <v>0.10080865009744568</v>
      </c>
      <c r="G15" s="691">
        <f>'21'!H51</f>
        <v>0.22090687156217192</v>
      </c>
      <c r="H15" s="262">
        <v>-0.20000000000000007</v>
      </c>
      <c r="I15" s="263">
        <v>6.8</v>
      </c>
      <c r="J15" s="263">
        <v>-4.4000000000000004</v>
      </c>
      <c r="K15" s="263">
        <v>-0.5</v>
      </c>
      <c r="L15" s="264">
        <v>0.29999999999999993</v>
      </c>
      <c r="M15" s="228"/>
    </row>
    <row r="16" spans="1:13" ht="14.1" customHeight="1" x14ac:dyDescent="0.2">
      <c r="A16" s="167"/>
      <c r="B16" s="139" t="s">
        <v>18</v>
      </c>
      <c r="C16" s="132">
        <f>'22'!D24</f>
        <v>187557</v>
      </c>
      <c r="D16" s="133">
        <f>'22'!E24</f>
        <v>68827.899999999994</v>
      </c>
      <c r="E16" s="133">
        <f>'22'!F24</f>
        <v>736519.50498000009</v>
      </c>
      <c r="F16" s="690">
        <f t="shared" si="0"/>
        <v>5.8110097386795768E-2</v>
      </c>
      <c r="G16" s="238">
        <f>'22'!H24</f>
        <v>0.23085218056864482</v>
      </c>
      <c r="H16" s="265">
        <v>-0.79032258064516125</v>
      </c>
      <c r="I16" s="266">
        <v>5.2</v>
      </c>
      <c r="J16" s="266">
        <v>-4.3</v>
      </c>
      <c r="K16" s="266">
        <v>-1.1000000000000005</v>
      </c>
      <c r="L16" s="267">
        <v>0.30967741935483928</v>
      </c>
      <c r="M16" s="126"/>
    </row>
    <row r="17" spans="1:18" ht="14.1" customHeight="1" x14ac:dyDescent="0.2">
      <c r="A17" s="258"/>
      <c r="B17" s="235" t="s">
        <v>19</v>
      </c>
      <c r="C17" s="236">
        <f>'22'!D51</f>
        <v>136473</v>
      </c>
      <c r="D17" s="237">
        <f>'22'!E51</f>
        <v>52642.7</v>
      </c>
      <c r="E17" s="237">
        <f>'22'!F51</f>
        <v>563323.80327999999</v>
      </c>
      <c r="F17" s="238">
        <f t="shared" si="0"/>
        <v>4.4445260237595312E-2</v>
      </c>
      <c r="G17" s="691">
        <f>'22'!H51</f>
        <v>0.18530735577886506</v>
      </c>
      <c r="H17" s="262">
        <v>-0.76774193548387104</v>
      </c>
      <c r="I17" s="263">
        <v>5.5</v>
      </c>
      <c r="J17" s="263">
        <v>-6.3</v>
      </c>
      <c r="K17" s="263">
        <v>0.10000000000000005</v>
      </c>
      <c r="L17" s="264">
        <v>-0.86774193548387113</v>
      </c>
      <c r="M17" s="228"/>
    </row>
    <row r="18" spans="1:18" ht="14.1" customHeight="1" x14ac:dyDescent="0.2">
      <c r="A18" s="167"/>
      <c r="B18" s="139" t="s">
        <v>20</v>
      </c>
      <c r="C18" s="132">
        <f>'23'!D24</f>
        <v>159464</v>
      </c>
      <c r="D18" s="133">
        <f>'23'!E24</f>
        <v>53223.299999999996</v>
      </c>
      <c r="E18" s="133">
        <f>'23'!F24</f>
        <v>569537.10717999993</v>
      </c>
      <c r="F18" s="690">
        <f t="shared" si="0"/>
        <v>4.4935479019693358E-2</v>
      </c>
      <c r="G18" s="238">
        <f>'23'!H24</f>
        <v>0.19969299501173221</v>
      </c>
      <c r="H18" s="265">
        <v>0.19677419354838707</v>
      </c>
      <c r="I18" s="266">
        <v>5.7</v>
      </c>
      <c r="J18" s="266">
        <v>-5</v>
      </c>
      <c r="K18" s="266">
        <v>-0.10000000000000005</v>
      </c>
      <c r="L18" s="267">
        <v>0.29677419354838713</v>
      </c>
      <c r="M18" s="126"/>
    </row>
    <row r="19" spans="1:18" ht="14.1" customHeight="1" x14ac:dyDescent="0.2">
      <c r="A19" s="258"/>
      <c r="B19" s="235" t="s">
        <v>3</v>
      </c>
      <c r="C19" s="236">
        <f>'23'!D51</f>
        <v>426997</v>
      </c>
      <c r="D19" s="237">
        <f>'23'!E51</f>
        <v>139723.14984525554</v>
      </c>
      <c r="E19" s="237">
        <f>'23'!F51</f>
        <v>1492490.009556948</v>
      </c>
      <c r="F19" s="238">
        <f t="shared" si="0"/>
        <v>0.11775484453263607</v>
      </c>
      <c r="G19" s="691">
        <f>'23'!H51</f>
        <v>0.31412006024144751</v>
      </c>
      <c r="H19" s="262">
        <v>1.7193548387096778</v>
      </c>
      <c r="I19" s="263">
        <v>8</v>
      </c>
      <c r="J19" s="263">
        <v>-3.7</v>
      </c>
      <c r="K19" s="263">
        <v>1.1000000000000005</v>
      </c>
      <c r="L19" s="264">
        <v>0.61935483870967722</v>
      </c>
      <c r="M19" s="228"/>
    </row>
    <row r="20" spans="1:18" ht="14.1" customHeight="1" x14ac:dyDescent="0.2">
      <c r="A20" s="167"/>
      <c r="B20" s="139" t="s">
        <v>21</v>
      </c>
      <c r="C20" s="140">
        <f>'24'!D24</f>
        <v>254641</v>
      </c>
      <c r="D20" s="141">
        <f>'24'!E24</f>
        <v>144564.56599999999</v>
      </c>
      <c r="E20" s="141">
        <f>'24'!F24</f>
        <v>1546948.6758400002</v>
      </c>
      <c r="F20" s="690">
        <f t="shared" si="0"/>
        <v>0.12205153780398278</v>
      </c>
      <c r="G20" s="165">
        <f>'24'!H24</f>
        <v>0.26814780529198479</v>
      </c>
      <c r="H20" s="268">
        <v>0.51935483870967769</v>
      </c>
      <c r="I20" s="269">
        <v>6.9</v>
      </c>
      <c r="J20" s="266">
        <v>-4.4000000000000004</v>
      </c>
      <c r="K20" s="266">
        <v>0.69999999999999962</v>
      </c>
      <c r="L20" s="267">
        <v>-0.18064516129032193</v>
      </c>
      <c r="M20" s="239"/>
      <c r="N20" s="134"/>
      <c r="P20" s="134"/>
      <c r="Q20" s="134"/>
      <c r="R20" s="134"/>
    </row>
    <row r="21" spans="1:18" ht="14.1" customHeight="1" x14ac:dyDescent="0.2">
      <c r="A21" s="258"/>
      <c r="B21" s="235" t="s">
        <v>22</v>
      </c>
      <c r="C21" s="230">
        <f>'24'!D51</f>
        <v>226145</v>
      </c>
      <c r="D21" s="231">
        <f>'24'!E51</f>
        <v>150875.541</v>
      </c>
      <c r="E21" s="231">
        <f>'24'!F51</f>
        <v>1610755.6348099997</v>
      </c>
      <c r="F21" s="238">
        <f t="shared" si="0"/>
        <v>0.12708579497522041</v>
      </c>
      <c r="G21" s="697">
        <f>'24'!H51</f>
        <v>0.72973102151374136</v>
      </c>
      <c r="H21" s="270">
        <v>1.1354838709677417</v>
      </c>
      <c r="I21" s="271">
        <v>7.6</v>
      </c>
      <c r="J21" s="263">
        <v>-4.8</v>
      </c>
      <c r="K21" s="263">
        <v>0.89999999999999947</v>
      </c>
      <c r="L21" s="264">
        <v>0.23548387096774226</v>
      </c>
      <c r="M21" s="240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'25'!D24</f>
        <v>114941</v>
      </c>
      <c r="D22" s="141">
        <f>'25'!E24</f>
        <v>51687.722999999998</v>
      </c>
      <c r="E22" s="141">
        <f>'25'!F24</f>
        <v>553200.57203000004</v>
      </c>
      <c r="F22" s="690">
        <f t="shared" si="0"/>
        <v>4.3646555044007093E-2</v>
      </c>
      <c r="G22" s="165">
        <f>'25'!H24</f>
        <v>0.23418266383356465</v>
      </c>
      <c r="H22" s="268">
        <v>-1.1000000000000001</v>
      </c>
      <c r="I22" s="269">
        <v>5.5</v>
      </c>
      <c r="J22" s="266">
        <v>-6</v>
      </c>
      <c r="K22" s="266">
        <v>-1.2000000000000002</v>
      </c>
      <c r="L22" s="267">
        <v>0.10000000000000009</v>
      </c>
      <c r="M22" s="239"/>
      <c r="N22" s="134"/>
      <c r="P22" s="134"/>
      <c r="Q22" s="134"/>
      <c r="R22" s="134"/>
    </row>
    <row r="23" spans="1:18" ht="14.1" customHeight="1" thickBot="1" x14ac:dyDescent="0.25">
      <c r="A23" s="292"/>
      <c r="B23" s="288" t="s">
        <v>24</v>
      </c>
      <c r="C23" s="253">
        <f>'25'!D51</f>
        <v>158831</v>
      </c>
      <c r="D23" s="254">
        <f>'25'!E51</f>
        <v>62882.600000000006</v>
      </c>
      <c r="E23" s="254">
        <f>'25'!F51</f>
        <v>672900.51374000008</v>
      </c>
      <c r="F23" s="695">
        <f t="shared" si="0"/>
        <v>5.309067053983603E-2</v>
      </c>
      <c r="G23" s="698">
        <f>'25'!H51</f>
        <v>0.21902830711729579</v>
      </c>
      <c r="H23" s="272">
        <v>-1.3354838709677421</v>
      </c>
      <c r="I23" s="273">
        <v>5.5</v>
      </c>
      <c r="J23" s="273">
        <v>-5.2</v>
      </c>
      <c r="K23" s="273">
        <v>-0.10000000000000005</v>
      </c>
      <c r="L23" s="274">
        <v>-1.235483870967742</v>
      </c>
      <c r="M23" s="255"/>
      <c r="N23" s="134"/>
    </row>
    <row r="24" spans="1:18" ht="14.1" customHeight="1" thickTop="1" x14ac:dyDescent="0.2">
      <c r="A24" s="167"/>
      <c r="B24" s="139" t="s">
        <v>2</v>
      </c>
      <c r="C24" s="285">
        <f>SUM(C10:C23)</f>
        <v>2840473</v>
      </c>
      <c r="D24" s="141">
        <f>SUM(D10:D23)</f>
        <v>1185004.6058452558</v>
      </c>
      <c r="E24" s="141">
        <f>SUM(E10:E23)</f>
        <v>12674552.927996948</v>
      </c>
      <c r="F24" s="284">
        <f>SUM(F10:F23)</f>
        <v>1</v>
      </c>
      <c r="G24" s="165">
        <f>'9'!H28</f>
        <v>0.28409470045911611</v>
      </c>
      <c r="H24" s="275">
        <v>-0.38709677419354827</v>
      </c>
      <c r="I24" s="276">
        <v>5.7</v>
      </c>
      <c r="J24" s="276">
        <v>-4.5999999999999996</v>
      </c>
      <c r="K24" s="276">
        <v>-0.43548387096774194</v>
      </c>
      <c r="L24" s="277">
        <v>4.8387096774193672E-2</v>
      </c>
      <c r="M24" s="126"/>
    </row>
    <row r="25" spans="1:18" ht="14.1" customHeight="1" x14ac:dyDescent="0.2">
      <c r="A25" s="258"/>
      <c r="B25" s="235" t="s">
        <v>93</v>
      </c>
      <c r="C25" s="227"/>
      <c r="D25" s="231">
        <f>'10'!E29+'11'!E29+'12'!E29+'13'!E23</f>
        <v>-8143.8192738501893</v>
      </c>
      <c r="E25" s="231">
        <f>'10'!F29+'11'!F29+'12'!F29+'13'!F23</f>
        <v>-87399.048989999996</v>
      </c>
      <c r="F25" s="234"/>
      <c r="G25" s="700">
        <f>'9'!H29</f>
        <v>-0.59015831992717627</v>
      </c>
      <c r="H25" s="278">
        <v>-0.38709677419354827</v>
      </c>
      <c r="I25" s="279">
        <v>5.7</v>
      </c>
      <c r="J25" s="279">
        <v>-4.5999999999999996</v>
      </c>
      <c r="K25" s="279">
        <v>-0.43548387096774194</v>
      </c>
      <c r="L25" s="280">
        <v>4.8387096774193672E-2</v>
      </c>
      <c r="M25" s="228"/>
    </row>
    <row r="26" spans="1:18" ht="14.1" customHeight="1" x14ac:dyDescent="0.2">
      <c r="A26" s="293"/>
      <c r="B26" s="289" t="s">
        <v>170</v>
      </c>
      <c r="C26" s="286">
        <f>C24+C25</f>
        <v>2840473</v>
      </c>
      <c r="D26" s="146">
        <f t="shared" ref="D26:E26" si="1">D24+D25</f>
        <v>1176860.7865714056</v>
      </c>
      <c r="E26" s="290">
        <f t="shared" si="1"/>
        <v>12587153.879006948</v>
      </c>
      <c r="F26" s="696"/>
      <c r="G26" s="701">
        <f>'9'!H30</f>
        <v>0.30333357382782616</v>
      </c>
      <c r="H26" s="281">
        <v>-0.38709677419354827</v>
      </c>
      <c r="I26" s="282">
        <v>5.7</v>
      </c>
      <c r="J26" s="282">
        <v>-4.5999999999999996</v>
      </c>
      <c r="K26" s="282">
        <v>-0.43548387096774194</v>
      </c>
      <c r="L26" s="283">
        <v>4.8387096774193672E-2</v>
      </c>
      <c r="M26" s="291"/>
    </row>
    <row r="27" spans="1:18" ht="15" customHeight="1" x14ac:dyDescent="0.2">
      <c r="A27" s="167"/>
      <c r="B27" s="139"/>
      <c r="C27" s="257"/>
      <c r="D27" s="1035" t="s">
        <v>168</v>
      </c>
      <c r="E27" s="1036"/>
      <c r="F27" s="1036"/>
      <c r="G27" s="1037"/>
      <c r="H27" s="1029" t="s">
        <v>166</v>
      </c>
      <c r="I27" s="1030"/>
      <c r="J27" s="1030"/>
      <c r="K27" s="1030"/>
      <c r="L27" s="1031"/>
      <c r="M27" s="126"/>
    </row>
    <row r="28" spans="1:18" ht="15" customHeight="1" x14ac:dyDescent="0.2">
      <c r="A28" s="126"/>
      <c r="B28" s="256"/>
      <c r="C28" s="138"/>
      <c r="D28" s="1038"/>
      <c r="E28" s="1039"/>
      <c r="F28" s="1039"/>
      <c r="G28" s="1040"/>
      <c r="H28" s="1032" t="s">
        <v>167</v>
      </c>
      <c r="I28" s="1033"/>
      <c r="J28" s="1033"/>
      <c r="K28" s="1033"/>
      <c r="L28" s="1034"/>
      <c r="M28" s="126"/>
    </row>
    <row r="29" spans="1:18" ht="30" customHeight="1" x14ac:dyDescent="0.2">
      <c r="A29" s="126"/>
      <c r="B29" s="256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26"/>
    </row>
    <row r="30" spans="1:18" ht="15" customHeight="1" x14ac:dyDescent="0.2">
      <c r="A30" s="167"/>
      <c r="B30" s="366"/>
      <c r="C30" s="366"/>
      <c r="D30" s="138"/>
      <c r="E30" s="469"/>
      <c r="F30" s="470"/>
      <c r="G30" s="470"/>
      <c r="H30" s="138"/>
      <c r="I30" s="139"/>
      <c r="J30" s="366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9"/>
      <c r="F31" s="470"/>
      <c r="G31" s="470"/>
      <c r="H31" s="138"/>
      <c r="I31" s="138"/>
      <c r="J31" s="138"/>
      <c r="K31" s="138"/>
      <c r="L31" s="226"/>
      <c r="M31" s="148"/>
    </row>
    <row r="32" spans="1:18" ht="15" customHeight="1" x14ac:dyDescent="0.25">
      <c r="A32" s="167"/>
      <c r="B32" s="1027" t="s">
        <v>190</v>
      </c>
      <c r="C32" s="981"/>
      <c r="D32" s="981"/>
      <c r="E32" s="981"/>
      <c r="F32" s="981"/>
      <c r="G32" s="981" t="s">
        <v>191</v>
      </c>
      <c r="H32" s="981"/>
      <c r="I32" s="981"/>
      <c r="J32" s="981"/>
      <c r="K32" s="981"/>
      <c r="L32" s="984"/>
      <c r="M32" s="148"/>
    </row>
    <row r="33" spans="1:13" ht="15" customHeight="1" x14ac:dyDescent="0.2">
      <c r="A33" s="167"/>
      <c r="C33" s="471" t="str">
        <f>G5</f>
        <v>prosinec</v>
      </c>
      <c r="D33" s="472">
        <f>H5</f>
        <v>2016</v>
      </c>
      <c r="I33" s="471" t="str">
        <f>G5</f>
        <v>prosinec</v>
      </c>
      <c r="J33" s="472">
        <f>H5</f>
        <v>2016</v>
      </c>
      <c r="M33" s="256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6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6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6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6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6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6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6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6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6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6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8"/>
      <c r="G52" s="228"/>
      <c r="H52" s="228"/>
      <c r="I52" s="228"/>
      <c r="J52" s="228"/>
      <c r="K52" s="228"/>
      <c r="L52" s="258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5"/>
  <sheetViews>
    <sheetView view="pageBreakPreview" zoomScaleNormal="100" zoomScaleSheetLayoutView="100" workbookViewId="0">
      <selection activeCell="C2" sqref="C2"/>
    </sheetView>
  </sheetViews>
  <sheetFormatPr defaultRowHeight="12.75" x14ac:dyDescent="0.25"/>
  <cols>
    <col min="1" max="1" width="12.5703125" style="501" customWidth="1"/>
    <col min="2" max="2" width="2.7109375" style="615" customWidth="1"/>
    <col min="3" max="3" width="65.5703125" style="501" customWidth="1"/>
    <col min="4" max="4" width="13.5703125" style="501" customWidth="1"/>
    <col min="5" max="5" width="9.140625" style="501"/>
    <col min="6" max="6" width="11.7109375" style="501" customWidth="1"/>
    <col min="7" max="8" width="9.140625" style="501"/>
    <col min="9" max="9" width="11.7109375" style="501" customWidth="1"/>
    <col min="10" max="16384" width="9.140625" style="501"/>
  </cols>
  <sheetData>
    <row r="1" spans="1:4" ht="12.75" customHeight="1" x14ac:dyDescent="0.25">
      <c r="B1" s="630"/>
      <c r="C1" s="610"/>
      <c r="D1" s="610"/>
    </row>
    <row r="2" spans="1:4" ht="12.75" customHeight="1" x14ac:dyDescent="0.25">
      <c r="A2" s="610"/>
      <c r="B2" s="630"/>
      <c r="C2" s="610"/>
      <c r="D2" s="610"/>
    </row>
    <row r="3" spans="1:4" ht="15" customHeight="1" x14ac:dyDescent="0.25">
      <c r="A3" s="610"/>
      <c r="B3" s="630"/>
      <c r="C3" s="611" t="s">
        <v>333</v>
      </c>
      <c r="D3" s="610"/>
    </row>
    <row r="4" spans="1:4" ht="12.75" customHeight="1" x14ac:dyDescent="0.25">
      <c r="A4" s="735" t="s">
        <v>249</v>
      </c>
      <c r="B4" s="734"/>
      <c r="C4" s="736" t="s">
        <v>250</v>
      </c>
      <c r="D4" s="629"/>
    </row>
    <row r="5" spans="1:4" ht="18" customHeight="1" x14ac:dyDescent="0.25">
      <c r="A5" s="139" t="s">
        <v>48</v>
      </c>
      <c r="B5" s="631" t="s">
        <v>37</v>
      </c>
      <c r="C5" s="632" t="s">
        <v>4</v>
      </c>
      <c r="D5" s="632"/>
    </row>
    <row r="6" spans="1:4" ht="18" customHeight="1" x14ac:dyDescent="0.25">
      <c r="A6" s="139" t="s">
        <v>9</v>
      </c>
      <c r="B6" s="631" t="s">
        <v>37</v>
      </c>
      <c r="C6" s="632" t="s">
        <v>64</v>
      </c>
      <c r="D6" s="632"/>
    </row>
    <row r="7" spans="1:4" ht="18" customHeight="1" x14ac:dyDescent="0.25">
      <c r="A7" s="139" t="s">
        <v>75</v>
      </c>
      <c r="B7" s="631" t="s">
        <v>37</v>
      </c>
      <c r="C7" s="632" t="s">
        <v>76</v>
      </c>
      <c r="D7" s="632"/>
    </row>
    <row r="8" spans="1:4" ht="18" customHeight="1" x14ac:dyDescent="0.25">
      <c r="A8" s="139" t="s">
        <v>41</v>
      </c>
      <c r="B8" s="631" t="s">
        <v>37</v>
      </c>
      <c r="C8" s="138" t="s">
        <v>311</v>
      </c>
      <c r="D8" s="632"/>
    </row>
    <row r="9" spans="1:4" ht="18" customHeight="1" x14ac:dyDescent="0.25">
      <c r="A9" s="139" t="s">
        <v>67</v>
      </c>
      <c r="B9" s="631" t="s">
        <v>37</v>
      </c>
      <c r="C9" s="632" t="s">
        <v>68</v>
      </c>
      <c r="D9" s="489"/>
    </row>
    <row r="10" spans="1:4" ht="18" customHeight="1" x14ac:dyDescent="0.25">
      <c r="A10" s="139" t="s">
        <v>336</v>
      </c>
      <c r="B10" s="631" t="s">
        <v>37</v>
      </c>
      <c r="C10" s="138" t="s">
        <v>337</v>
      </c>
      <c r="D10" s="632"/>
    </row>
    <row r="11" spans="1:4" ht="18" customHeight="1" x14ac:dyDescent="0.25">
      <c r="A11" s="139" t="s">
        <v>287</v>
      </c>
      <c r="B11" s="631" t="s">
        <v>37</v>
      </c>
      <c r="C11" s="632" t="s">
        <v>309</v>
      </c>
      <c r="D11" s="632"/>
    </row>
    <row r="12" spans="1:4" ht="18" customHeight="1" x14ac:dyDescent="0.25">
      <c r="A12" s="139" t="s">
        <v>57</v>
      </c>
      <c r="B12" s="631" t="s">
        <v>37</v>
      </c>
      <c r="C12" s="632" t="s">
        <v>58</v>
      </c>
      <c r="D12" s="632"/>
    </row>
    <row r="13" spans="1:4" ht="18" customHeight="1" x14ac:dyDescent="0.25">
      <c r="A13" s="139" t="s">
        <v>338</v>
      </c>
      <c r="B13" s="631" t="s">
        <v>37</v>
      </c>
      <c r="C13" s="632" t="s">
        <v>339</v>
      </c>
      <c r="D13" s="632"/>
    </row>
    <row r="14" spans="1:4" ht="18" customHeight="1" x14ac:dyDescent="0.25">
      <c r="A14" s="139" t="s">
        <v>77</v>
      </c>
      <c r="B14" s="631" t="s">
        <v>37</v>
      </c>
      <c r="C14" s="632" t="s">
        <v>78</v>
      </c>
      <c r="D14" s="489"/>
    </row>
    <row r="15" spans="1:4" ht="18" customHeight="1" x14ac:dyDescent="0.25">
      <c r="A15" s="139" t="s">
        <v>53</v>
      </c>
      <c r="B15" s="631" t="s">
        <v>37</v>
      </c>
      <c r="C15" s="632" t="s">
        <v>54</v>
      </c>
      <c r="D15" s="489"/>
    </row>
    <row r="16" spans="1:4" ht="18" customHeight="1" x14ac:dyDescent="0.25">
      <c r="A16" s="139" t="s">
        <v>149</v>
      </c>
      <c r="B16" s="631" t="s">
        <v>37</v>
      </c>
      <c r="C16" s="632" t="s">
        <v>308</v>
      </c>
      <c r="D16" s="489"/>
    </row>
    <row r="17" spans="1:4" ht="18" customHeight="1" x14ac:dyDescent="0.25">
      <c r="A17" s="139" t="s">
        <v>8</v>
      </c>
      <c r="B17" s="631" t="s">
        <v>37</v>
      </c>
      <c r="C17" s="632" t="s">
        <v>61</v>
      </c>
      <c r="D17" s="489"/>
    </row>
    <row r="18" spans="1:4" ht="18" customHeight="1" x14ac:dyDescent="0.25">
      <c r="A18" s="139" t="s">
        <v>235</v>
      </c>
      <c r="B18" s="631" t="s">
        <v>37</v>
      </c>
      <c r="C18" s="489" t="s">
        <v>307</v>
      </c>
      <c r="D18" s="632"/>
    </row>
    <row r="19" spans="1:4" ht="18" customHeight="1" x14ac:dyDescent="0.25">
      <c r="A19" s="139" t="s">
        <v>238</v>
      </c>
      <c r="B19" s="631" t="s">
        <v>37</v>
      </c>
      <c r="C19" s="632" t="s">
        <v>239</v>
      </c>
      <c r="D19" s="632"/>
    </row>
    <row r="20" spans="1:4" ht="18" customHeight="1" x14ac:dyDescent="0.25">
      <c r="A20" s="139" t="s">
        <v>288</v>
      </c>
      <c r="B20" s="631" t="s">
        <v>37</v>
      </c>
      <c r="C20" s="489" t="s">
        <v>306</v>
      </c>
      <c r="D20" s="632"/>
    </row>
    <row r="21" spans="1:4" ht="18" customHeight="1" x14ac:dyDescent="0.25">
      <c r="A21" s="139" t="s">
        <v>65</v>
      </c>
      <c r="B21" s="631" t="s">
        <v>37</v>
      </c>
      <c r="C21" s="632" t="s">
        <v>136</v>
      </c>
      <c r="D21" s="632"/>
    </row>
    <row r="22" spans="1:4" ht="18" customHeight="1" x14ac:dyDescent="0.25">
      <c r="A22" s="139" t="s">
        <v>69</v>
      </c>
      <c r="B22" s="631" t="s">
        <v>37</v>
      </c>
      <c r="C22" s="632" t="s">
        <v>70</v>
      </c>
      <c r="D22" s="632"/>
    </row>
    <row r="23" spans="1:4" ht="18" customHeight="1" x14ac:dyDescent="0.25">
      <c r="A23" s="139" t="s">
        <v>40</v>
      </c>
      <c r="B23" s="631" t="s">
        <v>37</v>
      </c>
      <c r="C23" s="805" t="s">
        <v>310</v>
      </c>
      <c r="D23" s="489"/>
    </row>
    <row r="24" spans="1:4" ht="18" customHeight="1" x14ac:dyDescent="0.25">
      <c r="A24" s="139" t="s">
        <v>60</v>
      </c>
      <c r="B24" s="631" t="s">
        <v>37</v>
      </c>
      <c r="C24" s="632" t="s">
        <v>59</v>
      </c>
      <c r="D24" s="632"/>
    </row>
    <row r="25" spans="1:4" ht="18" customHeight="1" x14ac:dyDescent="0.25">
      <c r="A25" s="139" t="s">
        <v>50</v>
      </c>
      <c r="B25" s="631" t="s">
        <v>37</v>
      </c>
      <c r="C25" s="632" t="s">
        <v>49</v>
      </c>
      <c r="D25" s="632"/>
    </row>
    <row r="26" spans="1:4" ht="18" customHeight="1" x14ac:dyDescent="0.25">
      <c r="A26" s="139" t="s">
        <v>52</v>
      </c>
      <c r="B26" s="631" t="s">
        <v>37</v>
      </c>
      <c r="C26" s="632" t="s">
        <v>51</v>
      </c>
      <c r="D26" s="489"/>
    </row>
    <row r="27" spans="1:4" ht="18" customHeight="1" x14ac:dyDescent="0.25">
      <c r="A27" s="139" t="s">
        <v>7</v>
      </c>
      <c r="B27" s="631" t="s">
        <v>37</v>
      </c>
      <c r="C27" s="632" t="s">
        <v>63</v>
      </c>
      <c r="D27" s="636"/>
    </row>
    <row r="28" spans="1:4" ht="18" customHeight="1" x14ac:dyDescent="0.25">
      <c r="A28" s="139" t="s">
        <v>6</v>
      </c>
      <c r="B28" s="631" t="s">
        <v>37</v>
      </c>
      <c r="C28" s="632" t="s">
        <v>62</v>
      </c>
      <c r="D28" s="609"/>
    </row>
    <row r="29" spans="1:4" ht="18" customHeight="1" x14ac:dyDescent="0.25">
      <c r="A29" s="139" t="s">
        <v>73</v>
      </c>
      <c r="B29" s="631" t="s">
        <v>37</v>
      </c>
      <c r="C29" s="632" t="s">
        <v>74</v>
      </c>
      <c r="D29" s="609"/>
    </row>
    <row r="30" spans="1:4" ht="18" customHeight="1" x14ac:dyDescent="0.25">
      <c r="A30" s="139" t="s">
        <v>94</v>
      </c>
      <c r="B30" s="631" t="s">
        <v>37</v>
      </c>
      <c r="C30" s="632" t="s">
        <v>92</v>
      </c>
      <c r="D30" s="609"/>
    </row>
    <row r="31" spans="1:4" ht="18" customHeight="1" x14ac:dyDescent="0.25">
      <c r="A31" s="139" t="s">
        <v>56</v>
      </c>
      <c r="B31" s="631" t="s">
        <v>37</v>
      </c>
      <c r="C31" s="632" t="s">
        <v>55</v>
      </c>
      <c r="D31" s="609"/>
    </row>
    <row r="32" spans="1:4" ht="18" customHeight="1" x14ac:dyDescent="0.25">
      <c r="A32" s="139"/>
      <c r="B32" s="631"/>
      <c r="C32" s="138"/>
      <c r="D32" s="609"/>
    </row>
    <row r="33" spans="1:4" ht="18" customHeight="1" x14ac:dyDescent="0.25">
      <c r="A33" s="139"/>
      <c r="B33" s="744"/>
      <c r="C33" s="138"/>
      <c r="D33" s="609"/>
    </row>
    <row r="34" spans="1:4" ht="18" customHeight="1" x14ac:dyDescent="0.25">
      <c r="B34" s="756"/>
    </row>
    <row r="35" spans="1:4" ht="18" customHeight="1" x14ac:dyDescent="0.25">
      <c r="A35" s="735" t="s">
        <v>251</v>
      </c>
      <c r="B35" s="739"/>
      <c r="C35" s="897" t="s">
        <v>250</v>
      </c>
      <c r="D35" s="897"/>
    </row>
    <row r="36" spans="1:4" ht="18" customHeight="1" x14ac:dyDescent="0.25">
      <c r="A36" s="710" t="s">
        <v>252</v>
      </c>
      <c r="B36" s="631" t="s">
        <v>37</v>
      </c>
      <c r="C36" s="754" t="s">
        <v>305</v>
      </c>
      <c r="D36" s="746"/>
    </row>
    <row r="37" spans="1:4" ht="18" customHeight="1" x14ac:dyDescent="0.25">
      <c r="A37" s="710" t="s">
        <v>323</v>
      </c>
      <c r="B37" s="631" t="s">
        <v>37</v>
      </c>
      <c r="C37" s="755" t="s">
        <v>324</v>
      </c>
      <c r="D37" s="745"/>
    </row>
    <row r="38" spans="1:4" ht="18" customHeight="1" x14ac:dyDescent="0.25">
      <c r="A38" s="139" t="s">
        <v>95</v>
      </c>
      <c r="B38" s="631" t="s">
        <v>37</v>
      </c>
      <c r="C38" s="898" t="s">
        <v>332</v>
      </c>
      <c r="D38" s="745"/>
    </row>
    <row r="39" spans="1:4" ht="12" customHeight="1" x14ac:dyDescent="0.25">
      <c r="B39" s="501"/>
      <c r="C39" s="898"/>
      <c r="D39" s="609"/>
    </row>
    <row r="40" spans="1:4" ht="18" customHeight="1" x14ac:dyDescent="0.25">
      <c r="A40" s="710" t="s">
        <v>253</v>
      </c>
      <c r="B40" s="631" t="s">
        <v>37</v>
      </c>
      <c r="C40" s="755" t="s">
        <v>312</v>
      </c>
      <c r="D40" s="737"/>
    </row>
    <row r="41" spans="1:4" ht="18" customHeight="1" x14ac:dyDescent="0.25">
      <c r="B41" s="631"/>
      <c r="D41" s="737"/>
    </row>
    <row r="42" spans="1:4" ht="30" customHeight="1" x14ac:dyDescent="0.25">
      <c r="A42" s="139"/>
      <c r="B42" s="738"/>
      <c r="C42" s="632"/>
      <c r="D42" s="737"/>
    </row>
    <row r="43" spans="1:4" ht="30" customHeight="1" x14ac:dyDescent="0.25">
      <c r="B43" s="738"/>
    </row>
    <row r="44" spans="1:4" ht="30" customHeight="1" x14ac:dyDescent="0.25">
      <c r="B44" s="738"/>
    </row>
    <row r="45" spans="1:4" ht="30" customHeight="1" x14ac:dyDescent="0.25">
      <c r="B45" s="501"/>
    </row>
  </sheetData>
  <sortState ref="A5:C31">
    <sortCondition ref="A5"/>
  </sortState>
  <mergeCells count="2">
    <mergeCell ref="C35:D35"/>
    <mergeCell ref="C38:C3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01" t="s">
        <v>280</v>
      </c>
      <c r="L1" s="1001"/>
      <c r="M1" s="1001"/>
    </row>
    <row r="2" spans="1:13" ht="6.75" customHeight="1" x14ac:dyDescent="0.2"/>
    <row r="3" spans="1:13" ht="30" customHeight="1" x14ac:dyDescent="0.2">
      <c r="B3" s="1014" t="s">
        <v>169</v>
      </c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22"/>
    </row>
    <row r="4" spans="1:13" ht="15.95" customHeight="1" x14ac:dyDescent="0.2">
      <c r="B4" s="122"/>
      <c r="C4" s="168"/>
      <c r="D4" s="473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21"/>
      <c r="C5" s="1022"/>
      <c r="D5" s="474"/>
      <c r="E5" s="475"/>
      <c r="F5" s="228"/>
      <c r="G5" s="481" t="str">
        <f>T!E17</f>
        <v>IV. čtvrtletí</v>
      </c>
      <c r="H5" s="482">
        <f>T!G17</f>
        <v>2016</v>
      </c>
      <c r="I5" s="476"/>
      <c r="J5" s="475"/>
      <c r="K5" s="475"/>
      <c r="L5" s="477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28" t="s">
        <v>39</v>
      </c>
      <c r="E7" s="1023"/>
      <c r="F7" s="1023"/>
      <c r="G7" s="1024"/>
      <c r="H7" s="1028" t="s">
        <v>160</v>
      </c>
      <c r="I7" s="1023"/>
      <c r="J7" s="1023"/>
      <c r="K7" s="1023"/>
      <c r="L7" s="1024"/>
      <c r="M7" s="148"/>
    </row>
    <row r="8" spans="1:13" ht="14.1" customHeight="1" x14ac:dyDescent="0.25">
      <c r="B8" s="161"/>
      <c r="C8" s="1010" t="s">
        <v>161</v>
      </c>
      <c r="D8" s="252"/>
      <c r="E8" s="252"/>
      <c r="F8" s="363" t="s">
        <v>163</v>
      </c>
      <c r="G8" s="686" t="s">
        <v>238</v>
      </c>
      <c r="H8" s="246" t="s">
        <v>38</v>
      </c>
      <c r="I8" s="247" t="s">
        <v>71</v>
      </c>
      <c r="J8" s="247" t="s">
        <v>72</v>
      </c>
      <c r="K8" s="247" t="s">
        <v>164</v>
      </c>
      <c r="L8" s="248" t="s">
        <v>165</v>
      </c>
      <c r="M8" s="126"/>
    </row>
    <row r="9" spans="1:13" ht="14.1" customHeight="1" x14ac:dyDescent="0.25">
      <c r="A9" s="258"/>
      <c r="B9" s="364" t="s">
        <v>162</v>
      </c>
      <c r="C9" s="1011"/>
      <c r="D9" s="364" t="s">
        <v>148</v>
      </c>
      <c r="E9" s="364" t="s">
        <v>1</v>
      </c>
      <c r="F9" s="364" t="s">
        <v>66</v>
      </c>
      <c r="G9" s="688" t="s">
        <v>66</v>
      </c>
      <c r="H9" s="249" t="s">
        <v>11</v>
      </c>
      <c r="I9" s="250" t="s">
        <v>11</v>
      </c>
      <c r="J9" s="250" t="s">
        <v>11</v>
      </c>
      <c r="K9" s="250" t="s">
        <v>11</v>
      </c>
      <c r="L9" s="251" t="s">
        <v>11</v>
      </c>
      <c r="M9" s="228"/>
    </row>
    <row r="10" spans="1:13" ht="14.1" customHeight="1" x14ac:dyDescent="0.2">
      <c r="A10" s="167"/>
      <c r="B10" s="232" t="s">
        <v>13</v>
      </c>
      <c r="C10" s="171">
        <f>'19'!D29</f>
        <v>107071</v>
      </c>
      <c r="D10" s="172">
        <f>'19'!E29</f>
        <v>97830.136000000013</v>
      </c>
      <c r="E10" s="172">
        <f>'19'!F29</f>
        <v>1046622.7558700001</v>
      </c>
      <c r="F10" s="690">
        <f>E10/$E$24</f>
        <v>3.3708463747477185E-2</v>
      </c>
      <c r="G10" s="690">
        <f>'19'!H29</f>
        <v>0.2230920100597206</v>
      </c>
      <c r="H10" s="259">
        <f>AVERAGE('26'!H10,'27'!H10,'28'!H10)</f>
        <v>2.9082078853046593</v>
      </c>
      <c r="I10" s="637">
        <f>MAX('26'!I10,'27'!I10,'28'!I10)</f>
        <v>14.9</v>
      </c>
      <c r="J10" s="637">
        <f>MIN('26'!J10,'27'!J10,'28'!J10)</f>
        <v>-5.7</v>
      </c>
      <c r="K10" s="637">
        <f>AVERAGE('26'!K10,'27'!K10,'28'!K10)</f>
        <v>3.0999999999999996</v>
      </c>
      <c r="L10" s="261">
        <f>H10-K10</f>
        <v>-0.1917921146953403</v>
      </c>
      <c r="M10" s="126"/>
    </row>
    <row r="11" spans="1:13" ht="14.1" customHeight="1" x14ac:dyDescent="0.2">
      <c r="A11" s="258"/>
      <c r="B11" s="235" t="s">
        <v>14</v>
      </c>
      <c r="C11" s="236">
        <f>'19'!D56</f>
        <v>386421</v>
      </c>
      <c r="D11" s="237">
        <f>'19'!E56</f>
        <v>408587.9</v>
      </c>
      <c r="E11" s="237">
        <f>'19'!F56</f>
        <v>4367908.5715900008</v>
      </c>
      <c r="F11" s="238">
        <f t="shared" ref="F11:F23" si="0">E11/$E$24</f>
        <v>0.1406767499674203</v>
      </c>
      <c r="G11" s="691">
        <f>'19'!H56</f>
        <v>0.15716728614428166</v>
      </c>
      <c r="H11" s="265">
        <f>AVERAGE('26'!H11,'27'!H11,'28'!H11)</f>
        <v>4.0777419354838713</v>
      </c>
      <c r="I11" s="638">
        <f>MAX('26'!I11,'27'!I11,'28'!I11)</f>
        <v>15.5</v>
      </c>
      <c r="J11" s="638">
        <f>MIN('26'!J11,'27'!J11,'28'!J11)</f>
        <v>-6</v>
      </c>
      <c r="K11" s="638">
        <f>AVERAGE('26'!K11,'27'!K11,'28'!K11)</f>
        <v>3.9666666666666672</v>
      </c>
      <c r="L11" s="267">
        <f t="shared" ref="L11:L26" si="1">H11-K11</f>
        <v>0.11107526881720409</v>
      </c>
      <c r="M11" s="228"/>
    </row>
    <row r="12" spans="1:13" ht="14.1" customHeight="1" x14ac:dyDescent="0.2">
      <c r="A12" s="167"/>
      <c r="B12" s="139" t="s">
        <v>15</v>
      </c>
      <c r="C12" s="132">
        <f>'20'!D29</f>
        <v>85729</v>
      </c>
      <c r="D12" s="133">
        <f>'20'!E29</f>
        <v>73678.7</v>
      </c>
      <c r="E12" s="133">
        <f>'20'!F29</f>
        <v>787598.05438999995</v>
      </c>
      <c r="F12" s="690">
        <f t="shared" si="0"/>
        <v>2.5366083734650293E-2</v>
      </c>
      <c r="G12" s="238">
        <f>'20'!H29</f>
        <v>0.1756764088260262</v>
      </c>
      <c r="H12" s="259">
        <f>AVERAGE('26'!H12,'27'!H12,'28'!H12)</f>
        <v>2.604336917562724</v>
      </c>
      <c r="I12" s="637">
        <f>MAX('26'!I12,'27'!I12,'28'!I12)</f>
        <v>14.2</v>
      </c>
      <c r="J12" s="637">
        <f>MIN('26'!J12,'27'!J12,'28'!J12)</f>
        <v>-5.9</v>
      </c>
      <c r="K12" s="637">
        <f>AVERAGE('26'!K12,'27'!K12,'28'!K12)</f>
        <v>2.6666666666666661</v>
      </c>
      <c r="L12" s="261">
        <f t="shared" si="1"/>
        <v>-6.2329749103942067E-2</v>
      </c>
      <c r="M12" s="126"/>
    </row>
    <row r="13" spans="1:13" ht="14.1" customHeight="1" x14ac:dyDescent="0.2">
      <c r="A13" s="258"/>
      <c r="B13" s="235" t="s">
        <v>348</v>
      </c>
      <c r="C13" s="236">
        <f>'20'!D56</f>
        <v>118362</v>
      </c>
      <c r="D13" s="237">
        <f>'20'!E56</f>
        <v>116488.50000000001</v>
      </c>
      <c r="E13" s="237">
        <f>'20'!F56</f>
        <v>1245275.10626</v>
      </c>
      <c r="F13" s="238">
        <f t="shared" si="0"/>
        <v>4.0106438102531415E-2</v>
      </c>
      <c r="G13" s="691">
        <f>'20'!H56</f>
        <v>0.20258979793464529</v>
      </c>
      <c r="H13" s="265">
        <f>AVERAGE('26'!H13,'27'!H13,'28'!H13)</f>
        <v>3.2134408602150533</v>
      </c>
      <c r="I13" s="638">
        <f>MAX('26'!I13,'27'!I13,'28'!I13)</f>
        <v>17.3</v>
      </c>
      <c r="J13" s="638">
        <f>MIN('26'!J13,'27'!J13,'28'!J13)</f>
        <v>-6.3</v>
      </c>
      <c r="K13" s="638">
        <f>AVERAGE('26'!K13,'27'!K13,'28'!K13)</f>
        <v>3.2333333333333347</v>
      </c>
      <c r="L13" s="267">
        <f t="shared" si="1"/>
        <v>-1.9892473118281462E-2</v>
      </c>
      <c r="M13" s="228"/>
    </row>
    <row r="14" spans="1:13" ht="14.1" customHeight="1" x14ac:dyDescent="0.2">
      <c r="A14" s="167"/>
      <c r="B14" s="139" t="s">
        <v>16</v>
      </c>
      <c r="C14" s="132">
        <f>'21'!D29</f>
        <v>92896</v>
      </c>
      <c r="D14" s="133">
        <f>'21'!E29</f>
        <v>117469.6</v>
      </c>
      <c r="E14" s="133">
        <f>'21'!F29</f>
        <v>1255768.3091199999</v>
      </c>
      <c r="F14" s="690">
        <f t="shared" si="0"/>
        <v>4.0444391530562139E-2</v>
      </c>
      <c r="G14" s="238">
        <f>'21'!H29</f>
        <v>0.16401153809185498</v>
      </c>
      <c r="H14" s="259">
        <f>AVERAGE('26'!H14,'27'!H14,'28'!H14)</f>
        <v>3.47</v>
      </c>
      <c r="I14" s="637">
        <f>MAX('26'!I14,'27'!I14,'28'!I14)</f>
        <v>16.100000000000001</v>
      </c>
      <c r="J14" s="637">
        <f>MIN('26'!J14,'27'!J14,'28'!J14)</f>
        <v>-4.5999999999999996</v>
      </c>
      <c r="K14" s="637">
        <f>AVERAGE('26'!K14,'27'!K14,'28'!K14)</f>
        <v>3.4333333333333353</v>
      </c>
      <c r="L14" s="261">
        <f t="shared" si="1"/>
        <v>3.6666666666664849E-2</v>
      </c>
      <c r="M14" s="126"/>
    </row>
    <row r="15" spans="1:13" ht="14.1" customHeight="1" x14ac:dyDescent="0.2">
      <c r="A15" s="258"/>
      <c r="B15" s="235" t="s">
        <v>17</v>
      </c>
      <c r="C15" s="236">
        <f>'21'!D56</f>
        <v>384945</v>
      </c>
      <c r="D15" s="237">
        <f>'21'!E56</f>
        <v>294247.00699999998</v>
      </c>
      <c r="E15" s="237">
        <f>'21'!F56</f>
        <v>3144675.50183</v>
      </c>
      <c r="F15" s="238">
        <f t="shared" si="0"/>
        <v>0.10128021730513816</v>
      </c>
      <c r="G15" s="691">
        <f>'21'!H56</f>
        <v>0.12966872213181113</v>
      </c>
      <c r="H15" s="265">
        <f>AVERAGE('26'!H15,'27'!H15,'28'!H15)</f>
        <v>3.8203942652329754</v>
      </c>
      <c r="I15" s="638">
        <f>MAX('26'!I15,'27'!I15,'28'!I15)</f>
        <v>15.7</v>
      </c>
      <c r="J15" s="638">
        <f>MIN('26'!J15,'27'!J15,'28'!J15)</f>
        <v>-4.4000000000000004</v>
      </c>
      <c r="K15" s="638">
        <f>AVERAGE('26'!K15,'27'!K15,'28'!K15)</f>
        <v>3.4666666666666655</v>
      </c>
      <c r="L15" s="267">
        <f t="shared" si="1"/>
        <v>0.35372759856630998</v>
      </c>
      <c r="M15" s="228"/>
    </row>
    <row r="16" spans="1:13" ht="14.1" customHeight="1" x14ac:dyDescent="0.2">
      <c r="A16" s="167"/>
      <c r="B16" s="139" t="s">
        <v>18</v>
      </c>
      <c r="C16" s="132">
        <f>'22'!D29</f>
        <v>187557</v>
      </c>
      <c r="D16" s="133">
        <f>'22'!E29</f>
        <v>162668.30000000002</v>
      </c>
      <c r="E16" s="133">
        <f>'22'!F29</f>
        <v>1738955.5433799999</v>
      </c>
      <c r="F16" s="690">
        <f t="shared" si="0"/>
        <v>5.6006349531139026E-2</v>
      </c>
      <c r="G16" s="238">
        <f>'22'!H29</f>
        <v>0.15926254538716736</v>
      </c>
      <c r="H16" s="259">
        <f>AVERAGE('26'!H16,'27'!H16,'28'!H16)</f>
        <v>3.3241218637992831</v>
      </c>
      <c r="I16" s="637">
        <f>MAX('26'!I16,'27'!I16,'28'!I16)</f>
        <v>15.5</v>
      </c>
      <c r="J16" s="637">
        <f>MIN('26'!J16,'27'!J16,'28'!J16)</f>
        <v>-4.3</v>
      </c>
      <c r="K16" s="637">
        <f>AVERAGE('26'!K16,'27'!K16,'28'!K16)</f>
        <v>2.8999999999999986</v>
      </c>
      <c r="L16" s="261">
        <f t="shared" si="1"/>
        <v>0.42412186379928452</v>
      </c>
      <c r="M16" s="126"/>
    </row>
    <row r="17" spans="1:18" ht="14.1" customHeight="1" x14ac:dyDescent="0.2">
      <c r="A17" s="258"/>
      <c r="B17" s="235" t="s">
        <v>19</v>
      </c>
      <c r="C17" s="236">
        <f>'22'!D56</f>
        <v>136473</v>
      </c>
      <c r="D17" s="237">
        <f>'22'!E56</f>
        <v>127834</v>
      </c>
      <c r="E17" s="237">
        <f>'22'!F56</f>
        <v>1366534.32861</v>
      </c>
      <c r="F17" s="238">
        <f t="shared" si="0"/>
        <v>4.4011820512485388E-2</v>
      </c>
      <c r="G17" s="691">
        <f>'22'!H56</f>
        <v>0.12882588297418601</v>
      </c>
      <c r="H17" s="265">
        <f>AVERAGE('26'!H17,'27'!H17,'28'!H17)</f>
        <v>3.3414336917562726</v>
      </c>
      <c r="I17" s="638">
        <f>MAX('26'!I17,'27'!I17,'28'!I17)</f>
        <v>16.3</v>
      </c>
      <c r="J17" s="638">
        <f>MIN('26'!J17,'27'!J17,'28'!J17)</f>
        <v>-6.3</v>
      </c>
      <c r="K17" s="638">
        <f>AVERAGE('26'!K17,'27'!K17,'28'!K17)</f>
        <v>3.8333333333333339</v>
      </c>
      <c r="L17" s="267">
        <f t="shared" si="1"/>
        <v>-0.49189964157706134</v>
      </c>
      <c r="M17" s="228"/>
    </row>
    <row r="18" spans="1:18" ht="14.1" customHeight="1" x14ac:dyDescent="0.2">
      <c r="A18" s="167"/>
      <c r="B18" s="139" t="s">
        <v>20</v>
      </c>
      <c r="C18" s="132">
        <f>'23'!D29</f>
        <v>159464</v>
      </c>
      <c r="D18" s="133">
        <f>'23'!E29</f>
        <v>129342.79999999999</v>
      </c>
      <c r="E18" s="133">
        <f>'23'!F29</f>
        <v>1382664.90674</v>
      </c>
      <c r="F18" s="690">
        <f t="shared" si="0"/>
        <v>4.453133626452823E-2</v>
      </c>
      <c r="G18" s="238">
        <f>'23'!H29</f>
        <v>0.14213911119234995</v>
      </c>
      <c r="H18" s="259">
        <f>AVERAGE('26'!H18,'27'!H18,'28'!H18)</f>
        <v>3.5055913978494626</v>
      </c>
      <c r="I18" s="637">
        <f>MAX('26'!I18,'27'!I18,'28'!I18)</f>
        <v>15.9</v>
      </c>
      <c r="J18" s="637">
        <f>MIN('26'!J18,'27'!J18,'28'!J18)</f>
        <v>-5</v>
      </c>
      <c r="K18" s="637">
        <f>AVERAGE('26'!K18,'27'!K18,'28'!K18)</f>
        <v>3.3999999999999986</v>
      </c>
      <c r="L18" s="261">
        <f t="shared" si="1"/>
        <v>0.10559139784946403</v>
      </c>
      <c r="M18" s="126"/>
    </row>
    <row r="19" spans="1:18" ht="14.1" customHeight="1" x14ac:dyDescent="0.2">
      <c r="A19" s="258"/>
      <c r="B19" s="235" t="s">
        <v>3</v>
      </c>
      <c r="C19" s="236">
        <f>'23'!D56</f>
        <v>426997</v>
      </c>
      <c r="D19" s="237">
        <f>'23'!E56</f>
        <v>329232.9994346851</v>
      </c>
      <c r="E19" s="237">
        <f>'23'!F56</f>
        <v>3511096.9484178079</v>
      </c>
      <c r="F19" s="238">
        <f t="shared" si="0"/>
        <v>0.11308151245119691</v>
      </c>
      <c r="G19" s="691">
        <f>'23'!H56</f>
        <v>0.21385694975707245</v>
      </c>
      <c r="H19" s="265">
        <f>AVERAGE('26'!H19,'27'!H19,'28'!H19)</f>
        <v>5.0573835125448019</v>
      </c>
      <c r="I19" s="638">
        <f>MAX('26'!I19,'27'!I19,'28'!I19)</f>
        <v>18.3</v>
      </c>
      <c r="J19" s="638">
        <f>MIN('26'!J19,'27'!J19,'28'!J19)</f>
        <v>-3.7</v>
      </c>
      <c r="K19" s="638">
        <f>AVERAGE('26'!K19,'27'!K19,'28'!K19)</f>
        <v>4.6000000000000014</v>
      </c>
      <c r="L19" s="267">
        <f t="shared" si="1"/>
        <v>0.45738351254480047</v>
      </c>
      <c r="M19" s="228"/>
    </row>
    <row r="20" spans="1:18" ht="14.1" customHeight="1" x14ac:dyDescent="0.2">
      <c r="A20" s="167"/>
      <c r="B20" s="139" t="s">
        <v>21</v>
      </c>
      <c r="C20" s="140">
        <f>'24'!D29</f>
        <v>254641</v>
      </c>
      <c r="D20" s="141">
        <f>'24'!E29</f>
        <v>359703.85800000001</v>
      </c>
      <c r="E20" s="141">
        <f>'24'!F29</f>
        <v>3845074.6245199996</v>
      </c>
      <c r="F20" s="690">
        <f t="shared" si="0"/>
        <v>0.12383789465693192</v>
      </c>
      <c r="G20" s="165">
        <f>'24'!H29</f>
        <v>0.21745905698135684</v>
      </c>
      <c r="H20" s="259">
        <f>AVERAGE('26'!H20,'27'!H20,'28'!H20)</f>
        <v>3.9809677419354839</v>
      </c>
      <c r="I20" s="637">
        <f>MAX('26'!I20,'27'!I20,'28'!I20)</f>
        <v>17.100000000000001</v>
      </c>
      <c r="J20" s="637">
        <f>MIN('26'!J20,'27'!J20,'28'!J20)</f>
        <v>-4.4000000000000004</v>
      </c>
      <c r="K20" s="637">
        <f>AVERAGE('26'!K20,'27'!K20,'28'!K20)</f>
        <v>4.299999999999998</v>
      </c>
      <c r="L20" s="261">
        <f t="shared" si="1"/>
        <v>-0.31903225806451418</v>
      </c>
      <c r="M20" s="239"/>
      <c r="N20" s="134"/>
      <c r="P20" s="134"/>
      <c r="Q20" s="134"/>
      <c r="R20" s="134"/>
    </row>
    <row r="21" spans="1:18" ht="14.1" customHeight="1" x14ac:dyDescent="0.2">
      <c r="A21" s="258"/>
      <c r="B21" s="235" t="s">
        <v>22</v>
      </c>
      <c r="C21" s="230">
        <f>'24'!D56</f>
        <v>226145</v>
      </c>
      <c r="D21" s="231">
        <f>'24'!E56</f>
        <v>418720.36200000002</v>
      </c>
      <c r="E21" s="231">
        <f>'24'!F56</f>
        <v>4469184.4333899999</v>
      </c>
      <c r="F21" s="238">
        <f t="shared" si="0"/>
        <v>0.14393853048655494</v>
      </c>
      <c r="G21" s="697">
        <f>'24'!H56</f>
        <v>0.53011244211873809</v>
      </c>
      <c r="H21" s="265">
        <f>AVERAGE('26'!H21,'27'!H21,'28'!H21)</f>
        <v>4.2651971326164864</v>
      </c>
      <c r="I21" s="638">
        <f>MAX('26'!I21,'27'!I21,'28'!I21)</f>
        <v>16.8</v>
      </c>
      <c r="J21" s="638">
        <f>MIN('26'!J21,'27'!J21,'28'!J21)</f>
        <v>-4.8</v>
      </c>
      <c r="K21" s="638">
        <f>AVERAGE('26'!K21,'27'!K21,'28'!K21)</f>
        <v>4.3333333333333321</v>
      </c>
      <c r="L21" s="267">
        <f t="shared" si="1"/>
        <v>-6.8136200716845785E-2</v>
      </c>
      <c r="M21" s="240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'25'!D29</f>
        <v>114941</v>
      </c>
      <c r="D22" s="141">
        <f>'25'!E29</f>
        <v>122426.42099999999</v>
      </c>
      <c r="E22" s="141">
        <f>'25'!F29</f>
        <v>1308887.9424100001</v>
      </c>
      <c r="F22" s="690">
        <f t="shared" si="0"/>
        <v>4.2155209705489784E-2</v>
      </c>
      <c r="G22" s="165">
        <f>'25'!H29</f>
        <v>0.16969867899008226</v>
      </c>
      <c r="H22" s="259">
        <f>AVERAGE('26'!H22,'27'!H22,'28'!H22)</f>
        <v>2.6776702508960573</v>
      </c>
      <c r="I22" s="637">
        <f>MAX('26'!I22,'27'!I22,'28'!I22)</f>
        <v>15.3</v>
      </c>
      <c r="J22" s="637">
        <f>MIN('26'!J22,'27'!J22,'28'!J22)</f>
        <v>-6</v>
      </c>
      <c r="K22" s="637">
        <f>AVERAGE('26'!K22,'27'!K22,'28'!K22)</f>
        <v>2.7000000000000006</v>
      </c>
      <c r="L22" s="261">
        <f t="shared" si="1"/>
        <v>-2.2329749103943364E-2</v>
      </c>
      <c r="M22" s="239"/>
      <c r="N22" s="134"/>
      <c r="P22" s="134"/>
      <c r="Q22" s="134"/>
      <c r="R22" s="134"/>
    </row>
    <row r="23" spans="1:18" ht="14.1" customHeight="1" thickBot="1" x14ac:dyDescent="0.25">
      <c r="A23" s="292"/>
      <c r="B23" s="288" t="s">
        <v>24</v>
      </c>
      <c r="C23" s="253">
        <f>'25'!D56</f>
        <v>158831</v>
      </c>
      <c r="D23" s="254">
        <f>'25'!E56</f>
        <v>147706.1</v>
      </c>
      <c r="E23" s="254">
        <f>'25'!F56</f>
        <v>1579010.0298199998</v>
      </c>
      <c r="F23" s="695">
        <f t="shared" si="0"/>
        <v>5.0855002003894395E-2</v>
      </c>
      <c r="G23" s="698">
        <f>'25'!H56</f>
        <v>0.16829010363895081</v>
      </c>
      <c r="H23" s="265">
        <f>AVERAGE('26'!H23,'27'!H23,'28'!H23)</f>
        <v>3.2736559139784949</v>
      </c>
      <c r="I23" s="638">
        <f>MAX('26'!I23,'27'!I23,'28'!I23)</f>
        <v>14.8</v>
      </c>
      <c r="J23" s="638">
        <f>MIN('26'!J23,'27'!J23,'28'!J23)</f>
        <v>-5.2</v>
      </c>
      <c r="K23" s="638">
        <f>AVERAGE('26'!K23,'27'!K23,'28'!K23)</f>
        <v>4.0000000000000009</v>
      </c>
      <c r="L23" s="267">
        <f t="shared" si="1"/>
        <v>-0.72634408602150602</v>
      </c>
      <c r="M23" s="255"/>
      <c r="N23" s="134"/>
    </row>
    <row r="24" spans="1:18" ht="14.1" customHeight="1" thickTop="1" x14ac:dyDescent="0.2">
      <c r="A24" s="167"/>
      <c r="B24" s="139" t="s">
        <v>2</v>
      </c>
      <c r="C24" s="285">
        <f>SUM(C10:C23)</f>
        <v>2840473</v>
      </c>
      <c r="D24" s="141">
        <f>SUM(D10:D23)</f>
        <v>2905936.6834346857</v>
      </c>
      <c r="E24" s="141">
        <f>SUM(E10:E23)</f>
        <v>31049257.056347806</v>
      </c>
      <c r="F24" s="284">
        <f>SUM(F10:F23)</f>
        <v>1.0000000000000002</v>
      </c>
      <c r="G24" s="165">
        <f>'9'!H35</f>
        <v>0.21473178916283919</v>
      </c>
      <c r="H24" s="642">
        <f>AVERAGE('26'!H24,'27'!H24,'28'!H24)</f>
        <v>4.5315770609319008</v>
      </c>
      <c r="I24" s="643">
        <f>MAX('26'!I24,'27'!I24,'28'!I24)</f>
        <v>15.9</v>
      </c>
      <c r="J24" s="643">
        <f>MIN('26'!J24,'27'!J24,'28'!J24)</f>
        <v>-4.5999999999999996</v>
      </c>
      <c r="K24" s="643">
        <f>AVERAGE('26'!K24,'27'!K24,'28'!K24)</f>
        <v>3.3982437275985657</v>
      </c>
      <c r="L24" s="644">
        <f t="shared" si="1"/>
        <v>1.1333333333333351</v>
      </c>
      <c r="M24" s="126"/>
      <c r="O24" s="779"/>
    </row>
    <row r="25" spans="1:18" ht="14.1" customHeight="1" x14ac:dyDescent="0.2">
      <c r="A25" s="258"/>
      <c r="B25" s="235" t="s">
        <v>93</v>
      </c>
      <c r="C25" s="227"/>
      <c r="D25" s="231">
        <f>'10'!E36+'11'!E36+'12'!E36+'13'!E28</f>
        <v>15219.457445697728</v>
      </c>
      <c r="E25" s="231">
        <f>'10'!F36+'11'!F36+'12'!F36+'13'!F28</f>
        <v>162102.74885</v>
      </c>
      <c r="F25" s="234"/>
      <c r="G25" s="700">
        <f>'9'!H36</f>
        <v>0.73206513679117358</v>
      </c>
      <c r="H25" s="265">
        <f>AVERAGE('26'!H25,'27'!H25,'28'!H25)</f>
        <v>4.5315770609319008</v>
      </c>
      <c r="I25" s="638">
        <f>MAX('26'!I25,'27'!I25,'28'!I25)</f>
        <v>15.9</v>
      </c>
      <c r="J25" s="638">
        <f>MIN('26'!J25,'27'!J25,'28'!J25)</f>
        <v>-4.5999999999999996</v>
      </c>
      <c r="K25" s="638">
        <f>AVERAGE('26'!K25,'27'!K25,'28'!K25)</f>
        <v>3.3982437275985657</v>
      </c>
      <c r="L25" s="267">
        <f t="shared" si="1"/>
        <v>1.1333333333333351</v>
      </c>
      <c r="M25" s="228"/>
    </row>
    <row r="26" spans="1:18" ht="14.1" customHeight="1" x14ac:dyDescent="0.2">
      <c r="A26" s="293"/>
      <c r="B26" s="289" t="s">
        <v>170</v>
      </c>
      <c r="C26" s="286">
        <f>C24+C25</f>
        <v>2840473</v>
      </c>
      <c r="D26" s="146">
        <f t="shared" ref="D26:E26" si="2">D24+D25</f>
        <v>2921156.1408803836</v>
      </c>
      <c r="E26" s="290">
        <f t="shared" si="2"/>
        <v>31211359.805197805</v>
      </c>
      <c r="F26" s="696"/>
      <c r="G26" s="701">
        <f>'9'!H37</f>
        <v>0.21662503670944744</v>
      </c>
      <c r="H26" s="639">
        <f>AVERAGE('26'!H26,'27'!H26,'28'!H26)</f>
        <v>4.5315770609319008</v>
      </c>
      <c r="I26" s="640">
        <f>MAX('26'!I26,'27'!I26,'28'!I26)</f>
        <v>15.9</v>
      </c>
      <c r="J26" s="640">
        <f>MIN('26'!J26,'27'!J26,'28'!J26)</f>
        <v>-4.5999999999999996</v>
      </c>
      <c r="K26" s="640">
        <f>AVERAGE('26'!K26,'27'!K26,'28'!K26)</f>
        <v>3.3982437275985657</v>
      </c>
      <c r="L26" s="641">
        <f t="shared" si="1"/>
        <v>1.1333333333333351</v>
      </c>
      <c r="M26" s="291"/>
    </row>
    <row r="27" spans="1:18" ht="15" customHeight="1" x14ac:dyDescent="0.2">
      <c r="A27" s="167"/>
      <c r="B27" s="139"/>
      <c r="C27" s="257"/>
      <c r="D27" s="1035" t="s">
        <v>168</v>
      </c>
      <c r="E27" s="1036"/>
      <c r="F27" s="1036"/>
      <c r="G27" s="1037"/>
      <c r="H27" s="1029" t="s">
        <v>166</v>
      </c>
      <c r="I27" s="1030"/>
      <c r="J27" s="1030"/>
      <c r="K27" s="1030"/>
      <c r="L27" s="1031"/>
      <c r="M27" s="126"/>
    </row>
    <row r="28" spans="1:18" ht="15" customHeight="1" x14ac:dyDescent="0.2">
      <c r="A28" s="126"/>
      <c r="B28" s="256"/>
      <c r="C28" s="138"/>
      <c r="D28" s="1038"/>
      <c r="E28" s="1039"/>
      <c r="F28" s="1039"/>
      <c r="G28" s="1040"/>
      <c r="H28" s="1032" t="s">
        <v>167</v>
      </c>
      <c r="I28" s="1033"/>
      <c r="J28" s="1033"/>
      <c r="K28" s="1033"/>
      <c r="L28" s="1034"/>
      <c r="M28" s="126"/>
    </row>
    <row r="29" spans="1:18" ht="30" customHeight="1" x14ac:dyDescent="0.2">
      <c r="A29" s="126"/>
      <c r="B29" s="256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26"/>
    </row>
    <row r="30" spans="1:18" ht="15" customHeight="1" x14ac:dyDescent="0.2">
      <c r="A30" s="167"/>
      <c r="B30" s="366"/>
      <c r="C30" s="366"/>
      <c r="D30" s="138"/>
      <c r="E30" s="469"/>
      <c r="F30" s="470"/>
      <c r="G30" s="470"/>
      <c r="H30" s="138"/>
      <c r="I30" s="139"/>
      <c r="J30" s="366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9"/>
      <c r="F31" s="470"/>
      <c r="G31" s="470"/>
      <c r="H31" s="138"/>
      <c r="I31" s="138"/>
      <c r="J31" s="138"/>
      <c r="K31" s="138"/>
      <c r="L31" s="226"/>
      <c r="M31" s="148"/>
    </row>
    <row r="32" spans="1:18" ht="15" customHeight="1" x14ac:dyDescent="0.25">
      <c r="A32" s="167"/>
      <c r="B32" s="1027" t="s">
        <v>190</v>
      </c>
      <c r="C32" s="981"/>
      <c r="D32" s="981"/>
      <c r="E32" s="981"/>
      <c r="F32" s="981"/>
      <c r="G32" s="981" t="s">
        <v>191</v>
      </c>
      <c r="H32" s="981"/>
      <c r="I32" s="981"/>
      <c r="J32" s="981"/>
      <c r="K32" s="981"/>
      <c r="L32" s="984"/>
      <c r="M32" s="148"/>
    </row>
    <row r="33" spans="1:13" ht="15" customHeight="1" x14ac:dyDescent="0.2">
      <c r="A33" s="167"/>
      <c r="C33" s="483" t="str">
        <f>G5</f>
        <v>IV. čtvrtletí</v>
      </c>
      <c r="D33" s="484">
        <f>H5</f>
        <v>2016</v>
      </c>
      <c r="I33" s="471" t="str">
        <f>G5</f>
        <v>IV. čtvrtletí</v>
      </c>
      <c r="J33" s="472">
        <f>H5</f>
        <v>2016</v>
      </c>
      <c r="M33" s="256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6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6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6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6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6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6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6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6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6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6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8"/>
      <c r="G52" s="228"/>
      <c r="H52" s="228"/>
      <c r="I52" s="228"/>
      <c r="J52" s="228"/>
      <c r="K52" s="228"/>
      <c r="L52" s="258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U5" sqref="U5"/>
    </sheetView>
  </sheetViews>
  <sheetFormatPr defaultRowHeight="12.75" x14ac:dyDescent="0.25"/>
  <cols>
    <col min="1" max="18" width="7.7109375" style="298" customWidth="1"/>
    <col min="19" max="19" width="1.7109375" style="298" customWidth="1"/>
    <col min="20" max="20" width="9.28515625" style="298" bestFit="1" customWidth="1"/>
    <col min="21" max="21" width="11.42578125" style="298" bestFit="1" customWidth="1"/>
    <col min="22" max="260" width="9.140625" style="298"/>
    <col min="261" max="273" width="10.7109375" style="298" customWidth="1"/>
    <col min="274" max="516" width="9.140625" style="298"/>
    <col min="517" max="529" width="10.7109375" style="298" customWidth="1"/>
    <col min="530" max="772" width="9.140625" style="298"/>
    <col min="773" max="785" width="10.7109375" style="298" customWidth="1"/>
    <col min="786" max="1028" width="9.140625" style="298"/>
    <col min="1029" max="1041" width="10.7109375" style="298" customWidth="1"/>
    <col min="1042" max="1284" width="9.140625" style="298"/>
    <col min="1285" max="1297" width="10.7109375" style="298" customWidth="1"/>
    <col min="1298" max="1540" width="9.140625" style="298"/>
    <col min="1541" max="1553" width="10.7109375" style="298" customWidth="1"/>
    <col min="1554" max="1796" width="9.140625" style="298"/>
    <col min="1797" max="1809" width="10.7109375" style="298" customWidth="1"/>
    <col min="1810" max="2052" width="9.140625" style="298"/>
    <col min="2053" max="2065" width="10.7109375" style="298" customWidth="1"/>
    <col min="2066" max="2308" width="9.140625" style="298"/>
    <col min="2309" max="2321" width="10.7109375" style="298" customWidth="1"/>
    <col min="2322" max="2564" width="9.140625" style="298"/>
    <col min="2565" max="2577" width="10.7109375" style="298" customWidth="1"/>
    <col min="2578" max="2820" width="9.140625" style="298"/>
    <col min="2821" max="2833" width="10.7109375" style="298" customWidth="1"/>
    <col min="2834" max="3076" width="9.140625" style="298"/>
    <col min="3077" max="3089" width="10.7109375" style="298" customWidth="1"/>
    <col min="3090" max="3332" width="9.140625" style="298"/>
    <col min="3333" max="3345" width="10.7109375" style="298" customWidth="1"/>
    <col min="3346" max="3588" width="9.140625" style="298"/>
    <col min="3589" max="3601" width="10.7109375" style="298" customWidth="1"/>
    <col min="3602" max="3844" width="9.140625" style="298"/>
    <col min="3845" max="3857" width="10.7109375" style="298" customWidth="1"/>
    <col min="3858" max="4100" width="9.140625" style="298"/>
    <col min="4101" max="4113" width="10.7109375" style="298" customWidth="1"/>
    <col min="4114" max="4356" width="9.140625" style="298"/>
    <col min="4357" max="4369" width="10.7109375" style="298" customWidth="1"/>
    <col min="4370" max="4612" width="9.140625" style="298"/>
    <col min="4613" max="4625" width="10.7109375" style="298" customWidth="1"/>
    <col min="4626" max="4868" width="9.140625" style="298"/>
    <col min="4869" max="4881" width="10.7109375" style="298" customWidth="1"/>
    <col min="4882" max="5124" width="9.140625" style="298"/>
    <col min="5125" max="5137" width="10.7109375" style="298" customWidth="1"/>
    <col min="5138" max="5380" width="9.140625" style="298"/>
    <col min="5381" max="5393" width="10.7109375" style="298" customWidth="1"/>
    <col min="5394" max="5636" width="9.140625" style="298"/>
    <col min="5637" max="5649" width="10.7109375" style="298" customWidth="1"/>
    <col min="5650" max="5892" width="9.140625" style="298"/>
    <col min="5893" max="5905" width="10.7109375" style="298" customWidth="1"/>
    <col min="5906" max="6148" width="9.140625" style="298"/>
    <col min="6149" max="6161" width="10.7109375" style="298" customWidth="1"/>
    <col min="6162" max="6404" width="9.140625" style="298"/>
    <col min="6405" max="6417" width="10.7109375" style="298" customWidth="1"/>
    <col min="6418" max="6660" width="9.140625" style="298"/>
    <col min="6661" max="6673" width="10.7109375" style="298" customWidth="1"/>
    <col min="6674" max="6916" width="9.140625" style="298"/>
    <col min="6917" max="6929" width="10.7109375" style="298" customWidth="1"/>
    <col min="6930" max="7172" width="9.140625" style="298"/>
    <col min="7173" max="7185" width="10.7109375" style="298" customWidth="1"/>
    <col min="7186" max="7428" width="9.140625" style="298"/>
    <col min="7429" max="7441" width="10.7109375" style="298" customWidth="1"/>
    <col min="7442" max="7684" width="9.140625" style="298"/>
    <col min="7685" max="7697" width="10.7109375" style="298" customWidth="1"/>
    <col min="7698" max="7940" width="9.140625" style="298"/>
    <col min="7941" max="7953" width="10.7109375" style="298" customWidth="1"/>
    <col min="7954" max="8196" width="9.140625" style="298"/>
    <col min="8197" max="8209" width="10.7109375" style="298" customWidth="1"/>
    <col min="8210" max="8452" width="9.140625" style="298"/>
    <col min="8453" max="8465" width="10.7109375" style="298" customWidth="1"/>
    <col min="8466" max="8708" width="9.140625" style="298"/>
    <col min="8709" max="8721" width="10.7109375" style="298" customWidth="1"/>
    <col min="8722" max="8964" width="9.140625" style="298"/>
    <col min="8965" max="8977" width="10.7109375" style="298" customWidth="1"/>
    <col min="8978" max="9220" width="9.140625" style="298"/>
    <col min="9221" max="9233" width="10.7109375" style="298" customWidth="1"/>
    <col min="9234" max="9476" width="9.140625" style="298"/>
    <col min="9477" max="9489" width="10.7109375" style="298" customWidth="1"/>
    <col min="9490" max="9732" width="9.140625" style="298"/>
    <col min="9733" max="9745" width="10.7109375" style="298" customWidth="1"/>
    <col min="9746" max="9988" width="9.140625" style="298"/>
    <col min="9989" max="10001" width="10.7109375" style="298" customWidth="1"/>
    <col min="10002" max="10244" width="9.140625" style="298"/>
    <col min="10245" max="10257" width="10.7109375" style="298" customWidth="1"/>
    <col min="10258" max="10500" width="9.140625" style="298"/>
    <col min="10501" max="10513" width="10.7109375" style="298" customWidth="1"/>
    <col min="10514" max="10756" width="9.140625" style="298"/>
    <col min="10757" max="10769" width="10.7109375" style="298" customWidth="1"/>
    <col min="10770" max="11012" width="9.140625" style="298"/>
    <col min="11013" max="11025" width="10.7109375" style="298" customWidth="1"/>
    <col min="11026" max="11268" width="9.140625" style="298"/>
    <col min="11269" max="11281" width="10.7109375" style="298" customWidth="1"/>
    <col min="11282" max="11524" width="9.140625" style="298"/>
    <col min="11525" max="11537" width="10.7109375" style="298" customWidth="1"/>
    <col min="11538" max="11780" width="9.140625" style="298"/>
    <col min="11781" max="11793" width="10.7109375" style="298" customWidth="1"/>
    <col min="11794" max="12036" width="9.140625" style="298"/>
    <col min="12037" max="12049" width="10.7109375" style="298" customWidth="1"/>
    <col min="12050" max="12292" width="9.140625" style="298"/>
    <col min="12293" max="12305" width="10.7109375" style="298" customWidth="1"/>
    <col min="12306" max="12548" width="9.140625" style="298"/>
    <col min="12549" max="12561" width="10.7109375" style="298" customWidth="1"/>
    <col min="12562" max="12804" width="9.140625" style="298"/>
    <col min="12805" max="12817" width="10.7109375" style="298" customWidth="1"/>
    <col min="12818" max="13060" width="9.140625" style="298"/>
    <col min="13061" max="13073" width="10.7109375" style="298" customWidth="1"/>
    <col min="13074" max="13316" width="9.140625" style="298"/>
    <col min="13317" max="13329" width="10.7109375" style="298" customWidth="1"/>
    <col min="13330" max="13572" width="9.140625" style="298"/>
    <col min="13573" max="13585" width="10.7109375" style="298" customWidth="1"/>
    <col min="13586" max="13828" width="9.140625" style="298"/>
    <col min="13829" max="13841" width="10.7109375" style="298" customWidth="1"/>
    <col min="13842" max="14084" width="9.140625" style="298"/>
    <col min="14085" max="14097" width="10.7109375" style="298" customWidth="1"/>
    <col min="14098" max="14340" width="9.140625" style="298"/>
    <col min="14341" max="14353" width="10.7109375" style="298" customWidth="1"/>
    <col min="14354" max="14596" width="9.140625" style="298"/>
    <col min="14597" max="14609" width="10.7109375" style="298" customWidth="1"/>
    <col min="14610" max="14852" width="9.140625" style="298"/>
    <col min="14853" max="14865" width="10.7109375" style="298" customWidth="1"/>
    <col min="14866" max="15108" width="9.140625" style="298"/>
    <col min="15109" max="15121" width="10.7109375" style="298" customWidth="1"/>
    <col min="15122" max="15364" width="9.140625" style="298"/>
    <col min="15365" max="15377" width="10.7109375" style="298" customWidth="1"/>
    <col min="15378" max="15620" width="9.140625" style="298"/>
    <col min="15621" max="15633" width="10.7109375" style="298" customWidth="1"/>
    <col min="15634" max="15876" width="9.140625" style="298"/>
    <col min="15877" max="15889" width="10.7109375" style="298" customWidth="1"/>
    <col min="15890" max="16132" width="9.140625" style="298"/>
    <col min="16133" max="16145" width="10.7109375" style="298" customWidth="1"/>
    <col min="16146" max="16384" width="9.140625" style="298"/>
  </cols>
  <sheetData>
    <row r="1" spans="1:23" ht="13.5" customHeight="1" x14ac:dyDescent="0.25">
      <c r="Q1" s="934" t="s">
        <v>281</v>
      </c>
      <c r="R1" s="934"/>
      <c r="S1" s="934"/>
    </row>
    <row r="2" spans="1:23" ht="20.100000000000001" customHeight="1" x14ac:dyDescent="0.25">
      <c r="A2" s="933" t="s">
        <v>248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</row>
    <row r="3" spans="1:23" ht="20.100000000000001" customHeight="1" x14ac:dyDescent="0.25">
      <c r="A3" s="1041"/>
      <c r="B3" s="1041"/>
      <c r="C3" s="1041"/>
      <c r="D3" s="1041"/>
      <c r="E3" s="1041"/>
      <c r="F3" s="1041"/>
      <c r="G3" s="1041"/>
      <c r="H3" s="1041"/>
      <c r="I3" s="1041"/>
      <c r="J3" s="322"/>
      <c r="K3" s="323"/>
      <c r="L3" s="323"/>
      <c r="M3" s="323"/>
      <c r="N3" s="323"/>
      <c r="O3" s="323"/>
      <c r="P3" s="323"/>
      <c r="Q3" s="323"/>
      <c r="R3" s="323"/>
    </row>
    <row r="4" spans="1:23" ht="17.25" customHeight="1" x14ac:dyDescent="0.25">
      <c r="A4" s="356"/>
      <c r="B4" s="1049">
        <v>2016</v>
      </c>
      <c r="C4" s="931"/>
      <c r="D4" s="931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1"/>
      <c r="S4" s="319"/>
    </row>
    <row r="5" spans="1:23" ht="50.25" customHeight="1" x14ac:dyDescent="0.25">
      <c r="A5" s="356"/>
      <c r="B5" s="1042" t="s">
        <v>325</v>
      </c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3"/>
      <c r="P5" s="1043"/>
      <c r="Q5" s="1043"/>
      <c r="R5" s="1046"/>
      <c r="S5" s="319"/>
    </row>
    <row r="6" spans="1:23" ht="63" customHeight="1" x14ac:dyDescent="0.25">
      <c r="A6" s="300" t="s">
        <v>157</v>
      </c>
      <c r="B6" s="367" t="s">
        <v>289</v>
      </c>
      <c r="C6" s="369" t="s">
        <v>290</v>
      </c>
      <c r="D6" s="368" t="s">
        <v>291</v>
      </c>
      <c r="E6" s="369" t="s">
        <v>347</v>
      </c>
      <c r="F6" s="368" t="s">
        <v>292</v>
      </c>
      <c r="G6" s="369" t="s">
        <v>293</v>
      </c>
      <c r="H6" s="368" t="s">
        <v>294</v>
      </c>
      <c r="I6" s="369" t="s">
        <v>295</v>
      </c>
      <c r="J6" s="368" t="s">
        <v>296</v>
      </c>
      <c r="K6" s="369" t="s">
        <v>297</v>
      </c>
      <c r="L6" s="368" t="s">
        <v>298</v>
      </c>
      <c r="M6" s="369" t="s">
        <v>299</v>
      </c>
      <c r="N6" s="368" t="s">
        <v>300</v>
      </c>
      <c r="O6" s="387" t="s">
        <v>301</v>
      </c>
      <c r="P6" s="398" t="s">
        <v>302</v>
      </c>
      <c r="Q6" s="393" t="s">
        <v>303</v>
      </c>
      <c r="R6" s="397" t="s">
        <v>304</v>
      </c>
      <c r="S6" s="334"/>
    </row>
    <row r="7" spans="1:23" ht="15" customHeight="1" x14ac:dyDescent="0.25">
      <c r="A7" s="301" t="s">
        <v>25</v>
      </c>
      <c r="B7" s="373">
        <v>40575.634000000005</v>
      </c>
      <c r="C7" s="374">
        <v>173624.8</v>
      </c>
      <c r="D7" s="375">
        <v>29604.199999999997</v>
      </c>
      <c r="E7" s="376">
        <v>49405.4</v>
      </c>
      <c r="F7" s="375">
        <v>52573.7</v>
      </c>
      <c r="G7" s="376">
        <v>125572.113</v>
      </c>
      <c r="H7" s="375">
        <v>70458.299999999988</v>
      </c>
      <c r="I7" s="376">
        <v>55476</v>
      </c>
      <c r="J7" s="375">
        <v>54106.200000000004</v>
      </c>
      <c r="K7" s="374">
        <v>146750.74713716988</v>
      </c>
      <c r="L7" s="377">
        <v>137087.614</v>
      </c>
      <c r="M7" s="376">
        <v>117843.47200000001</v>
      </c>
      <c r="N7" s="375">
        <v>52068.224000000002</v>
      </c>
      <c r="O7" s="388">
        <v>64701.600000000006</v>
      </c>
      <c r="P7" s="375">
        <v>1169848.00413717</v>
      </c>
      <c r="Q7" s="394">
        <v>17417.079975371562</v>
      </c>
      <c r="R7" s="399">
        <v>1187265.0841125415</v>
      </c>
      <c r="S7" s="370"/>
      <c r="T7" s="306"/>
      <c r="U7" s="307"/>
      <c r="V7" s="307"/>
      <c r="W7" s="307"/>
    </row>
    <row r="8" spans="1:23" ht="15" customHeight="1" x14ac:dyDescent="0.25">
      <c r="A8" s="301" t="s">
        <v>26</v>
      </c>
      <c r="B8" s="373">
        <v>30948.815999999999</v>
      </c>
      <c r="C8" s="376">
        <v>127824.29999999999</v>
      </c>
      <c r="D8" s="375">
        <v>24099.4</v>
      </c>
      <c r="E8" s="376">
        <v>36617.800000000003</v>
      </c>
      <c r="F8" s="375">
        <v>40136.199999999997</v>
      </c>
      <c r="G8" s="376">
        <v>99312.134000000005</v>
      </c>
      <c r="H8" s="375">
        <v>52046.399999999994</v>
      </c>
      <c r="I8" s="376">
        <v>41069.5</v>
      </c>
      <c r="J8" s="375">
        <v>44239.1</v>
      </c>
      <c r="K8" s="374">
        <v>109441.91314686558</v>
      </c>
      <c r="L8" s="375">
        <v>104069.92300000001</v>
      </c>
      <c r="M8" s="376">
        <v>83967.01</v>
      </c>
      <c r="N8" s="375">
        <v>39745.578999999998</v>
      </c>
      <c r="O8" s="388">
        <v>48114.799999999996</v>
      </c>
      <c r="P8" s="375">
        <v>881632.87514686573</v>
      </c>
      <c r="Q8" s="394">
        <v>13345.005399937332</v>
      </c>
      <c r="R8" s="399">
        <v>894977.880546803</v>
      </c>
      <c r="S8" s="371"/>
      <c r="T8" s="308"/>
      <c r="U8" s="307"/>
      <c r="V8" s="307"/>
      <c r="W8" s="307"/>
    </row>
    <row r="9" spans="1:23" ht="15" customHeight="1" x14ac:dyDescent="0.25">
      <c r="A9" s="309" t="s">
        <v>27</v>
      </c>
      <c r="B9" s="378">
        <v>31668.880000000001</v>
      </c>
      <c r="C9" s="379">
        <v>127371.59999999999</v>
      </c>
      <c r="D9" s="380">
        <v>24517.300000000003</v>
      </c>
      <c r="E9" s="379">
        <v>37101.599999999999</v>
      </c>
      <c r="F9" s="380">
        <v>40080.1</v>
      </c>
      <c r="G9" s="379">
        <v>100895.34</v>
      </c>
      <c r="H9" s="380">
        <v>52766.3</v>
      </c>
      <c r="I9" s="379">
        <v>39983.5</v>
      </c>
      <c r="J9" s="380">
        <v>42007.200000000004</v>
      </c>
      <c r="K9" s="381">
        <v>109536.12615625451</v>
      </c>
      <c r="L9" s="380">
        <v>108694.997</v>
      </c>
      <c r="M9" s="379">
        <v>79286.828999999998</v>
      </c>
      <c r="N9" s="380">
        <v>39564.008999999998</v>
      </c>
      <c r="O9" s="389">
        <v>47999.9</v>
      </c>
      <c r="P9" s="412">
        <v>881473.68115625449</v>
      </c>
      <c r="Q9" s="395">
        <v>13454.228536660818</v>
      </c>
      <c r="R9" s="400">
        <v>894927.90969291527</v>
      </c>
      <c r="S9" s="372"/>
      <c r="T9" s="314"/>
      <c r="U9" s="307"/>
      <c r="V9" s="307"/>
      <c r="W9" s="307"/>
    </row>
    <row r="10" spans="1:23" ht="15" customHeight="1" x14ac:dyDescent="0.25">
      <c r="A10" s="354" t="s">
        <v>28</v>
      </c>
      <c r="B10" s="373">
        <v>20946.683999999997</v>
      </c>
      <c r="C10" s="376">
        <v>78945.7</v>
      </c>
      <c r="D10" s="375">
        <v>17308.2</v>
      </c>
      <c r="E10" s="376">
        <v>24703.599999999999</v>
      </c>
      <c r="F10" s="375">
        <v>27291.4</v>
      </c>
      <c r="G10" s="376">
        <v>70803.251999999993</v>
      </c>
      <c r="H10" s="375">
        <v>34327.299999999996</v>
      </c>
      <c r="I10" s="376">
        <v>27644.199999999997</v>
      </c>
      <c r="J10" s="375">
        <v>29929.4</v>
      </c>
      <c r="K10" s="374">
        <v>69615.804316893191</v>
      </c>
      <c r="L10" s="375">
        <v>77389.895999999993</v>
      </c>
      <c r="M10" s="376">
        <v>55295.470999999998</v>
      </c>
      <c r="N10" s="375">
        <v>26522.026000000002</v>
      </c>
      <c r="O10" s="388">
        <v>31579.5</v>
      </c>
      <c r="P10" s="375">
        <v>592302.43331689306</v>
      </c>
      <c r="Q10" s="394">
        <v>10382.184357370787</v>
      </c>
      <c r="R10" s="399">
        <v>602684.61767426389</v>
      </c>
      <c r="S10" s="371"/>
      <c r="T10" s="308"/>
      <c r="U10" s="307"/>
      <c r="V10" s="307"/>
      <c r="W10" s="307"/>
    </row>
    <row r="11" spans="1:23" ht="15" customHeight="1" x14ac:dyDescent="0.25">
      <c r="A11" s="354" t="s">
        <v>29</v>
      </c>
      <c r="B11" s="373">
        <v>14096.347000000002</v>
      </c>
      <c r="C11" s="376">
        <v>48846.7</v>
      </c>
      <c r="D11" s="375">
        <v>12475.2</v>
      </c>
      <c r="E11" s="376">
        <v>15876.5</v>
      </c>
      <c r="F11" s="375">
        <v>16678.2</v>
      </c>
      <c r="G11" s="376">
        <v>55785.704999999994</v>
      </c>
      <c r="H11" s="375">
        <v>22690.600000000002</v>
      </c>
      <c r="I11" s="376">
        <v>20507.400000000001</v>
      </c>
      <c r="J11" s="375">
        <v>20249.8</v>
      </c>
      <c r="K11" s="374">
        <v>37822.704373995351</v>
      </c>
      <c r="L11" s="375">
        <v>56945.210000000006</v>
      </c>
      <c r="M11" s="376">
        <v>47949.621999999996</v>
      </c>
      <c r="N11" s="375">
        <v>17729.048000000003</v>
      </c>
      <c r="O11" s="388">
        <v>21541.4</v>
      </c>
      <c r="P11" s="375">
        <v>409194.43637399538</v>
      </c>
      <c r="Q11" s="394">
        <v>6542.6257052776928</v>
      </c>
      <c r="R11" s="399">
        <v>415737.06207927305</v>
      </c>
      <c r="S11" s="371"/>
      <c r="T11" s="308"/>
      <c r="U11" s="307"/>
      <c r="V11" s="307"/>
      <c r="W11" s="307"/>
    </row>
    <row r="12" spans="1:23" ht="15" customHeight="1" x14ac:dyDescent="0.25">
      <c r="A12" s="355" t="s">
        <v>30</v>
      </c>
      <c r="B12" s="378">
        <v>9185.1299999999992</v>
      </c>
      <c r="C12" s="379">
        <v>30191.5</v>
      </c>
      <c r="D12" s="380">
        <v>8924.1</v>
      </c>
      <c r="E12" s="379">
        <v>11712</v>
      </c>
      <c r="F12" s="380">
        <v>11661.8</v>
      </c>
      <c r="G12" s="379">
        <v>44189.046000000002</v>
      </c>
      <c r="H12" s="380">
        <v>15970.900000000001</v>
      </c>
      <c r="I12" s="379">
        <v>14637.7</v>
      </c>
      <c r="J12" s="380">
        <v>15044.300000000001</v>
      </c>
      <c r="K12" s="381">
        <v>20897.171860825743</v>
      </c>
      <c r="L12" s="380">
        <v>48164.555</v>
      </c>
      <c r="M12" s="379">
        <v>48288.862000000001</v>
      </c>
      <c r="N12" s="380">
        <v>12983.113999999998</v>
      </c>
      <c r="O12" s="389">
        <v>15246.8</v>
      </c>
      <c r="P12" s="412">
        <v>307096.97886082571</v>
      </c>
      <c r="Q12" s="395">
        <v>4717.1868994793949</v>
      </c>
      <c r="R12" s="400">
        <v>311814.16576030513</v>
      </c>
      <c r="S12" s="371"/>
      <c r="T12" s="308"/>
      <c r="U12" s="307"/>
      <c r="V12" s="307"/>
      <c r="W12" s="307"/>
    </row>
    <row r="13" spans="1:23" ht="15" customHeight="1" x14ac:dyDescent="0.25">
      <c r="A13" s="354" t="s">
        <v>31</v>
      </c>
      <c r="B13" s="373">
        <v>8509.6139999999996</v>
      </c>
      <c r="C13" s="376">
        <v>27240.2</v>
      </c>
      <c r="D13" s="375">
        <v>8462.3000000000011</v>
      </c>
      <c r="E13" s="376">
        <v>9983.2000000000007</v>
      </c>
      <c r="F13" s="375">
        <v>10482.1</v>
      </c>
      <c r="G13" s="376">
        <v>40398.224000000009</v>
      </c>
      <c r="H13" s="375">
        <v>14945.399999999998</v>
      </c>
      <c r="I13" s="376">
        <v>13157.6</v>
      </c>
      <c r="J13" s="375">
        <v>13892.3</v>
      </c>
      <c r="K13" s="374">
        <v>20669.906688693809</v>
      </c>
      <c r="L13" s="375">
        <v>44140.432999999997</v>
      </c>
      <c r="M13" s="376">
        <v>55721.044999999998</v>
      </c>
      <c r="N13" s="375">
        <v>11008.26</v>
      </c>
      <c r="O13" s="388">
        <v>13355.2</v>
      </c>
      <c r="P13" s="375">
        <v>291965.78268869384</v>
      </c>
      <c r="Q13" s="394">
        <v>4683.9786735916277</v>
      </c>
      <c r="R13" s="399">
        <v>296649.76136228547</v>
      </c>
      <c r="S13" s="371"/>
      <c r="T13" s="308"/>
      <c r="U13" s="307"/>
      <c r="V13" s="307"/>
      <c r="W13" s="307"/>
    </row>
    <row r="14" spans="1:23" ht="15" customHeight="1" x14ac:dyDescent="0.25">
      <c r="A14" s="354" t="s">
        <v>32</v>
      </c>
      <c r="B14" s="373">
        <v>9390.2639999999992</v>
      </c>
      <c r="C14" s="376">
        <v>29146.399999999998</v>
      </c>
      <c r="D14" s="375">
        <v>9174</v>
      </c>
      <c r="E14" s="376">
        <v>11429.6</v>
      </c>
      <c r="F14" s="375">
        <v>11243.2</v>
      </c>
      <c r="G14" s="376">
        <v>37961.968000000001</v>
      </c>
      <c r="H14" s="375">
        <v>15960.499999999998</v>
      </c>
      <c r="I14" s="376">
        <v>13283</v>
      </c>
      <c r="J14" s="375">
        <v>14484.099999999999</v>
      </c>
      <c r="K14" s="374">
        <v>19453.173943464953</v>
      </c>
      <c r="L14" s="375">
        <v>46523.775999999998</v>
      </c>
      <c r="M14" s="376">
        <v>78012.084000000017</v>
      </c>
      <c r="N14" s="375">
        <v>13142.425999999999</v>
      </c>
      <c r="O14" s="388">
        <v>13924.900000000001</v>
      </c>
      <c r="P14" s="375">
        <v>323129.39194346499</v>
      </c>
      <c r="Q14" s="394">
        <v>4800.1254842320786</v>
      </c>
      <c r="R14" s="399">
        <v>327929.51742769708</v>
      </c>
      <c r="S14" s="371"/>
      <c r="T14" s="308"/>
      <c r="U14" s="307"/>
      <c r="V14" s="307"/>
      <c r="W14" s="307"/>
    </row>
    <row r="15" spans="1:23" ht="15" customHeight="1" x14ac:dyDescent="0.25">
      <c r="A15" s="355" t="s">
        <v>33</v>
      </c>
      <c r="B15" s="378">
        <v>11700.914000000001</v>
      </c>
      <c r="C15" s="379">
        <v>35319.199999999997</v>
      </c>
      <c r="D15" s="380">
        <v>10349.299999999999</v>
      </c>
      <c r="E15" s="379">
        <v>12526.400000000001</v>
      </c>
      <c r="F15" s="380">
        <v>12641</v>
      </c>
      <c r="G15" s="379">
        <v>46657.879000000001</v>
      </c>
      <c r="H15" s="380">
        <v>17042.599999999999</v>
      </c>
      <c r="I15" s="379">
        <v>15302.3</v>
      </c>
      <c r="J15" s="380">
        <v>16382.800000000001</v>
      </c>
      <c r="K15" s="381">
        <v>22924.319370169018</v>
      </c>
      <c r="L15" s="380">
        <v>52715.557000000001</v>
      </c>
      <c r="M15" s="379">
        <v>113233.155</v>
      </c>
      <c r="N15" s="380">
        <v>13655.587</v>
      </c>
      <c r="O15" s="389">
        <v>15987.8</v>
      </c>
      <c r="P15" s="412">
        <v>396438.81137016899</v>
      </c>
      <c r="Q15" s="395">
        <v>5554.8550543679949</v>
      </c>
      <c r="R15" s="400">
        <v>401993.66642453696</v>
      </c>
      <c r="S15" s="371"/>
      <c r="T15" s="308"/>
      <c r="U15" s="307"/>
      <c r="V15" s="307"/>
      <c r="W15" s="307"/>
    </row>
    <row r="16" spans="1:23" ht="15" customHeight="1" x14ac:dyDescent="0.25">
      <c r="A16" s="301" t="s">
        <v>34</v>
      </c>
      <c r="B16" s="373">
        <v>25356.559000000001</v>
      </c>
      <c r="C16" s="376">
        <v>97498.9</v>
      </c>
      <c r="D16" s="375">
        <v>19447.8</v>
      </c>
      <c r="E16" s="376">
        <v>28172.699999999997</v>
      </c>
      <c r="F16" s="375">
        <v>28258.5</v>
      </c>
      <c r="G16" s="376">
        <v>78489.209000000003</v>
      </c>
      <c r="H16" s="375">
        <v>39076.100000000006</v>
      </c>
      <c r="I16" s="376">
        <v>32146.300000000003</v>
      </c>
      <c r="J16" s="375">
        <v>32525.7</v>
      </c>
      <c r="K16" s="374">
        <v>75982.8631260119</v>
      </c>
      <c r="L16" s="375">
        <v>95230.302000000025</v>
      </c>
      <c r="M16" s="376">
        <v>141072.58399999997</v>
      </c>
      <c r="N16" s="375">
        <v>29901.256999999998</v>
      </c>
      <c r="O16" s="388">
        <v>36015.4</v>
      </c>
      <c r="P16" s="375">
        <v>759174.1741260119</v>
      </c>
      <c r="Q16" s="394">
        <v>10394.241509617514</v>
      </c>
      <c r="R16" s="399">
        <v>769568.41563562944</v>
      </c>
      <c r="S16" s="371"/>
      <c r="T16" s="308"/>
      <c r="U16" s="307"/>
      <c r="V16" s="307"/>
      <c r="W16" s="307"/>
    </row>
    <row r="17" spans="1:23" ht="15" customHeight="1" x14ac:dyDescent="0.25">
      <c r="A17" s="301" t="s">
        <v>35</v>
      </c>
      <c r="B17" s="373">
        <v>33048.277999999998</v>
      </c>
      <c r="C17" s="376">
        <v>136946.1</v>
      </c>
      <c r="D17" s="375">
        <v>24870.3</v>
      </c>
      <c r="E17" s="376">
        <v>39545.4</v>
      </c>
      <c r="F17" s="375">
        <v>39764.199999999997</v>
      </c>
      <c r="G17" s="376">
        <v>96326.771000000008</v>
      </c>
      <c r="H17" s="375">
        <v>54764.299999999996</v>
      </c>
      <c r="I17" s="376">
        <v>43045</v>
      </c>
      <c r="J17" s="375">
        <v>43593.8</v>
      </c>
      <c r="K17" s="374">
        <v>113526.98646341762</v>
      </c>
      <c r="L17" s="375">
        <v>119908.99</v>
      </c>
      <c r="M17" s="376">
        <v>126772.23700000001</v>
      </c>
      <c r="N17" s="375">
        <v>40837.440999999999</v>
      </c>
      <c r="O17" s="388">
        <v>48808.100000000006</v>
      </c>
      <c r="P17" s="375">
        <v>961757.90346341755</v>
      </c>
      <c r="Q17" s="394">
        <v>12969.035209930404</v>
      </c>
      <c r="R17" s="399">
        <v>974726.93867334793</v>
      </c>
      <c r="S17" s="371"/>
      <c r="T17" s="308"/>
      <c r="U17" s="307"/>
      <c r="V17" s="307"/>
      <c r="W17" s="307"/>
    </row>
    <row r="18" spans="1:23" ht="15" customHeight="1" x14ac:dyDescent="0.25">
      <c r="A18" s="309" t="s">
        <v>36</v>
      </c>
      <c r="B18" s="378">
        <v>39425.298999999999</v>
      </c>
      <c r="C18" s="379">
        <v>174142.9</v>
      </c>
      <c r="D18" s="380">
        <v>29360.600000000002</v>
      </c>
      <c r="E18" s="379">
        <v>48770.399999999994</v>
      </c>
      <c r="F18" s="380">
        <v>49446.9</v>
      </c>
      <c r="G18" s="379">
        <v>119431.027</v>
      </c>
      <c r="H18" s="380">
        <v>68827.899999999994</v>
      </c>
      <c r="I18" s="379">
        <v>52642.7</v>
      </c>
      <c r="J18" s="380">
        <v>53223.299999999996</v>
      </c>
      <c r="K18" s="381">
        <v>139723.14984525554</v>
      </c>
      <c r="L18" s="380">
        <v>144564.56599999999</v>
      </c>
      <c r="M18" s="379">
        <v>150875.541</v>
      </c>
      <c r="N18" s="380">
        <v>51687.722999999998</v>
      </c>
      <c r="O18" s="389">
        <v>62882.600000000006</v>
      </c>
      <c r="P18" s="412">
        <v>1185004.6058452558</v>
      </c>
      <c r="Q18" s="395">
        <v>-8143.8192738501893</v>
      </c>
      <c r="R18" s="400">
        <v>1176860.7865714056</v>
      </c>
      <c r="S18" s="353"/>
      <c r="T18" s="308"/>
      <c r="U18" s="307"/>
      <c r="V18" s="307"/>
      <c r="W18" s="307"/>
    </row>
    <row r="19" spans="1:23" ht="15" customHeight="1" x14ac:dyDescent="0.25">
      <c r="A19" s="301" t="s">
        <v>145</v>
      </c>
      <c r="B19" s="382">
        <f>SUM(B7:B9)</f>
        <v>103193.33000000002</v>
      </c>
      <c r="C19" s="383">
        <f>SUM(C7:C9)</f>
        <v>428820.69999999995</v>
      </c>
      <c r="D19" s="384">
        <f t="shared" ref="D19:J19" si="0">SUM(D7:D9)</f>
        <v>78220.899999999994</v>
      </c>
      <c r="E19" s="383">
        <f t="shared" si="0"/>
        <v>123124.80000000002</v>
      </c>
      <c r="F19" s="384">
        <f t="shared" si="0"/>
        <v>132790</v>
      </c>
      <c r="G19" s="383">
        <f t="shared" si="0"/>
        <v>325779.587</v>
      </c>
      <c r="H19" s="384">
        <f t="shared" si="0"/>
        <v>175271</v>
      </c>
      <c r="I19" s="383">
        <f t="shared" si="0"/>
        <v>136529</v>
      </c>
      <c r="J19" s="384">
        <f t="shared" si="0"/>
        <v>140352.5</v>
      </c>
      <c r="K19" s="383">
        <f>SUM(K7:K9)</f>
        <v>365728.78644028999</v>
      </c>
      <c r="L19" s="384">
        <f t="shared" ref="L19:R19" si="1">SUM(L7:L9)</f>
        <v>349852.53399999999</v>
      </c>
      <c r="M19" s="383">
        <f t="shared" si="1"/>
        <v>281097.31099999999</v>
      </c>
      <c r="N19" s="384">
        <f t="shared" si="1"/>
        <v>131377.81200000001</v>
      </c>
      <c r="O19" s="390">
        <f t="shared" si="1"/>
        <v>160816.29999999999</v>
      </c>
      <c r="P19" s="392">
        <f t="shared" si="1"/>
        <v>2932954.5604402903</v>
      </c>
      <c r="Q19" s="396">
        <f t="shared" si="1"/>
        <v>44216.313911969715</v>
      </c>
      <c r="R19" s="391">
        <f t="shared" si="1"/>
        <v>2977170.8743522596</v>
      </c>
      <c r="S19" s="319"/>
    </row>
    <row r="20" spans="1:23" ht="15" customHeight="1" x14ac:dyDescent="0.25">
      <c r="A20" s="301" t="s">
        <v>171</v>
      </c>
      <c r="B20" s="382">
        <f>SUM(B10:B12)</f>
        <v>44228.161</v>
      </c>
      <c r="C20" s="383">
        <f>SUM(C10:C12)</f>
        <v>157983.9</v>
      </c>
      <c r="D20" s="384">
        <f t="shared" ref="D20:J20" si="2">SUM(D10:D12)</f>
        <v>38707.5</v>
      </c>
      <c r="E20" s="383">
        <f t="shared" si="2"/>
        <v>52292.1</v>
      </c>
      <c r="F20" s="384">
        <f t="shared" si="2"/>
        <v>55631.400000000009</v>
      </c>
      <c r="G20" s="383">
        <f t="shared" si="2"/>
        <v>170778.003</v>
      </c>
      <c r="H20" s="384">
        <f t="shared" si="2"/>
        <v>72988.799999999988</v>
      </c>
      <c r="I20" s="383">
        <f t="shared" si="2"/>
        <v>62789.3</v>
      </c>
      <c r="J20" s="384">
        <f t="shared" si="2"/>
        <v>65223.5</v>
      </c>
      <c r="K20" s="383">
        <f>SUM(K10:K12)</f>
        <v>128335.68055171429</v>
      </c>
      <c r="L20" s="384">
        <f t="shared" ref="L20:R20" si="3">SUM(L10:L12)</f>
        <v>182499.66099999999</v>
      </c>
      <c r="M20" s="383">
        <f t="shared" si="3"/>
        <v>151533.95499999999</v>
      </c>
      <c r="N20" s="384">
        <f t="shared" si="3"/>
        <v>57234.188000000009</v>
      </c>
      <c r="O20" s="390">
        <f t="shared" si="3"/>
        <v>68367.7</v>
      </c>
      <c r="P20" s="392">
        <f t="shared" si="3"/>
        <v>1308593.8485517141</v>
      </c>
      <c r="Q20" s="396">
        <f t="shared" si="3"/>
        <v>21641.996962127876</v>
      </c>
      <c r="R20" s="391">
        <f t="shared" si="3"/>
        <v>1330235.8455138421</v>
      </c>
      <c r="S20" s="319"/>
    </row>
    <row r="21" spans="1:23" ht="15" customHeight="1" x14ac:dyDescent="0.25">
      <c r="A21" s="301" t="s">
        <v>215</v>
      </c>
      <c r="B21" s="382">
        <f>SUM(B13:B15)</f>
        <v>29600.791999999998</v>
      </c>
      <c r="C21" s="383">
        <f>SUM(C13:C15)</f>
        <v>91705.799999999988</v>
      </c>
      <c r="D21" s="384">
        <f t="shared" ref="D21:J21" si="4">SUM(D13:D15)</f>
        <v>27985.600000000002</v>
      </c>
      <c r="E21" s="383">
        <f t="shared" si="4"/>
        <v>33939.200000000004</v>
      </c>
      <c r="F21" s="384">
        <f t="shared" si="4"/>
        <v>34366.300000000003</v>
      </c>
      <c r="G21" s="383">
        <f t="shared" si="4"/>
        <v>125018.07100000001</v>
      </c>
      <c r="H21" s="384">
        <f t="shared" si="4"/>
        <v>47948.499999999993</v>
      </c>
      <c r="I21" s="383">
        <f t="shared" si="4"/>
        <v>41742.899999999994</v>
      </c>
      <c r="J21" s="384">
        <f t="shared" si="4"/>
        <v>44759.199999999997</v>
      </c>
      <c r="K21" s="383">
        <f>SUM(K13:K15)</f>
        <v>63047.400002327777</v>
      </c>
      <c r="L21" s="384">
        <f t="shared" ref="L21:R21" si="5">SUM(L13:L15)</f>
        <v>143379.766</v>
      </c>
      <c r="M21" s="383">
        <f t="shared" si="5"/>
        <v>246966.28400000001</v>
      </c>
      <c r="N21" s="384">
        <f t="shared" si="5"/>
        <v>37806.273000000001</v>
      </c>
      <c r="O21" s="390">
        <f t="shared" si="5"/>
        <v>43267.9</v>
      </c>
      <c r="P21" s="392">
        <f t="shared" si="5"/>
        <v>1011533.9860023279</v>
      </c>
      <c r="Q21" s="396">
        <f t="shared" si="5"/>
        <v>15038.959212191701</v>
      </c>
      <c r="R21" s="391">
        <f t="shared" si="5"/>
        <v>1026572.9452145195</v>
      </c>
      <c r="S21" s="319"/>
    </row>
    <row r="22" spans="1:23" ht="15" customHeight="1" x14ac:dyDescent="0.25">
      <c r="A22" s="355" t="s">
        <v>172</v>
      </c>
      <c r="B22" s="845">
        <f>SUM(B16:B18)</f>
        <v>97830.135999999999</v>
      </c>
      <c r="C22" s="860">
        <f>SUM(C16:C18)</f>
        <v>408587.9</v>
      </c>
      <c r="D22" s="846">
        <f t="shared" ref="D22:J22" si="6">SUM(D16:D18)</f>
        <v>73678.7</v>
      </c>
      <c r="E22" s="860">
        <f t="shared" si="6"/>
        <v>116488.5</v>
      </c>
      <c r="F22" s="846">
        <f t="shared" si="6"/>
        <v>117469.6</v>
      </c>
      <c r="G22" s="860">
        <f t="shared" si="6"/>
        <v>294247.00699999998</v>
      </c>
      <c r="H22" s="846">
        <f t="shared" si="6"/>
        <v>162668.29999999999</v>
      </c>
      <c r="I22" s="860">
        <f t="shared" si="6"/>
        <v>127834</v>
      </c>
      <c r="J22" s="846">
        <f t="shared" si="6"/>
        <v>129342.79999999999</v>
      </c>
      <c r="K22" s="860">
        <f>SUM(K16:K18)</f>
        <v>329232.99943468504</v>
      </c>
      <c r="L22" s="846">
        <f t="shared" ref="L22:R22" si="7">SUM(L16:L18)</f>
        <v>359703.85800000001</v>
      </c>
      <c r="M22" s="860">
        <f t="shared" si="7"/>
        <v>418720.36199999996</v>
      </c>
      <c r="N22" s="846">
        <f t="shared" si="7"/>
        <v>122426.421</v>
      </c>
      <c r="O22" s="861">
        <f t="shared" si="7"/>
        <v>147706.1</v>
      </c>
      <c r="P22" s="862">
        <f t="shared" si="7"/>
        <v>2905936.6834346852</v>
      </c>
      <c r="Q22" s="863">
        <f t="shared" si="7"/>
        <v>15219.457445697728</v>
      </c>
      <c r="R22" s="864">
        <f t="shared" si="7"/>
        <v>2921156.1408803826</v>
      </c>
      <c r="S22" s="334"/>
    </row>
    <row r="23" spans="1:23" ht="15" customHeight="1" x14ac:dyDescent="0.25">
      <c r="A23" s="301" t="s">
        <v>173</v>
      </c>
      <c r="B23" s="373">
        <f>SUM(B7:B12)</f>
        <v>147421.49100000001</v>
      </c>
      <c r="C23" s="374">
        <f>SUM(C7:C12)</f>
        <v>586804.6</v>
      </c>
      <c r="D23" s="377">
        <f t="shared" ref="D23:J23" si="8">SUM(D7:D12)</f>
        <v>116928.4</v>
      </c>
      <c r="E23" s="374">
        <f t="shared" si="8"/>
        <v>175416.90000000002</v>
      </c>
      <c r="F23" s="377">
        <f t="shared" si="8"/>
        <v>188421.4</v>
      </c>
      <c r="G23" s="374">
        <f t="shared" si="8"/>
        <v>496557.58999999997</v>
      </c>
      <c r="H23" s="377">
        <f t="shared" si="8"/>
        <v>248259.8</v>
      </c>
      <c r="I23" s="374">
        <f t="shared" si="8"/>
        <v>199318.30000000002</v>
      </c>
      <c r="J23" s="377">
        <f t="shared" si="8"/>
        <v>205575.99999999997</v>
      </c>
      <c r="K23" s="374">
        <f>SUM(K7:K12)</f>
        <v>494064.46699200425</v>
      </c>
      <c r="L23" s="377">
        <f t="shared" ref="L23:R23" si="9">SUM(L7:L12)</f>
        <v>532352.19500000007</v>
      </c>
      <c r="M23" s="374">
        <f t="shared" si="9"/>
        <v>432631.266</v>
      </c>
      <c r="N23" s="377">
        <f t="shared" si="9"/>
        <v>188612.00000000003</v>
      </c>
      <c r="O23" s="773">
        <f t="shared" si="9"/>
        <v>229183.99999999997</v>
      </c>
      <c r="P23" s="377">
        <f t="shared" si="9"/>
        <v>4241548.4089920036</v>
      </c>
      <c r="Q23" s="396">
        <f t="shared" si="9"/>
        <v>65858.310874097588</v>
      </c>
      <c r="R23" s="391">
        <f t="shared" si="9"/>
        <v>4307406.7198661016</v>
      </c>
      <c r="S23" s="319"/>
    </row>
    <row r="24" spans="1:23" ht="15" customHeight="1" x14ac:dyDescent="0.25">
      <c r="A24" s="301" t="s">
        <v>174</v>
      </c>
      <c r="B24" s="373">
        <f>SUM(B13:B18)</f>
        <v>127430.92799999999</v>
      </c>
      <c r="C24" s="374">
        <f>SUM(C13:C18)</f>
        <v>500293.69999999995</v>
      </c>
      <c r="D24" s="377">
        <f t="shared" ref="D24:J24" si="10">SUM(D13:D18)</f>
        <v>101664.3</v>
      </c>
      <c r="E24" s="374">
        <f t="shared" si="10"/>
        <v>150427.70000000001</v>
      </c>
      <c r="F24" s="377">
        <f t="shared" si="10"/>
        <v>151835.9</v>
      </c>
      <c r="G24" s="374">
        <f t="shared" si="10"/>
        <v>419265.07800000004</v>
      </c>
      <c r="H24" s="377">
        <f t="shared" si="10"/>
        <v>210616.8</v>
      </c>
      <c r="I24" s="374">
        <f t="shared" si="10"/>
        <v>169576.9</v>
      </c>
      <c r="J24" s="377">
        <f t="shared" si="10"/>
        <v>174102</v>
      </c>
      <c r="K24" s="374">
        <f>SUM(K13:K18)</f>
        <v>392280.39943701285</v>
      </c>
      <c r="L24" s="377">
        <f t="shared" ref="L24:R24" si="11">SUM(L13:L18)</f>
        <v>503083.62400000001</v>
      </c>
      <c r="M24" s="374">
        <f t="shared" si="11"/>
        <v>665686.64600000007</v>
      </c>
      <c r="N24" s="377">
        <f t="shared" si="11"/>
        <v>160232.69399999999</v>
      </c>
      <c r="O24" s="773">
        <f t="shared" si="11"/>
        <v>190974</v>
      </c>
      <c r="P24" s="377">
        <f t="shared" si="11"/>
        <v>3917470.6694370131</v>
      </c>
      <c r="Q24" s="396">
        <f t="shared" si="11"/>
        <v>30258.416657889429</v>
      </c>
      <c r="R24" s="391">
        <f t="shared" si="11"/>
        <v>3947729.0860949028</v>
      </c>
      <c r="S24" s="319"/>
    </row>
    <row r="25" spans="1:23" ht="15" customHeight="1" x14ac:dyDescent="0.25">
      <c r="A25" s="340" t="s">
        <v>159</v>
      </c>
      <c r="B25" s="854">
        <f>SUM(B7:B18)</f>
        <v>274852.41899999999</v>
      </c>
      <c r="C25" s="865">
        <f>SUM(C7:C18)</f>
        <v>1087098.2999999998</v>
      </c>
      <c r="D25" s="855">
        <f t="shared" ref="D25:J25" si="12">SUM(D7:D18)</f>
        <v>218592.69999999998</v>
      </c>
      <c r="E25" s="865">
        <f t="shared" si="12"/>
        <v>325844.60000000009</v>
      </c>
      <c r="F25" s="855">
        <f t="shared" si="12"/>
        <v>340257.30000000005</v>
      </c>
      <c r="G25" s="865">
        <f t="shared" si="12"/>
        <v>915822.66800000006</v>
      </c>
      <c r="H25" s="855">
        <f t="shared" si="12"/>
        <v>458876.6</v>
      </c>
      <c r="I25" s="865">
        <f t="shared" si="12"/>
        <v>368895.2</v>
      </c>
      <c r="J25" s="855">
        <f t="shared" si="12"/>
        <v>379677.99999999994</v>
      </c>
      <c r="K25" s="865">
        <f>SUM(K7:K18)</f>
        <v>886344.86642901716</v>
      </c>
      <c r="L25" s="855">
        <f t="shared" ref="L25:R25" si="13">SUM(L7:L18)</f>
        <v>1035435.819</v>
      </c>
      <c r="M25" s="865">
        <f t="shared" si="13"/>
        <v>1098317.912</v>
      </c>
      <c r="N25" s="855">
        <f t="shared" si="13"/>
        <v>348844.69400000002</v>
      </c>
      <c r="O25" s="866">
        <f t="shared" si="13"/>
        <v>420158</v>
      </c>
      <c r="P25" s="867">
        <f t="shared" si="13"/>
        <v>8159019.0784290172</v>
      </c>
      <c r="Q25" s="868">
        <f t="shared" si="13"/>
        <v>96116.72753198701</v>
      </c>
      <c r="R25" s="869">
        <f t="shared" si="13"/>
        <v>8255135.8059610045</v>
      </c>
      <c r="S25" s="335"/>
    </row>
    <row r="26" spans="1:23" ht="9.75" customHeight="1" x14ac:dyDescent="0.25">
      <c r="B26" s="319"/>
      <c r="P26" s="333"/>
      <c r="R26" s="332"/>
      <c r="S26" s="319"/>
    </row>
    <row r="28" spans="1:23" ht="12" customHeight="1" x14ac:dyDescent="0.25">
      <c r="A28" s="320"/>
      <c r="B28" s="320"/>
      <c r="C28" s="320"/>
      <c r="H28" s="320"/>
      <c r="I28" s="320"/>
      <c r="J28" s="320"/>
      <c r="K28" s="320"/>
      <c r="O28" s="320"/>
      <c r="P28" s="320"/>
      <c r="Q28" s="320"/>
      <c r="R28" s="320"/>
    </row>
    <row r="29" spans="1:23" ht="12" customHeight="1" x14ac:dyDescent="0.25">
      <c r="E29" s="321"/>
      <c r="F29" s="321"/>
      <c r="G29" s="321"/>
      <c r="H29" s="321"/>
      <c r="L29" s="321"/>
      <c r="M29" s="321"/>
      <c r="N29" s="321"/>
    </row>
    <row r="30" spans="1:23" ht="12" customHeight="1" x14ac:dyDescent="0.25">
      <c r="E30" s="321"/>
      <c r="F30" s="321"/>
      <c r="G30" s="321"/>
      <c r="L30" s="321"/>
      <c r="M30" s="321"/>
      <c r="N30" s="321"/>
    </row>
    <row r="31" spans="1:23" ht="12" customHeight="1" x14ac:dyDescent="0.25">
      <c r="E31" s="321"/>
      <c r="F31" s="321"/>
      <c r="G31" s="321"/>
      <c r="L31" s="321"/>
      <c r="M31" s="321"/>
      <c r="N31" s="321"/>
    </row>
    <row r="32" spans="1:23" ht="12" customHeight="1" x14ac:dyDescent="0.25">
      <c r="E32" s="321"/>
      <c r="F32" s="321"/>
      <c r="G32" s="321"/>
      <c r="L32" s="321"/>
      <c r="M32" s="321"/>
      <c r="N32" s="321"/>
    </row>
    <row r="33" spans="5:14" ht="12" customHeight="1" x14ac:dyDescent="0.25">
      <c r="E33" s="321"/>
      <c r="F33" s="321"/>
      <c r="G33" s="321"/>
      <c r="L33" s="321"/>
      <c r="M33" s="321"/>
      <c r="N33" s="321"/>
    </row>
    <row r="34" spans="5:14" ht="12" customHeight="1" x14ac:dyDescent="0.25">
      <c r="E34" s="321"/>
      <c r="F34" s="321"/>
      <c r="G34" s="321"/>
      <c r="L34" s="321"/>
      <c r="M34" s="321"/>
      <c r="N34" s="321"/>
    </row>
    <row r="35" spans="5:14" ht="12" customHeight="1" x14ac:dyDescent="0.25">
      <c r="E35" s="321"/>
      <c r="F35" s="321"/>
      <c r="G35" s="321"/>
      <c r="L35" s="321"/>
      <c r="M35" s="321"/>
      <c r="N35" s="321"/>
    </row>
    <row r="36" spans="5:14" ht="12" customHeight="1" x14ac:dyDescent="0.25">
      <c r="E36" s="321"/>
      <c r="F36" s="321"/>
      <c r="G36" s="321"/>
      <c r="L36" s="321"/>
      <c r="M36" s="321"/>
      <c r="N36" s="321"/>
    </row>
    <row r="37" spans="5:14" ht="12" customHeight="1" x14ac:dyDescent="0.25">
      <c r="E37" s="321"/>
      <c r="F37" s="321"/>
      <c r="G37" s="321"/>
      <c r="L37" s="321"/>
      <c r="M37" s="321"/>
      <c r="N37" s="321"/>
    </row>
    <row r="38" spans="5:14" ht="12" customHeight="1" x14ac:dyDescent="0.25">
      <c r="E38" s="321"/>
      <c r="F38" s="321"/>
      <c r="G38" s="321"/>
      <c r="L38" s="321"/>
      <c r="M38" s="321"/>
      <c r="N38" s="321"/>
    </row>
    <row r="39" spans="5:14" ht="12" customHeight="1" x14ac:dyDescent="0.25">
      <c r="E39" s="321"/>
      <c r="F39" s="321"/>
      <c r="G39" s="321"/>
      <c r="L39" s="321"/>
      <c r="M39" s="321"/>
      <c r="N39" s="321"/>
    </row>
    <row r="40" spans="5:14" ht="12" customHeight="1" x14ac:dyDescent="0.25">
      <c r="E40" s="321"/>
      <c r="F40" s="321"/>
      <c r="G40" s="321"/>
      <c r="L40" s="321"/>
      <c r="M40" s="321"/>
      <c r="N40" s="321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E7" sqref="E7"/>
    </sheetView>
  </sheetViews>
  <sheetFormatPr defaultRowHeight="12.75" x14ac:dyDescent="0.25"/>
  <cols>
    <col min="1" max="18" width="7.7109375" style="298" customWidth="1"/>
    <col min="19" max="19" width="1.7109375" style="298" customWidth="1"/>
    <col min="20" max="20" width="9.28515625" style="298" bestFit="1" customWidth="1"/>
    <col min="21" max="21" width="11.42578125" style="298" bestFit="1" customWidth="1"/>
    <col min="22" max="260" width="9.140625" style="298"/>
    <col min="261" max="273" width="10.7109375" style="298" customWidth="1"/>
    <col min="274" max="516" width="9.140625" style="298"/>
    <col min="517" max="529" width="10.7109375" style="298" customWidth="1"/>
    <col min="530" max="772" width="9.140625" style="298"/>
    <col min="773" max="785" width="10.7109375" style="298" customWidth="1"/>
    <col min="786" max="1028" width="9.140625" style="298"/>
    <col min="1029" max="1041" width="10.7109375" style="298" customWidth="1"/>
    <col min="1042" max="1284" width="9.140625" style="298"/>
    <col min="1285" max="1297" width="10.7109375" style="298" customWidth="1"/>
    <col min="1298" max="1540" width="9.140625" style="298"/>
    <col min="1541" max="1553" width="10.7109375" style="298" customWidth="1"/>
    <col min="1554" max="1796" width="9.140625" style="298"/>
    <col min="1797" max="1809" width="10.7109375" style="298" customWidth="1"/>
    <col min="1810" max="2052" width="9.140625" style="298"/>
    <col min="2053" max="2065" width="10.7109375" style="298" customWidth="1"/>
    <col min="2066" max="2308" width="9.140625" style="298"/>
    <col min="2309" max="2321" width="10.7109375" style="298" customWidth="1"/>
    <col min="2322" max="2564" width="9.140625" style="298"/>
    <col min="2565" max="2577" width="10.7109375" style="298" customWidth="1"/>
    <col min="2578" max="2820" width="9.140625" style="298"/>
    <col min="2821" max="2833" width="10.7109375" style="298" customWidth="1"/>
    <col min="2834" max="3076" width="9.140625" style="298"/>
    <col min="3077" max="3089" width="10.7109375" style="298" customWidth="1"/>
    <col min="3090" max="3332" width="9.140625" style="298"/>
    <col min="3333" max="3345" width="10.7109375" style="298" customWidth="1"/>
    <col min="3346" max="3588" width="9.140625" style="298"/>
    <col min="3589" max="3601" width="10.7109375" style="298" customWidth="1"/>
    <col min="3602" max="3844" width="9.140625" style="298"/>
    <col min="3845" max="3857" width="10.7109375" style="298" customWidth="1"/>
    <col min="3858" max="4100" width="9.140625" style="298"/>
    <col min="4101" max="4113" width="10.7109375" style="298" customWidth="1"/>
    <col min="4114" max="4356" width="9.140625" style="298"/>
    <col min="4357" max="4369" width="10.7109375" style="298" customWidth="1"/>
    <col min="4370" max="4612" width="9.140625" style="298"/>
    <col min="4613" max="4625" width="10.7109375" style="298" customWidth="1"/>
    <col min="4626" max="4868" width="9.140625" style="298"/>
    <col min="4869" max="4881" width="10.7109375" style="298" customWidth="1"/>
    <col min="4882" max="5124" width="9.140625" style="298"/>
    <col min="5125" max="5137" width="10.7109375" style="298" customWidth="1"/>
    <col min="5138" max="5380" width="9.140625" style="298"/>
    <col min="5381" max="5393" width="10.7109375" style="298" customWidth="1"/>
    <col min="5394" max="5636" width="9.140625" style="298"/>
    <col min="5637" max="5649" width="10.7109375" style="298" customWidth="1"/>
    <col min="5650" max="5892" width="9.140625" style="298"/>
    <col min="5893" max="5905" width="10.7109375" style="298" customWidth="1"/>
    <col min="5906" max="6148" width="9.140625" style="298"/>
    <col min="6149" max="6161" width="10.7109375" style="298" customWidth="1"/>
    <col min="6162" max="6404" width="9.140625" style="298"/>
    <col min="6405" max="6417" width="10.7109375" style="298" customWidth="1"/>
    <col min="6418" max="6660" width="9.140625" style="298"/>
    <col min="6661" max="6673" width="10.7109375" style="298" customWidth="1"/>
    <col min="6674" max="6916" width="9.140625" style="298"/>
    <col min="6917" max="6929" width="10.7109375" style="298" customWidth="1"/>
    <col min="6930" max="7172" width="9.140625" style="298"/>
    <col min="7173" max="7185" width="10.7109375" style="298" customWidth="1"/>
    <col min="7186" max="7428" width="9.140625" style="298"/>
    <col min="7429" max="7441" width="10.7109375" style="298" customWidth="1"/>
    <col min="7442" max="7684" width="9.140625" style="298"/>
    <col min="7685" max="7697" width="10.7109375" style="298" customWidth="1"/>
    <col min="7698" max="7940" width="9.140625" style="298"/>
    <col min="7941" max="7953" width="10.7109375" style="298" customWidth="1"/>
    <col min="7954" max="8196" width="9.140625" style="298"/>
    <col min="8197" max="8209" width="10.7109375" style="298" customWidth="1"/>
    <col min="8210" max="8452" width="9.140625" style="298"/>
    <col min="8453" max="8465" width="10.7109375" style="298" customWidth="1"/>
    <col min="8466" max="8708" width="9.140625" style="298"/>
    <col min="8709" max="8721" width="10.7109375" style="298" customWidth="1"/>
    <col min="8722" max="8964" width="9.140625" style="298"/>
    <col min="8965" max="8977" width="10.7109375" style="298" customWidth="1"/>
    <col min="8978" max="9220" width="9.140625" style="298"/>
    <col min="9221" max="9233" width="10.7109375" style="298" customWidth="1"/>
    <col min="9234" max="9476" width="9.140625" style="298"/>
    <col min="9477" max="9489" width="10.7109375" style="298" customWidth="1"/>
    <col min="9490" max="9732" width="9.140625" style="298"/>
    <col min="9733" max="9745" width="10.7109375" style="298" customWidth="1"/>
    <col min="9746" max="9988" width="9.140625" style="298"/>
    <col min="9989" max="10001" width="10.7109375" style="298" customWidth="1"/>
    <col min="10002" max="10244" width="9.140625" style="298"/>
    <col min="10245" max="10257" width="10.7109375" style="298" customWidth="1"/>
    <col min="10258" max="10500" width="9.140625" style="298"/>
    <col min="10501" max="10513" width="10.7109375" style="298" customWidth="1"/>
    <col min="10514" max="10756" width="9.140625" style="298"/>
    <col min="10757" max="10769" width="10.7109375" style="298" customWidth="1"/>
    <col min="10770" max="11012" width="9.140625" style="298"/>
    <col min="11013" max="11025" width="10.7109375" style="298" customWidth="1"/>
    <col min="11026" max="11268" width="9.140625" style="298"/>
    <col min="11269" max="11281" width="10.7109375" style="298" customWidth="1"/>
    <col min="11282" max="11524" width="9.140625" style="298"/>
    <col min="11525" max="11537" width="10.7109375" style="298" customWidth="1"/>
    <col min="11538" max="11780" width="9.140625" style="298"/>
    <col min="11781" max="11793" width="10.7109375" style="298" customWidth="1"/>
    <col min="11794" max="12036" width="9.140625" style="298"/>
    <col min="12037" max="12049" width="10.7109375" style="298" customWidth="1"/>
    <col min="12050" max="12292" width="9.140625" style="298"/>
    <col min="12293" max="12305" width="10.7109375" style="298" customWidth="1"/>
    <col min="12306" max="12548" width="9.140625" style="298"/>
    <col min="12549" max="12561" width="10.7109375" style="298" customWidth="1"/>
    <col min="12562" max="12804" width="9.140625" style="298"/>
    <col min="12805" max="12817" width="10.7109375" style="298" customWidth="1"/>
    <col min="12818" max="13060" width="9.140625" style="298"/>
    <col min="13061" max="13073" width="10.7109375" style="298" customWidth="1"/>
    <col min="13074" max="13316" width="9.140625" style="298"/>
    <col min="13317" max="13329" width="10.7109375" style="298" customWidth="1"/>
    <col min="13330" max="13572" width="9.140625" style="298"/>
    <col min="13573" max="13585" width="10.7109375" style="298" customWidth="1"/>
    <col min="13586" max="13828" width="9.140625" style="298"/>
    <col min="13829" max="13841" width="10.7109375" style="298" customWidth="1"/>
    <col min="13842" max="14084" width="9.140625" style="298"/>
    <col min="14085" max="14097" width="10.7109375" style="298" customWidth="1"/>
    <col min="14098" max="14340" width="9.140625" style="298"/>
    <col min="14341" max="14353" width="10.7109375" style="298" customWidth="1"/>
    <col min="14354" max="14596" width="9.140625" style="298"/>
    <col min="14597" max="14609" width="10.7109375" style="298" customWidth="1"/>
    <col min="14610" max="14852" width="9.140625" style="298"/>
    <col min="14853" max="14865" width="10.7109375" style="298" customWidth="1"/>
    <col min="14866" max="15108" width="9.140625" style="298"/>
    <col min="15109" max="15121" width="10.7109375" style="298" customWidth="1"/>
    <col min="15122" max="15364" width="9.140625" style="298"/>
    <col min="15365" max="15377" width="10.7109375" style="298" customWidth="1"/>
    <col min="15378" max="15620" width="9.140625" style="298"/>
    <col min="15621" max="15633" width="10.7109375" style="298" customWidth="1"/>
    <col min="15634" max="15876" width="9.140625" style="298"/>
    <col min="15877" max="15889" width="10.7109375" style="298" customWidth="1"/>
    <col min="15890" max="16132" width="9.140625" style="298"/>
    <col min="16133" max="16145" width="10.7109375" style="298" customWidth="1"/>
    <col min="16146" max="16384" width="9.140625" style="298"/>
  </cols>
  <sheetData>
    <row r="1" spans="1:23" ht="13.5" customHeight="1" x14ac:dyDescent="0.25">
      <c r="Q1" s="934" t="s">
        <v>282</v>
      </c>
      <c r="R1" s="934"/>
      <c r="S1" s="934"/>
    </row>
    <row r="2" spans="1:23" ht="20.100000000000001" customHeight="1" x14ac:dyDescent="0.25">
      <c r="A2" s="933" t="s">
        <v>248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</row>
    <row r="3" spans="1:23" ht="20.100000000000001" customHeight="1" x14ac:dyDescent="0.25">
      <c r="A3" s="1041"/>
      <c r="B3" s="1041"/>
      <c r="C3" s="1041"/>
      <c r="D3" s="1041"/>
      <c r="E3" s="1041"/>
      <c r="F3" s="1041"/>
      <c r="G3" s="1041"/>
      <c r="H3" s="1041"/>
      <c r="I3" s="1041"/>
      <c r="J3" s="322"/>
      <c r="K3" s="323"/>
      <c r="L3" s="323"/>
      <c r="M3" s="323"/>
      <c r="N3" s="323"/>
      <c r="O3" s="323"/>
      <c r="P3" s="323"/>
      <c r="Q3" s="323"/>
      <c r="R3" s="323"/>
    </row>
    <row r="4" spans="1:23" ht="17.25" customHeight="1" x14ac:dyDescent="0.25">
      <c r="A4" s="356"/>
      <c r="B4" s="1049">
        <v>2016</v>
      </c>
      <c r="C4" s="931"/>
      <c r="D4" s="931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2"/>
      <c r="S4" s="319"/>
    </row>
    <row r="5" spans="1:23" ht="50.25" customHeight="1" x14ac:dyDescent="0.25">
      <c r="A5" s="356"/>
      <c r="B5" s="1042" t="s">
        <v>326</v>
      </c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3"/>
      <c r="P5" s="1043"/>
      <c r="Q5" s="1043"/>
      <c r="R5" s="1046"/>
      <c r="S5" s="319"/>
    </row>
    <row r="6" spans="1:23" ht="63" customHeight="1" x14ac:dyDescent="0.25">
      <c r="A6" s="300" t="s">
        <v>157</v>
      </c>
      <c r="B6" s="367" t="s">
        <v>289</v>
      </c>
      <c r="C6" s="369" t="s">
        <v>290</v>
      </c>
      <c r="D6" s="368" t="s">
        <v>291</v>
      </c>
      <c r="E6" s="369" t="s">
        <v>347</v>
      </c>
      <c r="F6" s="368" t="s">
        <v>292</v>
      </c>
      <c r="G6" s="369" t="s">
        <v>293</v>
      </c>
      <c r="H6" s="368" t="s">
        <v>294</v>
      </c>
      <c r="I6" s="369" t="s">
        <v>295</v>
      </c>
      <c r="J6" s="368" t="s">
        <v>296</v>
      </c>
      <c r="K6" s="369" t="s">
        <v>297</v>
      </c>
      <c r="L6" s="368" t="s">
        <v>298</v>
      </c>
      <c r="M6" s="369" t="s">
        <v>299</v>
      </c>
      <c r="N6" s="368" t="s">
        <v>300</v>
      </c>
      <c r="O6" s="387" t="s">
        <v>301</v>
      </c>
      <c r="P6" s="398" t="s">
        <v>302</v>
      </c>
      <c r="Q6" s="393" t="s">
        <v>303</v>
      </c>
      <c r="R6" s="403" t="s">
        <v>304</v>
      </c>
      <c r="S6" s="334"/>
    </row>
    <row r="7" spans="1:23" ht="15" customHeight="1" x14ac:dyDescent="0.25">
      <c r="A7" s="301" t="s">
        <v>25</v>
      </c>
      <c r="B7" s="373">
        <v>432501.59164</v>
      </c>
      <c r="C7" s="374">
        <v>1852544.6227200003</v>
      </c>
      <c r="D7" s="375">
        <v>315871.97788999998</v>
      </c>
      <c r="E7" s="376">
        <v>527147.17880999995</v>
      </c>
      <c r="F7" s="375">
        <v>560951.07123000012</v>
      </c>
      <c r="G7" s="376">
        <v>1339592.98911</v>
      </c>
      <c r="H7" s="375">
        <v>751777.23352000001</v>
      </c>
      <c r="I7" s="376">
        <v>591919.84137000004</v>
      </c>
      <c r="J7" s="375">
        <v>577302.59118999995</v>
      </c>
      <c r="K7" s="374">
        <v>1564023.9438191545</v>
      </c>
      <c r="L7" s="377">
        <v>1462608.6642700001</v>
      </c>
      <c r="M7" s="376">
        <v>1256467.5653200001</v>
      </c>
      <c r="N7" s="375">
        <v>555497.52240999998</v>
      </c>
      <c r="O7" s="388">
        <v>690354.70699000009</v>
      </c>
      <c r="P7" s="375">
        <v>12478561.500289157</v>
      </c>
      <c r="Q7" s="394">
        <v>185829.29387999998</v>
      </c>
      <c r="R7" s="404">
        <v>12664390.794169158</v>
      </c>
      <c r="S7" s="370"/>
      <c r="T7" s="306"/>
      <c r="U7" s="307"/>
      <c r="V7" s="307"/>
      <c r="W7" s="307"/>
    </row>
    <row r="8" spans="1:23" ht="15" customHeight="1" x14ac:dyDescent="0.25">
      <c r="A8" s="301" t="s">
        <v>26</v>
      </c>
      <c r="B8" s="373">
        <v>330061.97647999995</v>
      </c>
      <c r="C8" s="376">
        <v>1363781.6980100002</v>
      </c>
      <c r="D8" s="375">
        <v>257120.84174</v>
      </c>
      <c r="E8" s="376">
        <v>390682.47652000014</v>
      </c>
      <c r="F8" s="375">
        <v>428221.4621200001</v>
      </c>
      <c r="G8" s="376">
        <v>1059391.76333</v>
      </c>
      <c r="H8" s="375">
        <v>555292.13773000007</v>
      </c>
      <c r="I8" s="376">
        <v>438177.86090000009</v>
      </c>
      <c r="J8" s="375">
        <v>471994.59953000012</v>
      </c>
      <c r="K8" s="374">
        <v>1166313.7965229955</v>
      </c>
      <c r="L8" s="375">
        <v>1110235.3402500004</v>
      </c>
      <c r="M8" s="376">
        <v>895663.9496500002</v>
      </c>
      <c r="N8" s="375">
        <v>424030.17697999999</v>
      </c>
      <c r="O8" s="388">
        <v>513345.93095999997</v>
      </c>
      <c r="P8" s="375">
        <v>9404314.0107229967</v>
      </c>
      <c r="Q8" s="394">
        <v>142439.10641000004</v>
      </c>
      <c r="R8" s="404">
        <v>9546753.1171329971</v>
      </c>
      <c r="S8" s="371"/>
      <c r="T8" s="308"/>
      <c r="U8" s="307"/>
      <c r="V8" s="307"/>
      <c r="W8" s="307"/>
    </row>
    <row r="9" spans="1:23" ht="15" customHeight="1" x14ac:dyDescent="0.25">
      <c r="A9" s="309" t="s">
        <v>27</v>
      </c>
      <c r="B9" s="378">
        <v>338058.34097000002</v>
      </c>
      <c r="C9" s="379">
        <v>1361268.1832700004</v>
      </c>
      <c r="D9" s="380">
        <v>262025.98855000004</v>
      </c>
      <c r="E9" s="379">
        <v>396518.01256000006</v>
      </c>
      <c r="F9" s="380">
        <v>428349.82818000001</v>
      </c>
      <c r="G9" s="379">
        <v>1078108.0739199999</v>
      </c>
      <c r="H9" s="380">
        <v>563932.95356000005</v>
      </c>
      <c r="I9" s="379">
        <v>427318.02748000005</v>
      </c>
      <c r="J9" s="380">
        <v>448946.26137999998</v>
      </c>
      <c r="K9" s="381">
        <v>1171229.5802059344</v>
      </c>
      <c r="L9" s="380">
        <v>1161541.1524499999</v>
      </c>
      <c r="M9" s="379">
        <v>847346.52793999971</v>
      </c>
      <c r="N9" s="380">
        <v>422775.17793000001</v>
      </c>
      <c r="O9" s="389">
        <v>512992.22535499989</v>
      </c>
      <c r="P9" s="412">
        <v>9420410.3337509334</v>
      </c>
      <c r="Q9" s="395">
        <v>143879.05645000003</v>
      </c>
      <c r="R9" s="405">
        <v>9564289.3902009334</v>
      </c>
      <c r="S9" s="372"/>
      <c r="T9" s="314"/>
      <c r="U9" s="307"/>
      <c r="V9" s="307"/>
      <c r="W9" s="307"/>
    </row>
    <row r="10" spans="1:23" ht="15" customHeight="1" x14ac:dyDescent="0.25">
      <c r="A10" s="354" t="s">
        <v>28</v>
      </c>
      <c r="B10" s="373">
        <v>223777.84582000002</v>
      </c>
      <c r="C10" s="376">
        <v>844855.43501000013</v>
      </c>
      <c r="D10" s="375">
        <v>185226.96302</v>
      </c>
      <c r="E10" s="376">
        <v>264370.36097000004</v>
      </c>
      <c r="F10" s="375">
        <v>292064.51401000004</v>
      </c>
      <c r="G10" s="376">
        <v>757506.3466500002</v>
      </c>
      <c r="H10" s="375">
        <v>367361.96149999992</v>
      </c>
      <c r="I10" s="376">
        <v>295840.34541000007</v>
      </c>
      <c r="J10" s="375">
        <v>320295.24084000004</v>
      </c>
      <c r="K10" s="374">
        <v>744894.63417296309</v>
      </c>
      <c r="L10" s="375">
        <v>828199.24306000001</v>
      </c>
      <c r="M10" s="376">
        <v>591753.22423000005</v>
      </c>
      <c r="N10" s="375">
        <v>283760.02464000002</v>
      </c>
      <c r="O10" s="388">
        <v>337953.84113999992</v>
      </c>
      <c r="P10" s="375">
        <v>6337859.9804729642</v>
      </c>
      <c r="Q10" s="394">
        <v>111056.27602999999</v>
      </c>
      <c r="R10" s="404">
        <v>6448916.2565029645</v>
      </c>
      <c r="S10" s="371"/>
      <c r="T10" s="308"/>
      <c r="U10" s="307"/>
      <c r="V10" s="307"/>
      <c r="W10" s="307"/>
    </row>
    <row r="11" spans="1:23" ht="15" customHeight="1" x14ac:dyDescent="0.25">
      <c r="A11" s="354" t="s">
        <v>29</v>
      </c>
      <c r="B11" s="373">
        <v>150828.57178999999</v>
      </c>
      <c r="C11" s="376">
        <v>523832.2361000001</v>
      </c>
      <c r="D11" s="375">
        <v>133783.70149000001</v>
      </c>
      <c r="E11" s="376">
        <v>170259.62371000001</v>
      </c>
      <c r="F11" s="375">
        <v>178857.00079000002</v>
      </c>
      <c r="G11" s="376">
        <v>598046.59403000015</v>
      </c>
      <c r="H11" s="375">
        <v>243334.04365000007</v>
      </c>
      <c r="I11" s="376">
        <v>219921.54434000002</v>
      </c>
      <c r="J11" s="375">
        <v>217158.1127</v>
      </c>
      <c r="K11" s="374">
        <v>405501.87246298639</v>
      </c>
      <c r="L11" s="375">
        <v>610683.95402999991</v>
      </c>
      <c r="M11" s="376">
        <v>514237.04661999986</v>
      </c>
      <c r="N11" s="375">
        <v>190049.45747000002</v>
      </c>
      <c r="O11" s="388">
        <v>231009.88977000001</v>
      </c>
      <c r="P11" s="375">
        <v>4387503.648952987</v>
      </c>
      <c r="Q11" s="394">
        <v>70126.970220000003</v>
      </c>
      <c r="R11" s="404">
        <v>4457630.6191729866</v>
      </c>
      <c r="S11" s="371"/>
      <c r="T11" s="308"/>
      <c r="U11" s="307"/>
      <c r="V11" s="307"/>
      <c r="W11" s="307"/>
    </row>
    <row r="12" spans="1:23" ht="15" customHeight="1" x14ac:dyDescent="0.25">
      <c r="A12" s="355" t="s">
        <v>30</v>
      </c>
      <c r="B12" s="378">
        <v>98256.785410000011</v>
      </c>
      <c r="C12" s="379">
        <v>324423.01072000008</v>
      </c>
      <c r="D12" s="380">
        <v>95894.623939999976</v>
      </c>
      <c r="E12" s="379">
        <v>125851.00923000007</v>
      </c>
      <c r="F12" s="380">
        <v>125311.90315999997</v>
      </c>
      <c r="G12" s="379">
        <v>474653.46674000006</v>
      </c>
      <c r="H12" s="380">
        <v>171615.89957000001</v>
      </c>
      <c r="I12" s="379">
        <v>157289.86672999998</v>
      </c>
      <c r="J12" s="380">
        <v>161658.94198999999</v>
      </c>
      <c r="K12" s="381">
        <v>225040.63752398093</v>
      </c>
      <c r="L12" s="380">
        <v>517584.49752999994</v>
      </c>
      <c r="M12" s="379">
        <v>519082.33290999994</v>
      </c>
      <c r="N12" s="380">
        <v>139400.28126000002</v>
      </c>
      <c r="O12" s="389">
        <v>163835.63642</v>
      </c>
      <c r="P12" s="412">
        <v>3299898.8931339807</v>
      </c>
      <c r="Q12" s="395">
        <v>50708.340730000011</v>
      </c>
      <c r="R12" s="405">
        <v>3350607.2338639805</v>
      </c>
      <c r="S12" s="371"/>
      <c r="T12" s="308"/>
      <c r="U12" s="307"/>
      <c r="V12" s="307"/>
      <c r="W12" s="307"/>
    </row>
    <row r="13" spans="1:23" ht="15" customHeight="1" x14ac:dyDescent="0.25">
      <c r="A13" s="354" t="s">
        <v>31</v>
      </c>
      <c r="B13" s="373">
        <v>91119.806080000009</v>
      </c>
      <c r="C13" s="376">
        <v>291840.38045</v>
      </c>
      <c r="D13" s="375">
        <v>90661.779510000008</v>
      </c>
      <c r="E13" s="376">
        <v>106955.29766000001</v>
      </c>
      <c r="F13" s="375">
        <v>112300.93913999999</v>
      </c>
      <c r="G13" s="376">
        <v>432650.55924000003</v>
      </c>
      <c r="H13" s="375">
        <v>160120.04149999996</v>
      </c>
      <c r="I13" s="376">
        <v>140965.36651999998</v>
      </c>
      <c r="J13" s="375">
        <v>148835.67690999998</v>
      </c>
      <c r="K13" s="374">
        <v>221596.71931498198</v>
      </c>
      <c r="L13" s="375">
        <v>472904.52892999991</v>
      </c>
      <c r="M13" s="376">
        <v>596866.14601999999</v>
      </c>
      <c r="N13" s="375">
        <v>117926.24884000001</v>
      </c>
      <c r="O13" s="388">
        <v>143082.29989000002</v>
      </c>
      <c r="P13" s="375">
        <v>3127825.7900049817</v>
      </c>
      <c r="Q13" s="394">
        <v>50286.979930000001</v>
      </c>
      <c r="R13" s="404">
        <v>3178112.7699349816</v>
      </c>
      <c r="S13" s="371"/>
      <c r="T13" s="308"/>
      <c r="U13" s="307"/>
      <c r="V13" s="307"/>
      <c r="W13" s="307"/>
    </row>
    <row r="14" spans="1:23" ht="15" customHeight="1" x14ac:dyDescent="0.25">
      <c r="A14" s="354" t="s">
        <v>32</v>
      </c>
      <c r="B14" s="373">
        <v>100704.23495</v>
      </c>
      <c r="C14" s="376">
        <v>312387.66175999999</v>
      </c>
      <c r="D14" s="375">
        <v>98326.039049999963</v>
      </c>
      <c r="E14" s="376">
        <v>122501.42533000001</v>
      </c>
      <c r="F14" s="375">
        <v>120502.32744000002</v>
      </c>
      <c r="G14" s="376">
        <v>406689.88884000009</v>
      </c>
      <c r="H14" s="375">
        <v>171063.70343999995</v>
      </c>
      <c r="I14" s="376">
        <v>142365.52631999998</v>
      </c>
      <c r="J14" s="375">
        <v>155238.55478999997</v>
      </c>
      <c r="K14" s="374">
        <v>208001.900303979</v>
      </c>
      <c r="L14" s="375">
        <v>498610.54583999998</v>
      </c>
      <c r="M14" s="376">
        <v>835134.33704000001</v>
      </c>
      <c r="N14" s="375">
        <v>140872.50218000001</v>
      </c>
      <c r="O14" s="388">
        <v>149245.04384000003</v>
      </c>
      <c r="P14" s="375">
        <v>3461643.6911239787</v>
      </c>
      <c r="Q14" s="394">
        <v>51500.745480000005</v>
      </c>
      <c r="R14" s="404">
        <v>3513144.4366039787</v>
      </c>
      <c r="S14" s="371"/>
      <c r="T14" s="308"/>
      <c r="U14" s="307"/>
      <c r="V14" s="307"/>
      <c r="W14" s="307"/>
    </row>
    <row r="15" spans="1:23" ht="15" customHeight="1" x14ac:dyDescent="0.25">
      <c r="A15" s="355" t="s">
        <v>33</v>
      </c>
      <c r="B15" s="378">
        <v>125363.14277999999</v>
      </c>
      <c r="C15" s="379">
        <v>378603.65527999995</v>
      </c>
      <c r="D15" s="380">
        <v>110939.03552999998</v>
      </c>
      <c r="E15" s="379">
        <v>134277.03239999997</v>
      </c>
      <c r="F15" s="380">
        <v>135504.89514000001</v>
      </c>
      <c r="G15" s="379">
        <v>499968.93925999984</v>
      </c>
      <c r="H15" s="380">
        <v>182688.06978000002</v>
      </c>
      <c r="I15" s="379">
        <v>164034.01119999995</v>
      </c>
      <c r="J15" s="380">
        <v>175615.52640999996</v>
      </c>
      <c r="K15" s="381">
        <v>245465.45867998543</v>
      </c>
      <c r="L15" s="380">
        <v>565068.98949999991</v>
      </c>
      <c r="M15" s="379">
        <v>1213033.8857700001</v>
      </c>
      <c r="N15" s="380">
        <v>146367.55148000002</v>
      </c>
      <c r="O15" s="389">
        <v>171381.21671999997</v>
      </c>
      <c r="P15" s="412">
        <v>4248311.4099299852</v>
      </c>
      <c r="Q15" s="395">
        <v>59649.138730000006</v>
      </c>
      <c r="R15" s="405">
        <v>4307960.548659985</v>
      </c>
      <c r="S15" s="371"/>
      <c r="T15" s="308"/>
      <c r="U15" s="307"/>
      <c r="V15" s="307"/>
      <c r="W15" s="307"/>
    </row>
    <row r="16" spans="1:23" ht="15" customHeight="1" x14ac:dyDescent="0.25">
      <c r="A16" s="301" t="s">
        <v>34</v>
      </c>
      <c r="B16" s="373">
        <v>270684.73321000003</v>
      </c>
      <c r="C16" s="376">
        <v>1041019.0363200001</v>
      </c>
      <c r="D16" s="375">
        <v>207649.33368000004</v>
      </c>
      <c r="E16" s="376">
        <v>300806.25977</v>
      </c>
      <c r="F16" s="375">
        <v>301723.06954</v>
      </c>
      <c r="G16" s="376">
        <v>837878.78732999996</v>
      </c>
      <c r="H16" s="375">
        <v>417224.26923000009</v>
      </c>
      <c r="I16" s="376">
        <v>343231.89472999994</v>
      </c>
      <c r="J16" s="375">
        <v>347283.83310000005</v>
      </c>
      <c r="K16" s="374">
        <v>810166.20362997218</v>
      </c>
      <c r="L16" s="375">
        <v>1016786.8831499999</v>
      </c>
      <c r="M16" s="376">
        <v>1505175.37668</v>
      </c>
      <c r="N16" s="375">
        <v>319255.57754999999</v>
      </c>
      <c r="O16" s="388">
        <v>384545.72154</v>
      </c>
      <c r="P16" s="375">
        <v>8103430.9794599721</v>
      </c>
      <c r="Q16" s="394">
        <v>111005.83775999999</v>
      </c>
      <c r="R16" s="404">
        <v>8214436.8172199717</v>
      </c>
      <c r="S16" s="371"/>
      <c r="T16" s="308"/>
      <c r="U16" s="307"/>
      <c r="V16" s="307"/>
      <c r="W16" s="307"/>
    </row>
    <row r="17" spans="1:23" ht="15" customHeight="1" x14ac:dyDescent="0.25">
      <c r="A17" s="301" t="s">
        <v>35</v>
      </c>
      <c r="B17" s="373">
        <v>353448.67755999998</v>
      </c>
      <c r="C17" s="376">
        <v>1463404.43035</v>
      </c>
      <c r="D17" s="375">
        <v>265763.47781000001</v>
      </c>
      <c r="E17" s="376">
        <v>422581.94940000004</v>
      </c>
      <c r="F17" s="375">
        <v>424919.29427000001</v>
      </c>
      <c r="G17" s="376">
        <v>1029092.1432400001</v>
      </c>
      <c r="H17" s="375">
        <v>585211.76916999975</v>
      </c>
      <c r="I17" s="376">
        <v>459978.63060000003</v>
      </c>
      <c r="J17" s="375">
        <v>465843.96645999997</v>
      </c>
      <c r="K17" s="374">
        <v>1208440.7352308878</v>
      </c>
      <c r="L17" s="375">
        <v>1281339.0655299998</v>
      </c>
      <c r="M17" s="376">
        <v>1353253.4218999997</v>
      </c>
      <c r="N17" s="375">
        <v>436431.79282999999</v>
      </c>
      <c r="O17" s="388">
        <v>521563.79453999997</v>
      </c>
      <c r="P17" s="375">
        <v>10271273.148890886</v>
      </c>
      <c r="Q17" s="394">
        <v>138495.96007999999</v>
      </c>
      <c r="R17" s="404">
        <v>10409769.108970886</v>
      </c>
      <c r="S17" s="371"/>
      <c r="T17" s="308"/>
      <c r="U17" s="307"/>
      <c r="V17" s="307"/>
      <c r="W17" s="307"/>
    </row>
    <row r="18" spans="1:23" ht="15" customHeight="1" x14ac:dyDescent="0.25">
      <c r="A18" s="309" t="s">
        <v>36</v>
      </c>
      <c r="B18" s="378">
        <v>422489.34509999998</v>
      </c>
      <c r="C18" s="379">
        <v>1863485.1049200003</v>
      </c>
      <c r="D18" s="380">
        <v>314185.24289999995</v>
      </c>
      <c r="E18" s="379">
        <v>521886.89709000004</v>
      </c>
      <c r="F18" s="380">
        <v>529125.94530999998</v>
      </c>
      <c r="G18" s="379">
        <v>1277704.5712599999</v>
      </c>
      <c r="H18" s="380">
        <v>736519.50498000009</v>
      </c>
      <c r="I18" s="379">
        <v>563323.80327999999</v>
      </c>
      <c r="J18" s="380">
        <v>569537.10717999993</v>
      </c>
      <c r="K18" s="381">
        <v>1492490.009556948</v>
      </c>
      <c r="L18" s="380">
        <v>1546948.6758400002</v>
      </c>
      <c r="M18" s="379">
        <v>1610755.6348099997</v>
      </c>
      <c r="N18" s="380">
        <v>553200.57203000004</v>
      </c>
      <c r="O18" s="389">
        <v>672900.51374000008</v>
      </c>
      <c r="P18" s="412">
        <v>12674552.927996948</v>
      </c>
      <c r="Q18" s="395">
        <v>-87399.048989999996</v>
      </c>
      <c r="R18" s="405">
        <v>12587153.879006948</v>
      </c>
      <c r="S18" s="353"/>
      <c r="T18" s="308"/>
      <c r="U18" s="307"/>
      <c r="V18" s="307"/>
      <c r="W18" s="307"/>
    </row>
    <row r="19" spans="1:23" ht="15" customHeight="1" x14ac:dyDescent="0.25">
      <c r="A19" s="301" t="s">
        <v>145</v>
      </c>
      <c r="B19" s="401">
        <f>SUM(B7:B9)</f>
        <v>1100621.90909</v>
      </c>
      <c r="C19" s="385">
        <f>SUM(C7:C9)</f>
        <v>4577594.5040000007</v>
      </c>
      <c r="D19" s="386">
        <f t="shared" ref="D19:J19" si="0">SUM(D7:D9)</f>
        <v>835018.80818000005</v>
      </c>
      <c r="E19" s="385">
        <f t="shared" si="0"/>
        <v>1314347.6678900002</v>
      </c>
      <c r="F19" s="386">
        <f t="shared" si="0"/>
        <v>1417522.3615300001</v>
      </c>
      <c r="G19" s="385">
        <f t="shared" si="0"/>
        <v>3477092.8263599998</v>
      </c>
      <c r="H19" s="386">
        <f t="shared" si="0"/>
        <v>1871002.3248100001</v>
      </c>
      <c r="I19" s="385">
        <f t="shared" si="0"/>
        <v>1457415.7297500002</v>
      </c>
      <c r="J19" s="386">
        <f t="shared" si="0"/>
        <v>1498243.4521000001</v>
      </c>
      <c r="K19" s="385">
        <f>SUM(K7:K9)</f>
        <v>3901567.3205480846</v>
      </c>
      <c r="L19" s="386">
        <f t="shared" ref="L19:R19" si="1">SUM(L7:L9)</f>
        <v>3734385.1569700004</v>
      </c>
      <c r="M19" s="385">
        <f t="shared" si="1"/>
        <v>2999478.0429100003</v>
      </c>
      <c r="N19" s="386">
        <f t="shared" si="1"/>
        <v>1402302.87732</v>
      </c>
      <c r="O19" s="402">
        <f t="shared" si="1"/>
        <v>1716692.8633050001</v>
      </c>
      <c r="P19" s="392">
        <f t="shared" si="1"/>
        <v>31303285.844763085</v>
      </c>
      <c r="Q19" s="396">
        <f t="shared" si="1"/>
        <v>472147.45674000005</v>
      </c>
      <c r="R19" s="406">
        <f t="shared" si="1"/>
        <v>31775433.301503092</v>
      </c>
      <c r="S19" s="319"/>
    </row>
    <row r="20" spans="1:23" ht="15" customHeight="1" x14ac:dyDescent="0.25">
      <c r="A20" s="301" t="s">
        <v>171</v>
      </c>
      <c r="B20" s="401">
        <f>SUM(B10:B12)</f>
        <v>472863.20302000002</v>
      </c>
      <c r="C20" s="385">
        <f>SUM(C10:C12)</f>
        <v>1693110.6818300004</v>
      </c>
      <c r="D20" s="386">
        <f t="shared" ref="D20:J20" si="2">SUM(D10:D12)</f>
        <v>414905.28844999999</v>
      </c>
      <c r="E20" s="385">
        <f t="shared" si="2"/>
        <v>560480.99391000008</v>
      </c>
      <c r="F20" s="386">
        <f t="shared" si="2"/>
        <v>596233.41795999999</v>
      </c>
      <c r="G20" s="385">
        <f t="shared" si="2"/>
        <v>1830206.4074200005</v>
      </c>
      <c r="H20" s="386">
        <f t="shared" si="2"/>
        <v>782311.90471999999</v>
      </c>
      <c r="I20" s="385">
        <f t="shared" si="2"/>
        <v>673051.7564800001</v>
      </c>
      <c r="J20" s="386">
        <f t="shared" si="2"/>
        <v>699112.29553</v>
      </c>
      <c r="K20" s="385">
        <f>SUM(K10:K12)</f>
        <v>1375437.1441599303</v>
      </c>
      <c r="L20" s="386">
        <f t="shared" ref="L20:R20" si="3">SUM(L10:L12)</f>
        <v>1956467.6946199997</v>
      </c>
      <c r="M20" s="385">
        <f t="shared" si="3"/>
        <v>1625072.6037599999</v>
      </c>
      <c r="N20" s="386">
        <f t="shared" si="3"/>
        <v>613209.76337000006</v>
      </c>
      <c r="O20" s="402">
        <f t="shared" si="3"/>
        <v>732799.36732999992</v>
      </c>
      <c r="P20" s="392">
        <f t="shared" si="3"/>
        <v>14025262.522559932</v>
      </c>
      <c r="Q20" s="396">
        <f t="shared" si="3"/>
        <v>231891.58698000002</v>
      </c>
      <c r="R20" s="406">
        <f t="shared" si="3"/>
        <v>14257154.10953993</v>
      </c>
      <c r="S20" s="319"/>
    </row>
    <row r="21" spans="1:23" ht="15" customHeight="1" x14ac:dyDescent="0.25">
      <c r="A21" s="301" t="s">
        <v>215</v>
      </c>
      <c r="B21" s="401">
        <f>SUM(B13:B15)</f>
        <v>317187.18381000002</v>
      </c>
      <c r="C21" s="385">
        <f>SUM(C13:C15)</f>
        <v>982831.69748999993</v>
      </c>
      <c r="D21" s="386">
        <f t="shared" ref="D21:J21" si="4">SUM(D13:D15)</f>
        <v>299926.85408999998</v>
      </c>
      <c r="E21" s="385">
        <f t="shared" si="4"/>
        <v>363733.75539000001</v>
      </c>
      <c r="F21" s="386">
        <f t="shared" si="4"/>
        <v>368308.16171999997</v>
      </c>
      <c r="G21" s="385">
        <f t="shared" si="4"/>
        <v>1339309.3873399999</v>
      </c>
      <c r="H21" s="386">
        <f t="shared" si="4"/>
        <v>513871.81471999991</v>
      </c>
      <c r="I21" s="385">
        <f t="shared" si="4"/>
        <v>447364.90403999994</v>
      </c>
      <c r="J21" s="386">
        <f t="shared" si="4"/>
        <v>479689.75810999994</v>
      </c>
      <c r="K21" s="385">
        <f>SUM(K13:K15)</f>
        <v>675064.07829894638</v>
      </c>
      <c r="L21" s="386">
        <f t="shared" ref="L21:R21" si="5">SUM(L13:L15)</f>
        <v>1536584.0642699997</v>
      </c>
      <c r="M21" s="385">
        <f t="shared" si="5"/>
        <v>2645034.3688300001</v>
      </c>
      <c r="N21" s="386">
        <f t="shared" si="5"/>
        <v>405166.30250000005</v>
      </c>
      <c r="O21" s="402">
        <f t="shared" si="5"/>
        <v>463708.56045000005</v>
      </c>
      <c r="P21" s="392">
        <f t="shared" si="5"/>
        <v>10837780.891058946</v>
      </c>
      <c r="Q21" s="396">
        <f t="shared" si="5"/>
        <v>161436.86414000002</v>
      </c>
      <c r="R21" s="406">
        <f t="shared" si="5"/>
        <v>10999217.755198944</v>
      </c>
      <c r="S21" s="319"/>
    </row>
    <row r="22" spans="1:23" ht="15" customHeight="1" x14ac:dyDescent="0.25">
      <c r="A22" s="355" t="s">
        <v>172</v>
      </c>
      <c r="B22" s="848">
        <f>SUM(B16:B18)</f>
        <v>1046622.75587</v>
      </c>
      <c r="C22" s="870">
        <f>SUM(C16:C18)</f>
        <v>4367908.5715900008</v>
      </c>
      <c r="D22" s="849">
        <f t="shared" ref="D22:J22" si="6">SUM(D16:D18)</f>
        <v>787598.05438999995</v>
      </c>
      <c r="E22" s="870">
        <f t="shared" si="6"/>
        <v>1245275.10626</v>
      </c>
      <c r="F22" s="849">
        <f t="shared" si="6"/>
        <v>1255768.3091199999</v>
      </c>
      <c r="G22" s="870">
        <f t="shared" si="6"/>
        <v>3144675.50183</v>
      </c>
      <c r="H22" s="849">
        <f t="shared" si="6"/>
        <v>1738955.5433799999</v>
      </c>
      <c r="I22" s="870">
        <f t="shared" si="6"/>
        <v>1366534.32861</v>
      </c>
      <c r="J22" s="849">
        <f t="shared" si="6"/>
        <v>1382664.90674</v>
      </c>
      <c r="K22" s="870">
        <f>SUM(K16:K18)</f>
        <v>3511096.9484178079</v>
      </c>
      <c r="L22" s="849">
        <f t="shared" ref="L22:R22" si="7">SUM(L16:L18)</f>
        <v>3845074.6245199996</v>
      </c>
      <c r="M22" s="870">
        <f t="shared" si="7"/>
        <v>4469184.433389999</v>
      </c>
      <c r="N22" s="849">
        <f t="shared" si="7"/>
        <v>1308887.9424100001</v>
      </c>
      <c r="O22" s="871">
        <f t="shared" si="7"/>
        <v>1579010.0298200001</v>
      </c>
      <c r="P22" s="862">
        <f t="shared" si="7"/>
        <v>31049257.056347806</v>
      </c>
      <c r="Q22" s="863">
        <f t="shared" si="7"/>
        <v>162102.74884999997</v>
      </c>
      <c r="R22" s="872">
        <f t="shared" si="7"/>
        <v>31211359.805197805</v>
      </c>
      <c r="S22" s="334"/>
    </row>
    <row r="23" spans="1:23" ht="15" customHeight="1" x14ac:dyDescent="0.25">
      <c r="A23" s="301" t="s">
        <v>173</v>
      </c>
      <c r="B23" s="373">
        <f>SUM(B7:B12)</f>
        <v>1573485.1121099999</v>
      </c>
      <c r="C23" s="374">
        <f>SUM(C7:C12)</f>
        <v>6270705.1858300008</v>
      </c>
      <c r="D23" s="377">
        <f t="shared" ref="D23:J23" si="8">SUM(D7:D12)</f>
        <v>1249924.0966300003</v>
      </c>
      <c r="E23" s="374">
        <f t="shared" si="8"/>
        <v>1874828.6618000001</v>
      </c>
      <c r="F23" s="377">
        <f t="shared" si="8"/>
        <v>2013755.7794900001</v>
      </c>
      <c r="G23" s="374">
        <f t="shared" si="8"/>
        <v>5307299.2337800004</v>
      </c>
      <c r="H23" s="377">
        <f t="shared" si="8"/>
        <v>2653314.2295299997</v>
      </c>
      <c r="I23" s="374">
        <f t="shared" si="8"/>
        <v>2130467.4862300004</v>
      </c>
      <c r="J23" s="377">
        <f t="shared" si="8"/>
        <v>2197355.7476300001</v>
      </c>
      <c r="K23" s="374">
        <f>SUM(K7:K12)</f>
        <v>5277004.4647080144</v>
      </c>
      <c r="L23" s="377">
        <f t="shared" ref="L23:R23" si="9">SUM(L7:L12)</f>
        <v>5690852.8515900001</v>
      </c>
      <c r="M23" s="374">
        <f t="shared" si="9"/>
        <v>4624550.6466699997</v>
      </c>
      <c r="N23" s="377">
        <f t="shared" si="9"/>
        <v>2015512.64069</v>
      </c>
      <c r="O23" s="773">
        <f t="shared" si="9"/>
        <v>2449492.2306349999</v>
      </c>
      <c r="P23" s="377">
        <f t="shared" si="9"/>
        <v>45328548.367323026</v>
      </c>
      <c r="Q23" s="396">
        <f t="shared" si="9"/>
        <v>704039.04372000007</v>
      </c>
      <c r="R23" s="406">
        <f t="shared" si="9"/>
        <v>46032587.411043018</v>
      </c>
      <c r="S23" s="319"/>
    </row>
    <row r="24" spans="1:23" ht="15" customHeight="1" x14ac:dyDescent="0.25">
      <c r="A24" s="301" t="s">
        <v>174</v>
      </c>
      <c r="B24" s="373">
        <f>SUM(B13:B18)</f>
        <v>1363809.9396800001</v>
      </c>
      <c r="C24" s="374">
        <f>SUM(C13:C18)</f>
        <v>5350740.26908</v>
      </c>
      <c r="D24" s="377">
        <f t="shared" ref="D24:J24" si="10">SUM(D13:D18)</f>
        <v>1087524.90848</v>
      </c>
      <c r="E24" s="374">
        <f t="shared" si="10"/>
        <v>1609008.8616500001</v>
      </c>
      <c r="F24" s="377">
        <f t="shared" si="10"/>
        <v>1624076.4708400001</v>
      </c>
      <c r="G24" s="374">
        <f t="shared" si="10"/>
        <v>4483984.8891699994</v>
      </c>
      <c r="H24" s="377">
        <f t="shared" si="10"/>
        <v>2252827.3580999998</v>
      </c>
      <c r="I24" s="374">
        <f t="shared" si="10"/>
        <v>1813899.2326500001</v>
      </c>
      <c r="J24" s="377">
        <f t="shared" si="10"/>
        <v>1862354.6648499998</v>
      </c>
      <c r="K24" s="374">
        <f>SUM(K13:K18)</f>
        <v>4186161.0267167548</v>
      </c>
      <c r="L24" s="377">
        <f t="shared" ref="L24:R24" si="11">SUM(L13:L18)</f>
        <v>5381658.6887899991</v>
      </c>
      <c r="M24" s="374">
        <f t="shared" si="11"/>
        <v>7114218.802219999</v>
      </c>
      <c r="N24" s="377">
        <f t="shared" si="11"/>
        <v>1714054.2449099999</v>
      </c>
      <c r="O24" s="773">
        <f t="shared" si="11"/>
        <v>2042718.59027</v>
      </c>
      <c r="P24" s="377">
        <f t="shared" si="11"/>
        <v>41887037.947406754</v>
      </c>
      <c r="Q24" s="396">
        <f t="shared" si="11"/>
        <v>323539.61298999999</v>
      </c>
      <c r="R24" s="406">
        <f t="shared" si="11"/>
        <v>42210577.560396746</v>
      </c>
      <c r="S24" s="319"/>
    </row>
    <row r="25" spans="1:23" ht="15" customHeight="1" x14ac:dyDescent="0.25">
      <c r="A25" s="340" t="s">
        <v>159</v>
      </c>
      <c r="B25" s="857">
        <f>SUM(B7:B18)</f>
        <v>2937295.0517900004</v>
      </c>
      <c r="C25" s="873">
        <f>SUM(C7:C18)</f>
        <v>11621445.454909999</v>
      </c>
      <c r="D25" s="858">
        <f t="shared" ref="D25:J25" si="12">SUM(D7:D18)</f>
        <v>2337449.0051100003</v>
      </c>
      <c r="E25" s="873">
        <f t="shared" si="12"/>
        <v>3483837.5234500002</v>
      </c>
      <c r="F25" s="858">
        <f t="shared" si="12"/>
        <v>3637832.2503300002</v>
      </c>
      <c r="G25" s="873">
        <f t="shared" si="12"/>
        <v>9791284.1229500007</v>
      </c>
      <c r="H25" s="858">
        <f t="shared" si="12"/>
        <v>4906141.587629999</v>
      </c>
      <c r="I25" s="873">
        <f t="shared" si="12"/>
        <v>3944366.718880001</v>
      </c>
      <c r="J25" s="858">
        <f t="shared" si="12"/>
        <v>4059710.4124799995</v>
      </c>
      <c r="K25" s="873">
        <f>SUM(K7:K18)</f>
        <v>9463165.4914247692</v>
      </c>
      <c r="L25" s="858">
        <f t="shared" ref="L25:R25" si="13">SUM(L7:L18)</f>
        <v>11072511.540379999</v>
      </c>
      <c r="M25" s="873">
        <f t="shared" si="13"/>
        <v>11738769.448890001</v>
      </c>
      <c r="N25" s="858">
        <f t="shared" si="13"/>
        <v>3729566.8856000002</v>
      </c>
      <c r="O25" s="874">
        <f t="shared" si="13"/>
        <v>4492210.820905</v>
      </c>
      <c r="P25" s="867">
        <f t="shared" si="13"/>
        <v>87215586.31472978</v>
      </c>
      <c r="Q25" s="868">
        <f t="shared" si="13"/>
        <v>1027578.6567100002</v>
      </c>
      <c r="R25" s="875">
        <f t="shared" si="13"/>
        <v>88243164.971439779</v>
      </c>
      <c r="S25" s="335"/>
    </row>
    <row r="26" spans="1:23" ht="9.75" customHeight="1" x14ac:dyDescent="0.25">
      <c r="B26" s="319"/>
      <c r="P26" s="333"/>
      <c r="R26" s="332"/>
      <c r="S26" s="319"/>
    </row>
    <row r="28" spans="1:23" ht="12" customHeight="1" x14ac:dyDescent="0.25">
      <c r="A28" s="320"/>
      <c r="B28" s="320"/>
      <c r="C28" s="320"/>
      <c r="H28" s="320"/>
      <c r="I28" s="320"/>
      <c r="J28" s="320"/>
      <c r="K28" s="320"/>
      <c r="O28" s="320"/>
      <c r="P28" s="320"/>
      <c r="Q28" s="320"/>
      <c r="R28" s="320"/>
    </row>
    <row r="29" spans="1:23" ht="12" customHeight="1" x14ac:dyDescent="0.25">
      <c r="E29" s="321"/>
      <c r="F29" s="321"/>
      <c r="G29" s="321"/>
      <c r="H29" s="321"/>
      <c r="L29" s="321"/>
      <c r="M29" s="321"/>
      <c r="N29" s="321"/>
    </row>
    <row r="30" spans="1:23" ht="12" customHeight="1" x14ac:dyDescent="0.25">
      <c r="E30" s="321"/>
      <c r="F30" s="321"/>
      <c r="G30" s="321"/>
      <c r="L30" s="321"/>
      <c r="M30" s="321"/>
      <c r="N30" s="321"/>
    </row>
    <row r="31" spans="1:23" ht="12" customHeight="1" x14ac:dyDescent="0.25">
      <c r="E31" s="321"/>
      <c r="F31" s="321"/>
      <c r="G31" s="321"/>
      <c r="L31" s="321"/>
      <c r="M31" s="321"/>
      <c r="N31" s="321"/>
    </row>
    <row r="32" spans="1:23" ht="12" customHeight="1" x14ac:dyDescent="0.25">
      <c r="E32" s="321"/>
      <c r="F32" s="321"/>
      <c r="G32" s="321"/>
      <c r="L32" s="321"/>
      <c r="M32" s="321"/>
      <c r="N32" s="321"/>
    </row>
    <row r="33" spans="5:14" ht="12" customHeight="1" x14ac:dyDescent="0.25">
      <c r="E33" s="321"/>
      <c r="F33" s="321"/>
      <c r="G33" s="321"/>
      <c r="L33" s="321"/>
      <c r="M33" s="321"/>
      <c r="N33" s="321"/>
    </row>
    <row r="34" spans="5:14" ht="12" customHeight="1" x14ac:dyDescent="0.25">
      <c r="E34" s="321"/>
      <c r="F34" s="321"/>
      <c r="G34" s="321"/>
      <c r="L34" s="321"/>
      <c r="M34" s="321"/>
      <c r="N34" s="321"/>
    </row>
    <row r="35" spans="5:14" ht="12" customHeight="1" x14ac:dyDescent="0.25">
      <c r="E35" s="321"/>
      <c r="F35" s="321"/>
      <c r="G35" s="321"/>
      <c r="L35" s="321"/>
      <c r="M35" s="321"/>
      <c r="N35" s="321"/>
    </row>
    <row r="36" spans="5:14" ht="12" customHeight="1" x14ac:dyDescent="0.25">
      <c r="E36" s="321"/>
      <c r="F36" s="321"/>
      <c r="G36" s="321"/>
      <c r="L36" s="321"/>
      <c r="M36" s="321"/>
      <c r="N36" s="321"/>
    </row>
    <row r="37" spans="5:14" ht="12" customHeight="1" x14ac:dyDescent="0.25">
      <c r="E37" s="321"/>
      <c r="F37" s="321"/>
      <c r="G37" s="321"/>
      <c r="L37" s="321"/>
      <c r="M37" s="321"/>
      <c r="N37" s="321"/>
    </row>
    <row r="38" spans="5:14" ht="12" customHeight="1" x14ac:dyDescent="0.25">
      <c r="E38" s="321"/>
      <c r="F38" s="321"/>
      <c r="G38" s="321"/>
      <c r="L38" s="321"/>
      <c r="M38" s="321"/>
      <c r="N38" s="321"/>
    </row>
    <row r="39" spans="5:14" ht="12" customHeight="1" x14ac:dyDescent="0.25">
      <c r="E39" s="321"/>
      <c r="F39" s="321"/>
      <c r="G39" s="321"/>
      <c r="L39" s="321"/>
      <c r="M39" s="321"/>
      <c r="N39" s="321"/>
    </row>
    <row r="40" spans="5:14" ht="12" customHeight="1" x14ac:dyDescent="0.25">
      <c r="E40" s="321"/>
      <c r="F40" s="321"/>
      <c r="G40" s="321"/>
      <c r="L40" s="321"/>
      <c r="M40" s="321"/>
      <c r="N40" s="321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B1" sqref="B1"/>
    </sheetView>
  </sheetViews>
  <sheetFormatPr defaultRowHeight="12.75" x14ac:dyDescent="0.25"/>
  <cols>
    <col min="1" max="1" width="0.85546875" style="357" customWidth="1"/>
    <col min="2" max="2" width="9.7109375" style="357" customWidth="1"/>
    <col min="3" max="3" width="6.7109375" style="357" customWidth="1"/>
    <col min="4" max="4" width="15.7109375" style="416" customWidth="1"/>
    <col min="5" max="5" width="8.7109375" style="416" customWidth="1"/>
    <col min="6" max="6" width="7.7109375" style="416" customWidth="1"/>
    <col min="7" max="7" width="8.7109375" style="416" customWidth="1"/>
    <col min="8" max="8" width="7.7109375" style="416" customWidth="1"/>
    <col min="9" max="9" width="9.7109375" style="416" customWidth="1"/>
    <col min="10" max="10" width="6.7109375" style="416" customWidth="1"/>
    <col min="11" max="11" width="4.28515625" style="416" customWidth="1"/>
    <col min="12" max="12" width="5.85546875" style="416" customWidth="1"/>
    <col min="13" max="13" width="11.5703125" style="416" bestFit="1" customWidth="1"/>
    <col min="14" max="14" width="13.42578125" style="416" customWidth="1"/>
    <col min="15" max="15" width="14.5703125" style="416" customWidth="1"/>
    <col min="16" max="260" width="9.140625" style="416"/>
    <col min="261" max="261" width="2.7109375" style="416" customWidth="1"/>
    <col min="262" max="266" width="15.7109375" style="416" customWidth="1"/>
    <col min="267" max="267" width="2.85546875" style="416" customWidth="1"/>
    <col min="268" max="268" width="5.85546875" style="416" customWidth="1"/>
    <col min="269" max="269" width="11.5703125" style="416" bestFit="1" customWidth="1"/>
    <col min="270" max="270" width="13.42578125" style="416" customWidth="1"/>
    <col min="271" max="271" width="14.5703125" style="416" customWidth="1"/>
    <col min="272" max="516" width="9.140625" style="416"/>
    <col min="517" max="517" width="2.7109375" style="416" customWidth="1"/>
    <col min="518" max="522" width="15.7109375" style="416" customWidth="1"/>
    <col min="523" max="523" width="2.85546875" style="416" customWidth="1"/>
    <col min="524" max="524" width="5.85546875" style="416" customWidth="1"/>
    <col min="525" max="525" width="11.5703125" style="416" bestFit="1" customWidth="1"/>
    <col min="526" max="526" width="13.42578125" style="416" customWidth="1"/>
    <col min="527" max="527" width="14.5703125" style="416" customWidth="1"/>
    <col min="528" max="772" width="9.140625" style="416"/>
    <col min="773" max="773" width="2.7109375" style="416" customWidth="1"/>
    <col min="774" max="778" width="15.7109375" style="416" customWidth="1"/>
    <col min="779" max="779" width="2.85546875" style="416" customWidth="1"/>
    <col min="780" max="780" width="5.85546875" style="416" customWidth="1"/>
    <col min="781" max="781" width="11.5703125" style="416" bestFit="1" customWidth="1"/>
    <col min="782" max="782" width="13.42578125" style="416" customWidth="1"/>
    <col min="783" max="783" width="14.5703125" style="416" customWidth="1"/>
    <col min="784" max="1028" width="9.140625" style="416"/>
    <col min="1029" max="1029" width="2.7109375" style="416" customWidth="1"/>
    <col min="1030" max="1034" width="15.7109375" style="416" customWidth="1"/>
    <col min="1035" max="1035" width="2.85546875" style="416" customWidth="1"/>
    <col min="1036" max="1036" width="5.85546875" style="416" customWidth="1"/>
    <col min="1037" max="1037" width="11.5703125" style="416" bestFit="1" customWidth="1"/>
    <col min="1038" max="1038" width="13.42578125" style="416" customWidth="1"/>
    <col min="1039" max="1039" width="14.5703125" style="416" customWidth="1"/>
    <col min="1040" max="1284" width="9.140625" style="416"/>
    <col min="1285" max="1285" width="2.7109375" style="416" customWidth="1"/>
    <col min="1286" max="1290" width="15.7109375" style="416" customWidth="1"/>
    <col min="1291" max="1291" width="2.85546875" style="416" customWidth="1"/>
    <col min="1292" max="1292" width="5.85546875" style="416" customWidth="1"/>
    <col min="1293" max="1293" width="11.5703125" style="416" bestFit="1" customWidth="1"/>
    <col min="1294" max="1294" width="13.42578125" style="416" customWidth="1"/>
    <col min="1295" max="1295" width="14.5703125" style="416" customWidth="1"/>
    <col min="1296" max="1540" width="9.140625" style="416"/>
    <col min="1541" max="1541" width="2.7109375" style="416" customWidth="1"/>
    <col min="1542" max="1546" width="15.7109375" style="416" customWidth="1"/>
    <col min="1547" max="1547" width="2.85546875" style="416" customWidth="1"/>
    <col min="1548" max="1548" width="5.85546875" style="416" customWidth="1"/>
    <col min="1549" max="1549" width="11.5703125" style="416" bestFit="1" customWidth="1"/>
    <col min="1550" max="1550" width="13.42578125" style="416" customWidth="1"/>
    <col min="1551" max="1551" width="14.5703125" style="416" customWidth="1"/>
    <col min="1552" max="1796" width="9.140625" style="416"/>
    <col min="1797" max="1797" width="2.7109375" style="416" customWidth="1"/>
    <col min="1798" max="1802" width="15.7109375" style="416" customWidth="1"/>
    <col min="1803" max="1803" width="2.85546875" style="416" customWidth="1"/>
    <col min="1804" max="1804" width="5.85546875" style="416" customWidth="1"/>
    <col min="1805" max="1805" width="11.5703125" style="416" bestFit="1" customWidth="1"/>
    <col min="1806" max="1806" width="13.42578125" style="416" customWidth="1"/>
    <col min="1807" max="1807" width="14.5703125" style="416" customWidth="1"/>
    <col min="1808" max="2052" width="9.140625" style="416"/>
    <col min="2053" max="2053" width="2.7109375" style="416" customWidth="1"/>
    <col min="2054" max="2058" width="15.7109375" style="416" customWidth="1"/>
    <col min="2059" max="2059" width="2.85546875" style="416" customWidth="1"/>
    <col min="2060" max="2060" width="5.85546875" style="416" customWidth="1"/>
    <col min="2061" max="2061" width="11.5703125" style="416" bestFit="1" customWidth="1"/>
    <col min="2062" max="2062" width="13.42578125" style="416" customWidth="1"/>
    <col min="2063" max="2063" width="14.5703125" style="416" customWidth="1"/>
    <col min="2064" max="2308" width="9.140625" style="416"/>
    <col min="2309" max="2309" width="2.7109375" style="416" customWidth="1"/>
    <col min="2310" max="2314" width="15.7109375" style="416" customWidth="1"/>
    <col min="2315" max="2315" width="2.85546875" style="416" customWidth="1"/>
    <col min="2316" max="2316" width="5.85546875" style="416" customWidth="1"/>
    <col min="2317" max="2317" width="11.5703125" style="416" bestFit="1" customWidth="1"/>
    <col min="2318" max="2318" width="13.42578125" style="416" customWidth="1"/>
    <col min="2319" max="2319" width="14.5703125" style="416" customWidth="1"/>
    <col min="2320" max="2564" width="9.140625" style="416"/>
    <col min="2565" max="2565" width="2.7109375" style="416" customWidth="1"/>
    <col min="2566" max="2570" width="15.7109375" style="416" customWidth="1"/>
    <col min="2571" max="2571" width="2.85546875" style="416" customWidth="1"/>
    <col min="2572" max="2572" width="5.85546875" style="416" customWidth="1"/>
    <col min="2573" max="2573" width="11.5703125" style="416" bestFit="1" customWidth="1"/>
    <col min="2574" max="2574" width="13.42578125" style="416" customWidth="1"/>
    <col min="2575" max="2575" width="14.5703125" style="416" customWidth="1"/>
    <col min="2576" max="2820" width="9.140625" style="416"/>
    <col min="2821" max="2821" width="2.7109375" style="416" customWidth="1"/>
    <col min="2822" max="2826" width="15.7109375" style="416" customWidth="1"/>
    <col min="2827" max="2827" width="2.85546875" style="416" customWidth="1"/>
    <col min="2828" max="2828" width="5.85546875" style="416" customWidth="1"/>
    <col min="2829" max="2829" width="11.5703125" style="416" bestFit="1" customWidth="1"/>
    <col min="2830" max="2830" width="13.42578125" style="416" customWidth="1"/>
    <col min="2831" max="2831" width="14.5703125" style="416" customWidth="1"/>
    <col min="2832" max="3076" width="9.140625" style="416"/>
    <col min="3077" max="3077" width="2.7109375" style="416" customWidth="1"/>
    <col min="3078" max="3082" width="15.7109375" style="416" customWidth="1"/>
    <col min="3083" max="3083" width="2.85546875" style="416" customWidth="1"/>
    <col min="3084" max="3084" width="5.85546875" style="416" customWidth="1"/>
    <col min="3085" max="3085" width="11.5703125" style="416" bestFit="1" customWidth="1"/>
    <col min="3086" max="3086" width="13.42578125" style="416" customWidth="1"/>
    <col min="3087" max="3087" width="14.5703125" style="416" customWidth="1"/>
    <col min="3088" max="3332" width="9.140625" style="416"/>
    <col min="3333" max="3333" width="2.7109375" style="416" customWidth="1"/>
    <col min="3334" max="3338" width="15.7109375" style="416" customWidth="1"/>
    <col min="3339" max="3339" width="2.85546875" style="416" customWidth="1"/>
    <col min="3340" max="3340" width="5.85546875" style="416" customWidth="1"/>
    <col min="3341" max="3341" width="11.5703125" style="416" bestFit="1" customWidth="1"/>
    <col min="3342" max="3342" width="13.42578125" style="416" customWidth="1"/>
    <col min="3343" max="3343" width="14.5703125" style="416" customWidth="1"/>
    <col min="3344" max="3588" width="9.140625" style="416"/>
    <col min="3589" max="3589" width="2.7109375" style="416" customWidth="1"/>
    <col min="3590" max="3594" width="15.7109375" style="416" customWidth="1"/>
    <col min="3595" max="3595" width="2.85546875" style="416" customWidth="1"/>
    <col min="3596" max="3596" width="5.85546875" style="416" customWidth="1"/>
    <col min="3597" max="3597" width="11.5703125" style="416" bestFit="1" customWidth="1"/>
    <col min="3598" max="3598" width="13.42578125" style="416" customWidth="1"/>
    <col min="3599" max="3599" width="14.5703125" style="416" customWidth="1"/>
    <col min="3600" max="3844" width="9.140625" style="416"/>
    <col min="3845" max="3845" width="2.7109375" style="416" customWidth="1"/>
    <col min="3846" max="3850" width="15.7109375" style="416" customWidth="1"/>
    <col min="3851" max="3851" width="2.85546875" style="416" customWidth="1"/>
    <col min="3852" max="3852" width="5.85546875" style="416" customWidth="1"/>
    <col min="3853" max="3853" width="11.5703125" style="416" bestFit="1" customWidth="1"/>
    <col min="3854" max="3854" width="13.42578125" style="416" customWidth="1"/>
    <col min="3855" max="3855" width="14.5703125" style="416" customWidth="1"/>
    <col min="3856" max="4100" width="9.140625" style="416"/>
    <col min="4101" max="4101" width="2.7109375" style="416" customWidth="1"/>
    <col min="4102" max="4106" width="15.7109375" style="416" customWidth="1"/>
    <col min="4107" max="4107" width="2.85546875" style="416" customWidth="1"/>
    <col min="4108" max="4108" width="5.85546875" style="416" customWidth="1"/>
    <col min="4109" max="4109" width="11.5703125" style="416" bestFit="1" customWidth="1"/>
    <col min="4110" max="4110" width="13.42578125" style="416" customWidth="1"/>
    <col min="4111" max="4111" width="14.5703125" style="416" customWidth="1"/>
    <col min="4112" max="4356" width="9.140625" style="416"/>
    <col min="4357" max="4357" width="2.7109375" style="416" customWidth="1"/>
    <col min="4358" max="4362" width="15.7109375" style="416" customWidth="1"/>
    <col min="4363" max="4363" width="2.85546875" style="416" customWidth="1"/>
    <col min="4364" max="4364" width="5.85546875" style="416" customWidth="1"/>
    <col min="4365" max="4365" width="11.5703125" style="416" bestFit="1" customWidth="1"/>
    <col min="4366" max="4366" width="13.42578125" style="416" customWidth="1"/>
    <col min="4367" max="4367" width="14.5703125" style="416" customWidth="1"/>
    <col min="4368" max="4612" width="9.140625" style="416"/>
    <col min="4613" max="4613" width="2.7109375" style="416" customWidth="1"/>
    <col min="4614" max="4618" width="15.7109375" style="416" customWidth="1"/>
    <col min="4619" max="4619" width="2.85546875" style="416" customWidth="1"/>
    <col min="4620" max="4620" width="5.85546875" style="416" customWidth="1"/>
    <col min="4621" max="4621" width="11.5703125" style="416" bestFit="1" customWidth="1"/>
    <col min="4622" max="4622" width="13.42578125" style="416" customWidth="1"/>
    <col min="4623" max="4623" width="14.5703125" style="416" customWidth="1"/>
    <col min="4624" max="4868" width="9.140625" style="416"/>
    <col min="4869" max="4869" width="2.7109375" style="416" customWidth="1"/>
    <col min="4870" max="4874" width="15.7109375" style="416" customWidth="1"/>
    <col min="4875" max="4875" width="2.85546875" style="416" customWidth="1"/>
    <col min="4876" max="4876" width="5.85546875" style="416" customWidth="1"/>
    <col min="4877" max="4877" width="11.5703125" style="416" bestFit="1" customWidth="1"/>
    <col min="4878" max="4878" width="13.42578125" style="416" customWidth="1"/>
    <col min="4879" max="4879" width="14.5703125" style="416" customWidth="1"/>
    <col min="4880" max="5124" width="9.140625" style="416"/>
    <col min="5125" max="5125" width="2.7109375" style="416" customWidth="1"/>
    <col min="5126" max="5130" width="15.7109375" style="416" customWidth="1"/>
    <col min="5131" max="5131" width="2.85546875" style="416" customWidth="1"/>
    <col min="5132" max="5132" width="5.85546875" style="416" customWidth="1"/>
    <col min="5133" max="5133" width="11.5703125" style="416" bestFit="1" customWidth="1"/>
    <col min="5134" max="5134" width="13.42578125" style="416" customWidth="1"/>
    <col min="5135" max="5135" width="14.5703125" style="416" customWidth="1"/>
    <col min="5136" max="5380" width="9.140625" style="416"/>
    <col min="5381" max="5381" width="2.7109375" style="416" customWidth="1"/>
    <col min="5382" max="5386" width="15.7109375" style="416" customWidth="1"/>
    <col min="5387" max="5387" width="2.85546875" style="416" customWidth="1"/>
    <col min="5388" max="5388" width="5.85546875" style="416" customWidth="1"/>
    <col min="5389" max="5389" width="11.5703125" style="416" bestFit="1" customWidth="1"/>
    <col min="5390" max="5390" width="13.42578125" style="416" customWidth="1"/>
    <col min="5391" max="5391" width="14.5703125" style="416" customWidth="1"/>
    <col min="5392" max="5636" width="9.140625" style="416"/>
    <col min="5637" max="5637" width="2.7109375" style="416" customWidth="1"/>
    <col min="5638" max="5642" width="15.7109375" style="416" customWidth="1"/>
    <col min="5643" max="5643" width="2.85546875" style="416" customWidth="1"/>
    <col min="5644" max="5644" width="5.85546875" style="416" customWidth="1"/>
    <col min="5645" max="5645" width="11.5703125" style="416" bestFit="1" customWidth="1"/>
    <col min="5646" max="5646" width="13.42578125" style="416" customWidth="1"/>
    <col min="5647" max="5647" width="14.5703125" style="416" customWidth="1"/>
    <col min="5648" max="5892" width="9.140625" style="416"/>
    <col min="5893" max="5893" width="2.7109375" style="416" customWidth="1"/>
    <col min="5894" max="5898" width="15.7109375" style="416" customWidth="1"/>
    <col min="5899" max="5899" width="2.85546875" style="416" customWidth="1"/>
    <col min="5900" max="5900" width="5.85546875" style="416" customWidth="1"/>
    <col min="5901" max="5901" width="11.5703125" style="416" bestFit="1" customWidth="1"/>
    <col min="5902" max="5902" width="13.42578125" style="416" customWidth="1"/>
    <col min="5903" max="5903" width="14.5703125" style="416" customWidth="1"/>
    <col min="5904" max="6148" width="9.140625" style="416"/>
    <col min="6149" max="6149" width="2.7109375" style="416" customWidth="1"/>
    <col min="6150" max="6154" width="15.7109375" style="416" customWidth="1"/>
    <col min="6155" max="6155" width="2.85546875" style="416" customWidth="1"/>
    <col min="6156" max="6156" width="5.85546875" style="416" customWidth="1"/>
    <col min="6157" max="6157" width="11.5703125" style="416" bestFit="1" customWidth="1"/>
    <col min="6158" max="6158" width="13.42578125" style="416" customWidth="1"/>
    <col min="6159" max="6159" width="14.5703125" style="416" customWidth="1"/>
    <col min="6160" max="6404" width="9.140625" style="416"/>
    <col min="6405" max="6405" width="2.7109375" style="416" customWidth="1"/>
    <col min="6406" max="6410" width="15.7109375" style="416" customWidth="1"/>
    <col min="6411" max="6411" width="2.85546875" style="416" customWidth="1"/>
    <col min="6412" max="6412" width="5.85546875" style="416" customWidth="1"/>
    <col min="6413" max="6413" width="11.5703125" style="416" bestFit="1" customWidth="1"/>
    <col min="6414" max="6414" width="13.42578125" style="416" customWidth="1"/>
    <col min="6415" max="6415" width="14.5703125" style="416" customWidth="1"/>
    <col min="6416" max="6660" width="9.140625" style="416"/>
    <col min="6661" max="6661" width="2.7109375" style="416" customWidth="1"/>
    <col min="6662" max="6666" width="15.7109375" style="416" customWidth="1"/>
    <col min="6667" max="6667" width="2.85546875" style="416" customWidth="1"/>
    <col min="6668" max="6668" width="5.85546875" style="416" customWidth="1"/>
    <col min="6669" max="6669" width="11.5703125" style="416" bestFit="1" customWidth="1"/>
    <col min="6670" max="6670" width="13.42578125" style="416" customWidth="1"/>
    <col min="6671" max="6671" width="14.5703125" style="416" customWidth="1"/>
    <col min="6672" max="6916" width="9.140625" style="416"/>
    <col min="6917" max="6917" width="2.7109375" style="416" customWidth="1"/>
    <col min="6918" max="6922" width="15.7109375" style="416" customWidth="1"/>
    <col min="6923" max="6923" width="2.85546875" style="416" customWidth="1"/>
    <col min="6924" max="6924" width="5.85546875" style="416" customWidth="1"/>
    <col min="6925" max="6925" width="11.5703125" style="416" bestFit="1" customWidth="1"/>
    <col min="6926" max="6926" width="13.42578125" style="416" customWidth="1"/>
    <col min="6927" max="6927" width="14.5703125" style="416" customWidth="1"/>
    <col min="6928" max="7172" width="9.140625" style="416"/>
    <col min="7173" max="7173" width="2.7109375" style="416" customWidth="1"/>
    <col min="7174" max="7178" width="15.7109375" style="416" customWidth="1"/>
    <col min="7179" max="7179" width="2.85546875" style="416" customWidth="1"/>
    <col min="7180" max="7180" width="5.85546875" style="416" customWidth="1"/>
    <col min="7181" max="7181" width="11.5703125" style="416" bestFit="1" customWidth="1"/>
    <col min="7182" max="7182" width="13.42578125" style="416" customWidth="1"/>
    <col min="7183" max="7183" width="14.5703125" style="416" customWidth="1"/>
    <col min="7184" max="7428" width="9.140625" style="416"/>
    <col min="7429" max="7429" width="2.7109375" style="416" customWidth="1"/>
    <col min="7430" max="7434" width="15.7109375" style="416" customWidth="1"/>
    <col min="7435" max="7435" width="2.85546875" style="416" customWidth="1"/>
    <col min="7436" max="7436" width="5.85546875" style="416" customWidth="1"/>
    <col min="7437" max="7437" width="11.5703125" style="416" bestFit="1" customWidth="1"/>
    <col min="7438" max="7438" width="13.42578125" style="416" customWidth="1"/>
    <col min="7439" max="7439" width="14.5703125" style="416" customWidth="1"/>
    <col min="7440" max="7684" width="9.140625" style="416"/>
    <col min="7685" max="7685" width="2.7109375" style="416" customWidth="1"/>
    <col min="7686" max="7690" width="15.7109375" style="416" customWidth="1"/>
    <col min="7691" max="7691" width="2.85546875" style="416" customWidth="1"/>
    <col min="7692" max="7692" width="5.85546875" style="416" customWidth="1"/>
    <col min="7693" max="7693" width="11.5703125" style="416" bestFit="1" customWidth="1"/>
    <col min="7694" max="7694" width="13.42578125" style="416" customWidth="1"/>
    <col min="7695" max="7695" width="14.5703125" style="416" customWidth="1"/>
    <col min="7696" max="7940" width="9.140625" style="416"/>
    <col min="7941" max="7941" width="2.7109375" style="416" customWidth="1"/>
    <col min="7942" max="7946" width="15.7109375" style="416" customWidth="1"/>
    <col min="7947" max="7947" width="2.85546875" style="416" customWidth="1"/>
    <col min="7948" max="7948" width="5.85546875" style="416" customWidth="1"/>
    <col min="7949" max="7949" width="11.5703125" style="416" bestFit="1" customWidth="1"/>
    <col min="7950" max="7950" width="13.42578125" style="416" customWidth="1"/>
    <col min="7951" max="7951" width="14.5703125" style="416" customWidth="1"/>
    <col min="7952" max="8196" width="9.140625" style="416"/>
    <col min="8197" max="8197" width="2.7109375" style="416" customWidth="1"/>
    <col min="8198" max="8202" width="15.7109375" style="416" customWidth="1"/>
    <col min="8203" max="8203" width="2.85546875" style="416" customWidth="1"/>
    <col min="8204" max="8204" width="5.85546875" style="416" customWidth="1"/>
    <col min="8205" max="8205" width="11.5703125" style="416" bestFit="1" customWidth="1"/>
    <col min="8206" max="8206" width="13.42578125" style="416" customWidth="1"/>
    <col min="8207" max="8207" width="14.5703125" style="416" customWidth="1"/>
    <col min="8208" max="8452" width="9.140625" style="416"/>
    <col min="8453" max="8453" width="2.7109375" style="416" customWidth="1"/>
    <col min="8454" max="8458" width="15.7109375" style="416" customWidth="1"/>
    <col min="8459" max="8459" width="2.85546875" style="416" customWidth="1"/>
    <col min="8460" max="8460" width="5.85546875" style="416" customWidth="1"/>
    <col min="8461" max="8461" width="11.5703125" style="416" bestFit="1" customWidth="1"/>
    <col min="8462" max="8462" width="13.42578125" style="416" customWidth="1"/>
    <col min="8463" max="8463" width="14.5703125" style="416" customWidth="1"/>
    <col min="8464" max="8708" width="9.140625" style="416"/>
    <col min="8709" max="8709" width="2.7109375" style="416" customWidth="1"/>
    <col min="8710" max="8714" width="15.7109375" style="416" customWidth="1"/>
    <col min="8715" max="8715" width="2.85546875" style="416" customWidth="1"/>
    <col min="8716" max="8716" width="5.85546875" style="416" customWidth="1"/>
    <col min="8717" max="8717" width="11.5703125" style="416" bestFit="1" customWidth="1"/>
    <col min="8718" max="8718" width="13.42578125" style="416" customWidth="1"/>
    <col min="8719" max="8719" width="14.5703125" style="416" customWidth="1"/>
    <col min="8720" max="8964" width="9.140625" style="416"/>
    <col min="8965" max="8965" width="2.7109375" style="416" customWidth="1"/>
    <col min="8966" max="8970" width="15.7109375" style="416" customWidth="1"/>
    <col min="8971" max="8971" width="2.85546875" style="416" customWidth="1"/>
    <col min="8972" max="8972" width="5.85546875" style="416" customWidth="1"/>
    <col min="8973" max="8973" width="11.5703125" style="416" bestFit="1" customWidth="1"/>
    <col min="8974" max="8974" width="13.42578125" style="416" customWidth="1"/>
    <col min="8975" max="8975" width="14.5703125" style="416" customWidth="1"/>
    <col min="8976" max="9220" width="9.140625" style="416"/>
    <col min="9221" max="9221" width="2.7109375" style="416" customWidth="1"/>
    <col min="9222" max="9226" width="15.7109375" style="416" customWidth="1"/>
    <col min="9227" max="9227" width="2.85546875" style="416" customWidth="1"/>
    <col min="9228" max="9228" width="5.85546875" style="416" customWidth="1"/>
    <col min="9229" max="9229" width="11.5703125" style="416" bestFit="1" customWidth="1"/>
    <col min="9230" max="9230" width="13.42578125" style="416" customWidth="1"/>
    <col min="9231" max="9231" width="14.5703125" style="416" customWidth="1"/>
    <col min="9232" max="9476" width="9.140625" style="416"/>
    <col min="9477" max="9477" width="2.7109375" style="416" customWidth="1"/>
    <col min="9478" max="9482" width="15.7109375" style="416" customWidth="1"/>
    <col min="9483" max="9483" width="2.85546875" style="416" customWidth="1"/>
    <col min="9484" max="9484" width="5.85546875" style="416" customWidth="1"/>
    <col min="9485" max="9485" width="11.5703125" style="416" bestFit="1" customWidth="1"/>
    <col min="9486" max="9486" width="13.42578125" style="416" customWidth="1"/>
    <col min="9487" max="9487" width="14.5703125" style="416" customWidth="1"/>
    <col min="9488" max="9732" width="9.140625" style="416"/>
    <col min="9733" max="9733" width="2.7109375" style="416" customWidth="1"/>
    <col min="9734" max="9738" width="15.7109375" style="416" customWidth="1"/>
    <col min="9739" max="9739" width="2.85546875" style="416" customWidth="1"/>
    <col min="9740" max="9740" width="5.85546875" style="416" customWidth="1"/>
    <col min="9741" max="9741" width="11.5703125" style="416" bestFit="1" customWidth="1"/>
    <col min="9742" max="9742" width="13.42578125" style="416" customWidth="1"/>
    <col min="9743" max="9743" width="14.5703125" style="416" customWidth="1"/>
    <col min="9744" max="9988" width="9.140625" style="416"/>
    <col min="9989" max="9989" width="2.7109375" style="416" customWidth="1"/>
    <col min="9990" max="9994" width="15.7109375" style="416" customWidth="1"/>
    <col min="9995" max="9995" width="2.85546875" style="416" customWidth="1"/>
    <col min="9996" max="9996" width="5.85546875" style="416" customWidth="1"/>
    <col min="9997" max="9997" width="11.5703125" style="416" bestFit="1" customWidth="1"/>
    <col min="9998" max="9998" width="13.42578125" style="416" customWidth="1"/>
    <col min="9999" max="9999" width="14.5703125" style="416" customWidth="1"/>
    <col min="10000" max="10244" width="9.140625" style="416"/>
    <col min="10245" max="10245" width="2.7109375" style="416" customWidth="1"/>
    <col min="10246" max="10250" width="15.7109375" style="416" customWidth="1"/>
    <col min="10251" max="10251" width="2.85546875" style="416" customWidth="1"/>
    <col min="10252" max="10252" width="5.85546875" style="416" customWidth="1"/>
    <col min="10253" max="10253" width="11.5703125" style="416" bestFit="1" customWidth="1"/>
    <col min="10254" max="10254" width="13.42578125" style="416" customWidth="1"/>
    <col min="10255" max="10255" width="14.5703125" style="416" customWidth="1"/>
    <col min="10256" max="10500" width="9.140625" style="416"/>
    <col min="10501" max="10501" width="2.7109375" style="416" customWidth="1"/>
    <col min="10502" max="10506" width="15.7109375" style="416" customWidth="1"/>
    <col min="10507" max="10507" width="2.85546875" style="416" customWidth="1"/>
    <col min="10508" max="10508" width="5.85546875" style="416" customWidth="1"/>
    <col min="10509" max="10509" width="11.5703125" style="416" bestFit="1" customWidth="1"/>
    <col min="10510" max="10510" width="13.42578125" style="416" customWidth="1"/>
    <col min="10511" max="10511" width="14.5703125" style="416" customWidth="1"/>
    <col min="10512" max="10756" width="9.140625" style="416"/>
    <col min="10757" max="10757" width="2.7109375" style="416" customWidth="1"/>
    <col min="10758" max="10762" width="15.7109375" style="416" customWidth="1"/>
    <col min="10763" max="10763" width="2.85546875" style="416" customWidth="1"/>
    <col min="10764" max="10764" width="5.85546875" style="416" customWidth="1"/>
    <col min="10765" max="10765" width="11.5703125" style="416" bestFit="1" customWidth="1"/>
    <col min="10766" max="10766" width="13.42578125" style="416" customWidth="1"/>
    <col min="10767" max="10767" width="14.5703125" style="416" customWidth="1"/>
    <col min="10768" max="11012" width="9.140625" style="416"/>
    <col min="11013" max="11013" width="2.7109375" style="416" customWidth="1"/>
    <col min="11014" max="11018" width="15.7109375" style="416" customWidth="1"/>
    <col min="11019" max="11019" width="2.85546875" style="416" customWidth="1"/>
    <col min="11020" max="11020" width="5.85546875" style="416" customWidth="1"/>
    <col min="11021" max="11021" width="11.5703125" style="416" bestFit="1" customWidth="1"/>
    <col min="11022" max="11022" width="13.42578125" style="416" customWidth="1"/>
    <col min="11023" max="11023" width="14.5703125" style="416" customWidth="1"/>
    <col min="11024" max="11268" width="9.140625" style="416"/>
    <col min="11269" max="11269" width="2.7109375" style="416" customWidth="1"/>
    <col min="11270" max="11274" width="15.7109375" style="416" customWidth="1"/>
    <col min="11275" max="11275" width="2.85546875" style="416" customWidth="1"/>
    <col min="11276" max="11276" width="5.85546875" style="416" customWidth="1"/>
    <col min="11277" max="11277" width="11.5703125" style="416" bestFit="1" customWidth="1"/>
    <col min="11278" max="11278" width="13.42578125" style="416" customWidth="1"/>
    <col min="11279" max="11279" width="14.5703125" style="416" customWidth="1"/>
    <col min="11280" max="11524" width="9.140625" style="416"/>
    <col min="11525" max="11525" width="2.7109375" style="416" customWidth="1"/>
    <col min="11526" max="11530" width="15.7109375" style="416" customWidth="1"/>
    <col min="11531" max="11531" width="2.85546875" style="416" customWidth="1"/>
    <col min="11532" max="11532" width="5.85546875" style="416" customWidth="1"/>
    <col min="11533" max="11533" width="11.5703125" style="416" bestFit="1" customWidth="1"/>
    <col min="11534" max="11534" width="13.42578125" style="416" customWidth="1"/>
    <col min="11535" max="11535" width="14.5703125" style="416" customWidth="1"/>
    <col min="11536" max="11780" width="9.140625" style="416"/>
    <col min="11781" max="11781" width="2.7109375" style="416" customWidth="1"/>
    <col min="11782" max="11786" width="15.7109375" style="416" customWidth="1"/>
    <col min="11787" max="11787" width="2.85546875" style="416" customWidth="1"/>
    <col min="11788" max="11788" width="5.85546875" style="416" customWidth="1"/>
    <col min="11789" max="11789" width="11.5703125" style="416" bestFit="1" customWidth="1"/>
    <col min="11790" max="11790" width="13.42578125" style="416" customWidth="1"/>
    <col min="11791" max="11791" width="14.5703125" style="416" customWidth="1"/>
    <col min="11792" max="12036" width="9.140625" style="416"/>
    <col min="12037" max="12037" width="2.7109375" style="416" customWidth="1"/>
    <col min="12038" max="12042" width="15.7109375" style="416" customWidth="1"/>
    <col min="12043" max="12043" width="2.85546875" style="416" customWidth="1"/>
    <col min="12044" max="12044" width="5.85546875" style="416" customWidth="1"/>
    <col min="12045" max="12045" width="11.5703125" style="416" bestFit="1" customWidth="1"/>
    <col min="12046" max="12046" width="13.42578125" style="416" customWidth="1"/>
    <col min="12047" max="12047" width="14.5703125" style="416" customWidth="1"/>
    <col min="12048" max="12292" width="9.140625" style="416"/>
    <col min="12293" max="12293" width="2.7109375" style="416" customWidth="1"/>
    <col min="12294" max="12298" width="15.7109375" style="416" customWidth="1"/>
    <col min="12299" max="12299" width="2.85546875" style="416" customWidth="1"/>
    <col min="12300" max="12300" width="5.85546875" style="416" customWidth="1"/>
    <col min="12301" max="12301" width="11.5703125" style="416" bestFit="1" customWidth="1"/>
    <col min="12302" max="12302" width="13.42578125" style="416" customWidth="1"/>
    <col min="12303" max="12303" width="14.5703125" style="416" customWidth="1"/>
    <col min="12304" max="12548" width="9.140625" style="416"/>
    <col min="12549" max="12549" width="2.7109375" style="416" customWidth="1"/>
    <col min="12550" max="12554" width="15.7109375" style="416" customWidth="1"/>
    <col min="12555" max="12555" width="2.85546875" style="416" customWidth="1"/>
    <col min="12556" max="12556" width="5.85546875" style="416" customWidth="1"/>
    <col min="12557" max="12557" width="11.5703125" style="416" bestFit="1" customWidth="1"/>
    <col min="12558" max="12558" width="13.42578125" style="416" customWidth="1"/>
    <col min="12559" max="12559" width="14.5703125" style="416" customWidth="1"/>
    <col min="12560" max="12804" width="9.140625" style="416"/>
    <col min="12805" max="12805" width="2.7109375" style="416" customWidth="1"/>
    <col min="12806" max="12810" width="15.7109375" style="416" customWidth="1"/>
    <col min="12811" max="12811" width="2.85546875" style="416" customWidth="1"/>
    <col min="12812" max="12812" width="5.85546875" style="416" customWidth="1"/>
    <col min="12813" max="12813" width="11.5703125" style="416" bestFit="1" customWidth="1"/>
    <col min="12814" max="12814" width="13.42578125" style="416" customWidth="1"/>
    <col min="12815" max="12815" width="14.5703125" style="416" customWidth="1"/>
    <col min="12816" max="13060" width="9.140625" style="416"/>
    <col min="13061" max="13061" width="2.7109375" style="416" customWidth="1"/>
    <col min="13062" max="13066" width="15.7109375" style="416" customWidth="1"/>
    <col min="13067" max="13067" width="2.85546875" style="416" customWidth="1"/>
    <col min="13068" max="13068" width="5.85546875" style="416" customWidth="1"/>
    <col min="13069" max="13069" width="11.5703125" style="416" bestFit="1" customWidth="1"/>
    <col min="13070" max="13070" width="13.42578125" style="416" customWidth="1"/>
    <col min="13071" max="13071" width="14.5703125" style="416" customWidth="1"/>
    <col min="13072" max="13316" width="9.140625" style="416"/>
    <col min="13317" max="13317" width="2.7109375" style="416" customWidth="1"/>
    <col min="13318" max="13322" width="15.7109375" style="416" customWidth="1"/>
    <col min="13323" max="13323" width="2.85546875" style="416" customWidth="1"/>
    <col min="13324" max="13324" width="5.85546875" style="416" customWidth="1"/>
    <col min="13325" max="13325" width="11.5703125" style="416" bestFit="1" customWidth="1"/>
    <col min="13326" max="13326" width="13.42578125" style="416" customWidth="1"/>
    <col min="13327" max="13327" width="14.5703125" style="416" customWidth="1"/>
    <col min="13328" max="13572" width="9.140625" style="416"/>
    <col min="13573" max="13573" width="2.7109375" style="416" customWidth="1"/>
    <col min="13574" max="13578" width="15.7109375" style="416" customWidth="1"/>
    <col min="13579" max="13579" width="2.85546875" style="416" customWidth="1"/>
    <col min="13580" max="13580" width="5.85546875" style="416" customWidth="1"/>
    <col min="13581" max="13581" width="11.5703125" style="416" bestFit="1" customWidth="1"/>
    <col min="13582" max="13582" width="13.42578125" style="416" customWidth="1"/>
    <col min="13583" max="13583" width="14.5703125" style="416" customWidth="1"/>
    <col min="13584" max="13828" width="9.140625" style="416"/>
    <col min="13829" max="13829" width="2.7109375" style="416" customWidth="1"/>
    <col min="13830" max="13834" width="15.7109375" style="416" customWidth="1"/>
    <col min="13835" max="13835" width="2.85546875" style="416" customWidth="1"/>
    <col min="13836" max="13836" width="5.85546875" style="416" customWidth="1"/>
    <col min="13837" max="13837" width="11.5703125" style="416" bestFit="1" customWidth="1"/>
    <col min="13838" max="13838" width="13.42578125" style="416" customWidth="1"/>
    <col min="13839" max="13839" width="14.5703125" style="416" customWidth="1"/>
    <col min="13840" max="14084" width="9.140625" style="416"/>
    <col min="14085" max="14085" width="2.7109375" style="416" customWidth="1"/>
    <col min="14086" max="14090" width="15.7109375" style="416" customWidth="1"/>
    <col min="14091" max="14091" width="2.85546875" style="416" customWidth="1"/>
    <col min="14092" max="14092" width="5.85546875" style="416" customWidth="1"/>
    <col min="14093" max="14093" width="11.5703125" style="416" bestFit="1" customWidth="1"/>
    <col min="14094" max="14094" width="13.42578125" style="416" customWidth="1"/>
    <col min="14095" max="14095" width="14.5703125" style="416" customWidth="1"/>
    <col min="14096" max="14340" width="9.140625" style="416"/>
    <col min="14341" max="14341" width="2.7109375" style="416" customWidth="1"/>
    <col min="14342" max="14346" width="15.7109375" style="416" customWidth="1"/>
    <col min="14347" max="14347" width="2.85546875" style="416" customWidth="1"/>
    <col min="14348" max="14348" width="5.85546875" style="416" customWidth="1"/>
    <col min="14349" max="14349" width="11.5703125" style="416" bestFit="1" customWidth="1"/>
    <col min="14350" max="14350" width="13.42578125" style="416" customWidth="1"/>
    <col min="14351" max="14351" width="14.5703125" style="416" customWidth="1"/>
    <col min="14352" max="14596" width="9.140625" style="416"/>
    <col min="14597" max="14597" width="2.7109375" style="416" customWidth="1"/>
    <col min="14598" max="14602" width="15.7109375" style="416" customWidth="1"/>
    <col min="14603" max="14603" width="2.85546875" style="416" customWidth="1"/>
    <col min="14604" max="14604" width="5.85546875" style="416" customWidth="1"/>
    <col min="14605" max="14605" width="11.5703125" style="416" bestFit="1" customWidth="1"/>
    <col min="14606" max="14606" width="13.42578125" style="416" customWidth="1"/>
    <col min="14607" max="14607" width="14.5703125" style="416" customWidth="1"/>
    <col min="14608" max="14852" width="9.140625" style="416"/>
    <col min="14853" max="14853" width="2.7109375" style="416" customWidth="1"/>
    <col min="14854" max="14858" width="15.7109375" style="416" customWidth="1"/>
    <col min="14859" max="14859" width="2.85546875" style="416" customWidth="1"/>
    <col min="14860" max="14860" width="5.85546875" style="416" customWidth="1"/>
    <col min="14861" max="14861" width="11.5703125" style="416" bestFit="1" customWidth="1"/>
    <col min="14862" max="14862" width="13.42578125" style="416" customWidth="1"/>
    <col min="14863" max="14863" width="14.5703125" style="416" customWidth="1"/>
    <col min="14864" max="15108" width="9.140625" style="416"/>
    <col min="15109" max="15109" width="2.7109375" style="416" customWidth="1"/>
    <col min="15110" max="15114" width="15.7109375" style="416" customWidth="1"/>
    <col min="15115" max="15115" width="2.85546875" style="416" customWidth="1"/>
    <col min="15116" max="15116" width="5.85546875" style="416" customWidth="1"/>
    <col min="15117" max="15117" width="11.5703125" style="416" bestFit="1" customWidth="1"/>
    <col min="15118" max="15118" width="13.42578125" style="416" customWidth="1"/>
    <col min="15119" max="15119" width="14.5703125" style="416" customWidth="1"/>
    <col min="15120" max="15364" width="9.140625" style="416"/>
    <col min="15365" max="15365" width="2.7109375" style="416" customWidth="1"/>
    <col min="15366" max="15370" width="15.7109375" style="416" customWidth="1"/>
    <col min="15371" max="15371" width="2.85546875" style="416" customWidth="1"/>
    <col min="15372" max="15372" width="5.85546875" style="416" customWidth="1"/>
    <col min="15373" max="15373" width="11.5703125" style="416" bestFit="1" customWidth="1"/>
    <col min="15374" max="15374" width="13.42578125" style="416" customWidth="1"/>
    <col min="15375" max="15375" width="14.5703125" style="416" customWidth="1"/>
    <col min="15376" max="15620" width="9.140625" style="416"/>
    <col min="15621" max="15621" width="2.7109375" style="416" customWidth="1"/>
    <col min="15622" max="15626" width="15.7109375" style="416" customWidth="1"/>
    <col min="15627" max="15627" width="2.85546875" style="416" customWidth="1"/>
    <col min="15628" max="15628" width="5.85546875" style="416" customWidth="1"/>
    <col min="15629" max="15629" width="11.5703125" style="416" bestFit="1" customWidth="1"/>
    <col min="15630" max="15630" width="13.42578125" style="416" customWidth="1"/>
    <col min="15631" max="15631" width="14.5703125" style="416" customWidth="1"/>
    <col min="15632" max="15876" width="9.140625" style="416"/>
    <col min="15877" max="15877" width="2.7109375" style="416" customWidth="1"/>
    <col min="15878" max="15882" width="15.7109375" style="416" customWidth="1"/>
    <col min="15883" max="15883" width="2.85546875" style="416" customWidth="1"/>
    <col min="15884" max="15884" width="5.85546875" style="416" customWidth="1"/>
    <col min="15885" max="15885" width="11.5703125" style="416" bestFit="1" customWidth="1"/>
    <col min="15886" max="15886" width="13.42578125" style="416" customWidth="1"/>
    <col min="15887" max="15887" width="14.5703125" style="416" customWidth="1"/>
    <col min="15888" max="16132" width="9.140625" style="416"/>
    <col min="16133" max="16133" width="2.7109375" style="416" customWidth="1"/>
    <col min="16134" max="16138" width="15.7109375" style="416" customWidth="1"/>
    <col min="16139" max="16139" width="2.85546875" style="416" customWidth="1"/>
    <col min="16140" max="16140" width="5.85546875" style="416" customWidth="1"/>
    <col min="16141" max="16141" width="11.5703125" style="416" bestFit="1" customWidth="1"/>
    <col min="16142" max="16142" width="13.42578125" style="416" customWidth="1"/>
    <col min="16143" max="16143" width="14.5703125" style="416" customWidth="1"/>
    <col min="16144" max="16384" width="9.140625" style="416"/>
  </cols>
  <sheetData>
    <row r="1" spans="1:20" x14ac:dyDescent="0.25">
      <c r="I1" s="1055"/>
      <c r="J1" s="1055"/>
      <c r="K1" s="1055"/>
      <c r="L1" s="417"/>
    </row>
    <row r="2" spans="1:20" ht="24.75" customHeight="1" x14ac:dyDescent="0.25">
      <c r="B2" s="460"/>
      <c r="D2" s="1060" t="s">
        <v>135</v>
      </c>
      <c r="E2" s="1060"/>
      <c r="F2" s="1060"/>
      <c r="G2" s="1060"/>
      <c r="H2" s="1060"/>
      <c r="I2" s="612"/>
      <c r="J2" s="460"/>
      <c r="K2" s="460"/>
    </row>
    <row r="3" spans="1:20" ht="24.95" customHeight="1" x14ac:dyDescent="0.25">
      <c r="A3" s="418"/>
      <c r="B3" s="419"/>
      <c r="C3" s="612"/>
      <c r="D3" s="612"/>
      <c r="E3" s="612"/>
      <c r="F3" s="612"/>
      <c r="G3" s="612"/>
      <c r="H3" s="612"/>
      <c r="I3" s="612"/>
      <c r="J3" s="420"/>
      <c r="K3" s="421"/>
    </row>
    <row r="4" spans="1:20" ht="24.95" customHeight="1" x14ac:dyDescent="0.25">
      <c r="A4" s="422"/>
      <c r="B4" s="419"/>
      <c r="C4" s="419"/>
      <c r="D4" s="1056"/>
      <c r="E4" s="1056"/>
      <c r="F4" s="1056"/>
      <c r="G4" s="1056"/>
      <c r="H4" s="423"/>
      <c r="I4" s="420"/>
      <c r="J4" s="420"/>
      <c r="K4" s="424"/>
    </row>
    <row r="5" spans="1:20" ht="24.95" customHeight="1" x14ac:dyDescent="0.25">
      <c r="A5" s="422"/>
      <c r="B5" s="1057" t="s">
        <v>185</v>
      </c>
      <c r="C5" s="1057"/>
      <c r="D5" s="425" t="s">
        <v>344</v>
      </c>
      <c r="E5" s="1058" t="s">
        <v>124</v>
      </c>
      <c r="F5" s="1059"/>
      <c r="G5" s="426"/>
      <c r="H5" s="427" t="s">
        <v>79</v>
      </c>
      <c r="I5" s="1057" t="s">
        <v>186</v>
      </c>
      <c r="J5" s="1057"/>
      <c r="K5" s="424"/>
      <c r="N5" s="428"/>
    </row>
    <row r="6" spans="1:20" ht="24.95" customHeight="1" x14ac:dyDescent="0.25">
      <c r="A6" s="422"/>
      <c r="B6" s="1057"/>
      <c r="C6" s="1057"/>
      <c r="D6" s="429"/>
      <c r="E6" s="430"/>
      <c r="F6" s="430"/>
      <c r="G6" s="422"/>
      <c r="H6" s="422"/>
      <c r="I6" s="1057"/>
      <c r="J6" s="1057"/>
      <c r="K6" s="424"/>
      <c r="M6" s="431"/>
      <c r="N6" s="428"/>
    </row>
    <row r="7" spans="1:20" ht="24.95" customHeight="1" x14ac:dyDescent="0.25">
      <c r="A7" s="422"/>
      <c r="B7" s="432"/>
      <c r="C7" s="432"/>
      <c r="D7" s="433"/>
      <c r="E7" s="433"/>
      <c r="F7" s="1061"/>
      <c r="G7" s="1061"/>
      <c r="H7" s="1061"/>
      <c r="I7" s="1061"/>
      <c r="J7" s="432"/>
      <c r="K7" s="424"/>
      <c r="M7" s="431"/>
      <c r="N7" s="428"/>
    </row>
    <row r="8" spans="1:20" ht="24.95" customHeight="1" x14ac:dyDescent="0.25">
      <c r="A8" s="422"/>
      <c r="B8" s="1062"/>
      <c r="C8" s="1062"/>
      <c r="D8" s="433"/>
      <c r="E8" s="433"/>
      <c r="F8" s="1063"/>
      <c r="G8" s="1064"/>
      <c r="H8" s="434"/>
      <c r="I8" s="1050" t="s">
        <v>187</v>
      </c>
      <c r="J8" s="1050"/>
      <c r="K8" s="424"/>
      <c r="M8" s="431"/>
      <c r="N8" s="428"/>
      <c r="O8" s="435"/>
    </row>
    <row r="9" spans="1:20" ht="24.95" customHeight="1" x14ac:dyDescent="0.25">
      <c r="A9" s="422"/>
      <c r="B9" s="1057" t="s">
        <v>125</v>
      </c>
      <c r="C9" s="1057"/>
      <c r="D9" s="436" t="s">
        <v>126</v>
      </c>
      <c r="F9" s="1064"/>
      <c r="G9" s="1064"/>
      <c r="H9" s="422"/>
      <c r="I9" s="1050"/>
      <c r="J9" s="1050"/>
      <c r="K9" s="424"/>
      <c r="N9" s="428"/>
      <c r="O9" s="435"/>
    </row>
    <row r="10" spans="1:20" ht="24.95" customHeight="1" x14ac:dyDescent="0.25">
      <c r="A10" s="422"/>
      <c r="B10" s="1057"/>
      <c r="C10" s="1057"/>
      <c r="D10" s="437"/>
      <c r="E10" s="462" t="s">
        <v>184</v>
      </c>
      <c r="F10" s="461"/>
      <c r="G10" s="422"/>
      <c r="H10" s="422"/>
      <c r="L10" s="434"/>
      <c r="M10" s="431"/>
      <c r="N10" s="428"/>
      <c r="O10" s="435"/>
      <c r="P10" s="428"/>
      <c r="R10" s="428"/>
      <c r="S10" s="428"/>
      <c r="T10" s="428"/>
    </row>
    <row r="11" spans="1:20" ht="24.95" customHeight="1" x14ac:dyDescent="0.25">
      <c r="A11" s="422"/>
      <c r="D11" s="437"/>
      <c r="E11" s="1057" t="s">
        <v>127</v>
      </c>
      <c r="F11" s="1057"/>
      <c r="G11" s="438"/>
      <c r="H11" s="438"/>
      <c r="I11" s="1066" t="s">
        <v>43</v>
      </c>
      <c r="J11" s="1066"/>
      <c r="K11" s="1066"/>
      <c r="L11" s="434"/>
      <c r="N11" s="428"/>
      <c r="O11" s="435"/>
      <c r="P11" s="428"/>
      <c r="R11" s="428"/>
      <c r="S11" s="428"/>
      <c r="T11" s="428"/>
    </row>
    <row r="12" spans="1:20" ht="24.95" customHeight="1" x14ac:dyDescent="0.25">
      <c r="A12" s="422"/>
      <c r="B12" s="1062"/>
      <c r="C12" s="1062"/>
      <c r="D12" s="439"/>
      <c r="E12" s="1057"/>
      <c r="F12" s="1057"/>
      <c r="I12" s="1066"/>
      <c r="J12" s="1066"/>
      <c r="K12" s="1066"/>
      <c r="L12" s="434"/>
      <c r="N12" s="428"/>
      <c r="O12" s="428"/>
      <c r="P12" s="428"/>
      <c r="Q12" s="435"/>
      <c r="R12" s="428"/>
      <c r="S12" s="428"/>
      <c r="T12" s="428"/>
    </row>
    <row r="13" spans="1:20" ht="24.95" customHeight="1" x14ac:dyDescent="0.25">
      <c r="A13" s="422"/>
      <c r="B13" s="1057" t="s">
        <v>128</v>
      </c>
      <c r="C13" s="1057"/>
      <c r="D13" s="440" t="s">
        <v>349</v>
      </c>
      <c r="K13" s="419"/>
      <c r="L13" s="434"/>
      <c r="N13" s="428"/>
      <c r="O13" s="428"/>
      <c r="P13" s="428"/>
      <c r="R13" s="428"/>
      <c r="S13" s="428"/>
      <c r="T13" s="428"/>
    </row>
    <row r="14" spans="1:20" ht="24.95" customHeight="1" x14ac:dyDescent="0.25">
      <c r="A14" s="422"/>
      <c r="B14" s="1057"/>
      <c r="C14" s="1057"/>
      <c r="I14" s="1057" t="s">
        <v>139</v>
      </c>
      <c r="J14" s="1057"/>
      <c r="K14" s="419"/>
      <c r="L14" s="434"/>
      <c r="N14" s="428"/>
      <c r="O14" s="428"/>
      <c r="P14" s="428"/>
      <c r="Q14" s="435"/>
      <c r="R14" s="428"/>
      <c r="S14" s="428"/>
      <c r="T14" s="428"/>
    </row>
    <row r="15" spans="1:20" ht="24.95" customHeight="1" x14ac:dyDescent="0.25">
      <c r="A15" s="422"/>
      <c r="E15" s="441"/>
      <c r="F15" s="442"/>
      <c r="G15" s="443"/>
      <c r="I15" s="1057"/>
      <c r="J15" s="1057"/>
      <c r="K15" s="424"/>
      <c r="L15" s="434"/>
      <c r="N15" s="428"/>
      <c r="O15" s="428"/>
      <c r="P15" s="428"/>
      <c r="R15" s="428"/>
      <c r="S15" s="428"/>
      <c r="T15" s="428"/>
    </row>
    <row r="16" spans="1:20" ht="24.95" customHeight="1" x14ac:dyDescent="0.25">
      <c r="A16" s="422"/>
      <c r="D16" s="422"/>
      <c r="H16" s="444"/>
      <c r="L16" s="434"/>
      <c r="N16" s="428"/>
      <c r="O16" s="428"/>
      <c r="P16" s="428"/>
      <c r="Q16" s="435"/>
      <c r="R16" s="428"/>
      <c r="S16" s="428"/>
      <c r="T16" s="428"/>
    </row>
    <row r="17" spans="1:20" ht="24.95" customHeight="1" x14ac:dyDescent="0.25">
      <c r="A17" s="422"/>
      <c r="B17" s="1062"/>
      <c r="C17" s="1062"/>
      <c r="D17" s="445"/>
      <c r="H17" s="444"/>
      <c r="I17" s="1051" t="s">
        <v>129</v>
      </c>
      <c r="J17" s="1051"/>
      <c r="K17" s="424"/>
      <c r="L17" s="446"/>
      <c r="M17" s="435"/>
      <c r="N17" s="435"/>
      <c r="O17" s="435"/>
      <c r="P17" s="428"/>
      <c r="R17" s="428"/>
      <c r="S17" s="428"/>
      <c r="T17" s="428"/>
    </row>
    <row r="18" spans="1:20" ht="24.95" customHeight="1" x14ac:dyDescent="0.25">
      <c r="A18" s="424"/>
      <c r="B18" s="1065" t="s">
        <v>188</v>
      </c>
      <c r="C18" s="1065"/>
      <c r="D18" s="447" t="s">
        <v>130</v>
      </c>
      <c r="E18" s="419"/>
      <c r="F18" s="419"/>
      <c r="I18" s="1051"/>
      <c r="J18" s="1051"/>
      <c r="K18" s="424"/>
      <c r="N18" s="428"/>
      <c r="O18" s="428"/>
      <c r="P18" s="428"/>
      <c r="R18" s="428"/>
      <c r="S18" s="428"/>
      <c r="T18" s="428"/>
    </row>
    <row r="19" spans="1:20" ht="24.95" customHeight="1" x14ac:dyDescent="0.25">
      <c r="A19" s="448"/>
      <c r="B19" s="1065"/>
      <c r="C19" s="1065"/>
      <c r="D19" s="449"/>
      <c r="E19" s="463" t="s">
        <v>131</v>
      </c>
      <c r="F19" s="450"/>
      <c r="G19" s="422"/>
      <c r="H19" s="422"/>
      <c r="I19" s="1067"/>
      <c r="J19" s="1067"/>
      <c r="K19" s="448"/>
      <c r="N19" s="428"/>
      <c r="O19" s="435"/>
      <c r="T19" s="428"/>
    </row>
    <row r="20" spans="1:20" ht="24.95" customHeight="1" x14ac:dyDescent="0.25">
      <c r="A20" s="448"/>
      <c r="B20" s="1068"/>
      <c r="C20" s="1068"/>
      <c r="D20" s="449"/>
      <c r="E20" s="1065" t="s">
        <v>132</v>
      </c>
      <c r="F20" s="1065"/>
      <c r="I20" s="1065" t="s">
        <v>138</v>
      </c>
      <c r="J20" s="1065"/>
      <c r="K20" s="448"/>
      <c r="M20" s="435"/>
      <c r="N20" s="428"/>
      <c r="P20" s="435"/>
      <c r="T20" s="428"/>
    </row>
    <row r="21" spans="1:20" ht="24.95" customHeight="1" x14ac:dyDescent="0.25">
      <c r="A21" s="448"/>
      <c r="B21" s="1068"/>
      <c r="C21" s="1068"/>
      <c r="D21" s="449"/>
      <c r="E21" s="1065"/>
      <c r="F21" s="1065"/>
      <c r="I21" s="1065"/>
      <c r="J21" s="1065"/>
      <c r="K21" s="448"/>
      <c r="M21" s="435"/>
      <c r="N21" s="428"/>
      <c r="O21" s="435"/>
    </row>
    <row r="22" spans="1:20" ht="24.95" customHeight="1" x14ac:dyDescent="0.25">
      <c r="B22" s="1065" t="s">
        <v>189</v>
      </c>
      <c r="C22" s="1065"/>
      <c r="D22" s="451" t="s">
        <v>345</v>
      </c>
      <c r="K22" s="452"/>
      <c r="N22" s="428"/>
    </row>
    <row r="23" spans="1:20" ht="24.95" customHeight="1" x14ac:dyDescent="0.25">
      <c r="B23" s="1065"/>
      <c r="C23" s="1065"/>
      <c r="D23" s="453"/>
      <c r="H23" s="444"/>
      <c r="I23" s="1053" t="s">
        <v>137</v>
      </c>
      <c r="J23" s="1054"/>
      <c r="K23" s="452"/>
      <c r="L23" s="431"/>
    </row>
    <row r="24" spans="1:20" ht="24.95" customHeight="1" x14ac:dyDescent="0.25">
      <c r="A24" s="320"/>
      <c r="B24" s="320"/>
      <c r="C24" s="320"/>
      <c r="D24" s="320"/>
      <c r="F24" s="1051" t="s">
        <v>133</v>
      </c>
      <c r="G24" s="1051"/>
      <c r="H24" s="444"/>
      <c r="I24" s="1053"/>
      <c r="J24" s="1054"/>
      <c r="K24" s="452"/>
      <c r="M24" s="435"/>
      <c r="O24" s="435"/>
    </row>
    <row r="25" spans="1:20" ht="24.95" customHeight="1" x14ac:dyDescent="0.25">
      <c r="A25" s="320"/>
      <c r="D25" s="320"/>
      <c r="E25" s="454"/>
      <c r="F25" s="1051"/>
      <c r="G25" s="1051"/>
      <c r="H25" s="419"/>
      <c r="K25" s="452"/>
    </row>
    <row r="26" spans="1:20" ht="24.95" customHeight="1" x14ac:dyDescent="0.25">
      <c r="A26" s="320"/>
      <c r="I26" s="1053" t="s">
        <v>183</v>
      </c>
      <c r="J26" s="1052"/>
      <c r="K26" s="452"/>
      <c r="M26" s="435"/>
      <c r="N26" s="435"/>
    </row>
    <row r="27" spans="1:20" ht="24.95" customHeight="1" x14ac:dyDescent="0.25">
      <c r="A27" s="320"/>
      <c r="B27" s="1070"/>
      <c r="C27" s="1070"/>
      <c r="D27" s="1070"/>
      <c r="E27" s="455"/>
      <c r="F27" s="455"/>
      <c r="I27" s="1053"/>
      <c r="J27" s="1052"/>
      <c r="M27" s="435"/>
      <c r="N27" s="435"/>
    </row>
    <row r="28" spans="1:20" ht="24.95" customHeight="1" x14ac:dyDescent="0.25">
      <c r="E28" s="455"/>
      <c r="F28" s="455"/>
    </row>
    <row r="29" spans="1:20" ht="24.95" customHeight="1" x14ac:dyDescent="0.25">
      <c r="F29" s="1071"/>
      <c r="G29" s="1071"/>
      <c r="H29" s="456"/>
      <c r="I29" s="456"/>
    </row>
    <row r="30" spans="1:20" ht="10.5" customHeight="1" x14ac:dyDescent="0.25">
      <c r="G30" s="1062"/>
      <c r="H30" s="1062"/>
    </row>
    <row r="31" spans="1:20" ht="24.95" customHeight="1" x14ac:dyDescent="0.25">
      <c r="F31" s="1052" t="s">
        <v>134</v>
      </c>
      <c r="G31" s="1052"/>
      <c r="I31" s="455"/>
      <c r="J31" s="455"/>
    </row>
    <row r="32" spans="1:20" ht="24.95" customHeight="1" x14ac:dyDescent="0.25">
      <c r="B32" s="320"/>
      <c r="C32" s="320"/>
      <c r="D32" s="320"/>
      <c r="E32" s="320"/>
      <c r="F32" s="1052"/>
      <c r="G32" s="1052"/>
      <c r="I32" s="455"/>
      <c r="J32" s="455"/>
      <c r="K32" s="320"/>
    </row>
    <row r="33" spans="1:11" ht="12.95" customHeight="1" x14ac:dyDescent="0.25"/>
    <row r="34" spans="1:11" ht="12.95" customHeight="1" x14ac:dyDescent="0.25">
      <c r="A34" s="1072"/>
      <c r="B34" s="1072"/>
      <c r="C34" s="1072"/>
      <c r="D34" s="1072"/>
      <c r="E34" s="1072"/>
      <c r="F34" s="1072"/>
      <c r="G34" s="1072"/>
      <c r="H34" s="1072"/>
      <c r="I34" s="1072"/>
      <c r="J34" s="1072"/>
      <c r="K34" s="1072"/>
    </row>
    <row r="35" spans="1:11" ht="20.100000000000001" customHeight="1" x14ac:dyDescent="0.25">
      <c r="A35" s="1069"/>
      <c r="B35" s="1069"/>
      <c r="C35" s="1069"/>
      <c r="D35" s="1069"/>
      <c r="E35" s="1069"/>
      <c r="F35" s="1069"/>
      <c r="G35" s="1069"/>
      <c r="H35" s="1069"/>
      <c r="I35" s="1069"/>
      <c r="J35" s="1069"/>
      <c r="K35" s="1069"/>
    </row>
    <row r="36" spans="1:11" ht="20.100000000000001" customHeight="1" x14ac:dyDescent="0.25"/>
    <row r="37" spans="1:11" ht="20.100000000000001" customHeight="1" x14ac:dyDescent="0.25"/>
    <row r="38" spans="1:11" ht="15" customHeight="1" x14ac:dyDescent="0.25">
      <c r="A38" s="457"/>
      <c r="B38" s="457"/>
      <c r="C38" s="457"/>
      <c r="D38" s="434"/>
      <c r="E38" s="458"/>
      <c r="F38" s="458"/>
      <c r="G38" s="458"/>
      <c r="H38" s="458"/>
    </row>
    <row r="39" spans="1:11" ht="15" customHeight="1" x14ac:dyDescent="0.25">
      <c r="A39" s="457"/>
      <c r="B39" s="457"/>
      <c r="C39" s="457"/>
      <c r="D39" s="434"/>
      <c r="E39" s="458"/>
      <c r="F39" s="458"/>
      <c r="G39" s="458"/>
      <c r="H39" s="458"/>
    </row>
    <row r="40" spans="1:11" ht="15" customHeight="1" x14ac:dyDescent="0.25">
      <c r="A40" s="457"/>
      <c r="B40" s="457"/>
      <c r="C40" s="457"/>
      <c r="D40" s="434"/>
      <c r="E40" s="458"/>
      <c r="F40" s="458"/>
      <c r="G40" s="458"/>
      <c r="H40" s="458"/>
    </row>
    <row r="41" spans="1:11" ht="15" customHeight="1" x14ac:dyDescent="0.25">
      <c r="A41" s="457"/>
      <c r="B41" s="457"/>
      <c r="C41" s="457"/>
      <c r="D41" s="434"/>
      <c r="E41" s="458"/>
      <c r="F41" s="458"/>
      <c r="G41" s="458"/>
      <c r="H41" s="458"/>
    </row>
    <row r="42" spans="1:11" ht="15" customHeight="1" x14ac:dyDescent="0.25">
      <c r="A42" s="457"/>
      <c r="B42" s="457"/>
      <c r="C42" s="457"/>
      <c r="D42" s="434"/>
      <c r="E42" s="458"/>
      <c r="F42" s="458"/>
      <c r="G42" s="458"/>
      <c r="H42" s="458"/>
    </row>
    <row r="43" spans="1:11" ht="15" customHeight="1" x14ac:dyDescent="0.25">
      <c r="A43" s="457"/>
      <c r="B43" s="457"/>
      <c r="C43" s="457"/>
      <c r="D43" s="434"/>
      <c r="E43" s="458"/>
      <c r="F43" s="458"/>
      <c r="G43" s="458"/>
      <c r="H43" s="458"/>
    </row>
    <row r="44" spans="1:11" ht="15" customHeight="1" x14ac:dyDescent="0.25">
      <c r="A44" s="457"/>
      <c r="B44" s="457"/>
      <c r="C44" s="457"/>
      <c r="D44" s="434"/>
      <c r="E44" s="458"/>
      <c r="F44" s="458"/>
      <c r="G44" s="458"/>
      <c r="H44" s="458"/>
    </row>
    <row r="45" spans="1:11" ht="15" customHeight="1" x14ac:dyDescent="0.25">
      <c r="A45" s="457"/>
      <c r="B45" s="457"/>
      <c r="C45" s="457"/>
      <c r="D45" s="434"/>
      <c r="E45" s="458"/>
      <c r="F45" s="458"/>
      <c r="G45" s="458"/>
      <c r="H45" s="458"/>
    </row>
    <row r="46" spans="1:11" ht="15" customHeight="1" x14ac:dyDescent="0.25">
      <c r="A46" s="457"/>
      <c r="B46" s="457"/>
      <c r="C46" s="457"/>
      <c r="D46" s="434"/>
      <c r="E46" s="458"/>
      <c r="F46" s="458"/>
      <c r="G46" s="458"/>
      <c r="H46" s="458"/>
    </row>
    <row r="47" spans="1:11" ht="15" customHeight="1" x14ac:dyDescent="0.25">
      <c r="E47" s="459"/>
      <c r="F47" s="459"/>
      <c r="G47" s="459"/>
      <c r="H47" s="459"/>
    </row>
    <row r="48" spans="1:11" ht="15" customHeight="1" x14ac:dyDescent="0.25">
      <c r="E48" s="459"/>
      <c r="F48" s="459"/>
      <c r="G48" s="459"/>
      <c r="H48" s="459"/>
    </row>
    <row r="49" spans="4:20" ht="15" customHeight="1" x14ac:dyDescent="0.25">
      <c r="E49" s="459"/>
      <c r="F49" s="459"/>
      <c r="G49" s="459"/>
      <c r="H49" s="459"/>
    </row>
    <row r="50" spans="4:20" ht="15" customHeight="1" x14ac:dyDescent="0.25"/>
    <row r="51" spans="4:20" ht="15" customHeight="1" x14ac:dyDescent="0.25"/>
    <row r="52" spans="4:20" ht="15" customHeight="1" x14ac:dyDescent="0.25"/>
    <row r="53" spans="4:20" s="357" customFormat="1" ht="15" customHeight="1" x14ac:dyDescent="0.25"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</row>
    <row r="54" spans="4:20" s="357" customFormat="1" ht="15" customHeight="1" x14ac:dyDescent="0.25"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</row>
    <row r="55" spans="4:20" s="357" customFormat="1" ht="15" customHeight="1" x14ac:dyDescent="0.25"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</row>
    <row r="56" spans="4:20" s="357" customFormat="1" ht="15" customHeight="1" x14ac:dyDescent="0.25"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  <c r="T56" s="416"/>
    </row>
    <row r="57" spans="4:20" s="357" customFormat="1" ht="15" customHeight="1" x14ac:dyDescent="0.25"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</row>
    <row r="58" spans="4:20" s="357" customFormat="1" ht="15" customHeight="1" x14ac:dyDescent="0.25"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6"/>
    </row>
    <row r="59" spans="4:20" s="357" customFormat="1" ht="15" customHeight="1" x14ac:dyDescent="0.25"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</row>
    <row r="60" spans="4:20" s="357" customFormat="1" ht="15" customHeight="1" x14ac:dyDescent="0.25"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</row>
    <row r="61" spans="4:20" s="357" customFormat="1" ht="15" customHeight="1" x14ac:dyDescent="0.25">
      <c r="D61" s="416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  <c r="T61" s="416"/>
    </row>
    <row r="62" spans="4:20" s="357" customFormat="1" ht="15" customHeight="1" x14ac:dyDescent="0.25"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</row>
    <row r="63" spans="4:20" s="357" customFormat="1" ht="15" customHeight="1" x14ac:dyDescent="0.25"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</row>
  </sheetData>
  <mergeCells count="33">
    <mergeCell ref="A35:K35"/>
    <mergeCell ref="B27:D27"/>
    <mergeCell ref="F29:G29"/>
    <mergeCell ref="G30:H30"/>
    <mergeCell ref="A34:K34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1:K1"/>
    <mergeCell ref="D4:G4"/>
    <mergeCell ref="B5:C6"/>
    <mergeCell ref="E5:F5"/>
    <mergeCell ref="I5:J6"/>
    <mergeCell ref="D2:H2"/>
    <mergeCell ref="I8:J9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/>
  </sheetViews>
  <sheetFormatPr defaultRowHeight="12.75" x14ac:dyDescent="0.2"/>
  <cols>
    <col min="1" max="9" width="14.7109375" style="3" customWidth="1"/>
    <col min="10" max="16384" width="9.140625" style="3"/>
  </cols>
  <sheetData>
    <row r="1" spans="1:9" x14ac:dyDescent="0.2">
      <c r="E1" s="1074"/>
      <c r="F1" s="1074"/>
    </row>
    <row r="2" spans="1:9" ht="15.75" customHeight="1" x14ac:dyDescent="0.2">
      <c r="A2" s="1075" t="s">
        <v>231</v>
      </c>
      <c r="B2" s="1075"/>
      <c r="C2" s="1075"/>
      <c r="D2" s="1075"/>
      <c r="E2" s="1075"/>
      <c r="F2" s="1075"/>
      <c r="G2" s="1075"/>
      <c r="H2" s="1075"/>
      <c r="I2" s="1075"/>
    </row>
    <row r="3" spans="1:9" x14ac:dyDescent="0.2">
      <c r="E3" s="732"/>
      <c r="F3" s="732"/>
    </row>
    <row r="4" spans="1:9" ht="15.75" customHeight="1" x14ac:dyDescent="0.2">
      <c r="I4" s="733"/>
    </row>
    <row r="5" spans="1:9" ht="15.75" customHeight="1" x14ac:dyDescent="0.2">
      <c r="A5" s="464"/>
      <c r="B5" s="464"/>
      <c r="C5" s="464"/>
      <c r="D5" s="464"/>
      <c r="E5" s="464"/>
      <c r="F5" s="464"/>
      <c r="G5" s="464"/>
      <c r="H5" s="464"/>
      <c r="I5" s="464"/>
    </row>
    <row r="6" spans="1:9" ht="30" customHeight="1" x14ac:dyDescent="0.2">
      <c r="A6" s="465"/>
      <c r="B6" s="465"/>
      <c r="C6" s="465"/>
      <c r="D6" s="465"/>
      <c r="E6" s="465"/>
      <c r="F6" s="465"/>
      <c r="G6" s="466"/>
      <c r="H6" s="466"/>
    </row>
    <row r="7" spans="1:9" x14ac:dyDescent="0.2">
      <c r="A7" s="465"/>
      <c r="B7" s="465"/>
      <c r="C7" s="465"/>
      <c r="D7" s="465"/>
      <c r="E7" s="465"/>
      <c r="F7" s="465"/>
    </row>
    <row r="8" spans="1:9" ht="27" customHeight="1" x14ac:dyDescent="0.2">
      <c r="A8" s="465"/>
      <c r="B8" s="465"/>
      <c r="C8" s="465"/>
      <c r="D8" s="465"/>
      <c r="E8" s="465"/>
      <c r="F8" s="465"/>
    </row>
    <row r="9" spans="1:9" ht="12.95" customHeight="1" x14ac:dyDescent="0.2">
      <c r="A9" s="465"/>
      <c r="B9" s="465"/>
      <c r="C9" s="465"/>
      <c r="D9" s="465"/>
      <c r="E9" s="465"/>
      <c r="F9" s="465"/>
    </row>
    <row r="10" spans="1:9" ht="12.95" customHeight="1" x14ac:dyDescent="0.2">
      <c r="A10" s="465"/>
      <c r="B10" s="465"/>
      <c r="C10" s="465"/>
      <c r="D10" s="465"/>
      <c r="E10" s="465"/>
      <c r="F10" s="465"/>
    </row>
    <row r="11" spans="1:9" ht="12.95" customHeight="1" x14ac:dyDescent="0.2">
      <c r="A11" s="465"/>
      <c r="B11" s="465"/>
      <c r="C11" s="465"/>
      <c r="D11" s="465"/>
      <c r="E11" s="465"/>
      <c r="F11" s="465"/>
    </row>
    <row r="12" spans="1:9" ht="12.95" customHeight="1" x14ac:dyDescent="0.2">
      <c r="A12" s="465"/>
      <c r="B12" s="465"/>
      <c r="C12" s="465"/>
      <c r="D12" s="465"/>
      <c r="E12" s="465"/>
      <c r="F12" s="465"/>
    </row>
    <row r="13" spans="1:9" ht="12.95" customHeight="1" x14ac:dyDescent="0.2">
      <c r="A13" s="465"/>
      <c r="B13" s="465"/>
      <c r="C13" s="465"/>
      <c r="D13" s="465"/>
      <c r="E13" s="465"/>
      <c r="F13" s="465"/>
    </row>
    <row r="14" spans="1:9" ht="12.95" customHeight="1" x14ac:dyDescent="0.2">
      <c r="A14" s="465"/>
      <c r="B14" s="465"/>
      <c r="C14" s="465"/>
      <c r="D14" s="465"/>
      <c r="E14" s="465"/>
      <c r="F14" s="465"/>
    </row>
    <row r="15" spans="1:9" ht="12.95" customHeight="1" x14ac:dyDescent="0.2">
      <c r="A15" s="465"/>
      <c r="B15" s="465"/>
      <c r="C15" s="465"/>
      <c r="D15" s="465"/>
      <c r="E15" s="465"/>
      <c r="F15" s="465"/>
    </row>
    <row r="16" spans="1:9" ht="12.95" customHeight="1" x14ac:dyDescent="0.2">
      <c r="A16" s="465"/>
      <c r="B16" s="465"/>
      <c r="C16" s="465"/>
      <c r="D16" s="465"/>
      <c r="E16" s="465"/>
      <c r="F16" s="465"/>
    </row>
    <row r="17" spans="1:9" ht="12.95" customHeight="1" x14ac:dyDescent="0.2">
      <c r="A17" s="465"/>
      <c r="B17" s="465"/>
      <c r="C17" s="465"/>
      <c r="D17" s="465"/>
      <c r="E17" s="465"/>
      <c r="F17" s="465"/>
    </row>
    <row r="18" spans="1:9" ht="12.95" customHeight="1" x14ac:dyDescent="0.2">
      <c r="A18" s="465"/>
      <c r="B18" s="465"/>
      <c r="C18" s="465"/>
      <c r="D18" s="465"/>
      <c r="E18" s="465"/>
      <c r="F18" s="465"/>
    </row>
    <row r="19" spans="1:9" ht="12.95" customHeight="1" x14ac:dyDescent="0.2">
      <c r="A19" s="465"/>
      <c r="B19" s="465"/>
      <c r="C19" s="465"/>
      <c r="D19" s="465"/>
      <c r="E19" s="465"/>
      <c r="F19" s="465"/>
    </row>
    <row r="20" spans="1:9" ht="12.95" customHeight="1" x14ac:dyDescent="0.2">
      <c r="A20" s="465"/>
      <c r="B20" s="465"/>
      <c r="C20" s="465"/>
      <c r="D20" s="465"/>
      <c r="E20" s="465"/>
      <c r="F20" s="465"/>
    </row>
    <row r="21" spans="1:9" ht="27" customHeight="1" x14ac:dyDescent="0.2">
      <c r="A21" s="465"/>
      <c r="B21" s="465"/>
      <c r="C21" s="465"/>
      <c r="D21" s="465"/>
      <c r="E21" s="465"/>
      <c r="F21" s="465"/>
    </row>
    <row r="22" spans="1:9" ht="12.95" customHeight="1" x14ac:dyDescent="0.25">
      <c r="A22" s="465"/>
      <c r="B22" s="1073" t="s">
        <v>343</v>
      </c>
      <c r="C22" s="1073"/>
      <c r="D22" s="465"/>
      <c r="E22" s="465"/>
      <c r="F22" s="465"/>
      <c r="G22" s="4"/>
      <c r="H22" s="4"/>
      <c r="I22" s="4"/>
    </row>
    <row r="23" spans="1:9" ht="12.95" customHeight="1" x14ac:dyDescent="0.25">
      <c r="A23" s="608"/>
      <c r="B23" s="434" t="s">
        <v>328</v>
      </c>
      <c r="C23" s="434"/>
      <c r="D23" s="608" t="s">
        <v>316</v>
      </c>
      <c r="E23" s="434"/>
      <c r="H23" s="758" t="s">
        <v>319</v>
      </c>
      <c r="I23" s="758"/>
    </row>
    <row r="24" spans="1:9" ht="12.95" customHeight="1" x14ac:dyDescent="0.25">
      <c r="A24" s="608"/>
      <c r="B24" s="434" t="s">
        <v>329</v>
      </c>
      <c r="C24" s="434"/>
      <c r="D24" s="608" t="s">
        <v>317</v>
      </c>
      <c r="E24" s="434"/>
      <c r="F24" s="608" t="s">
        <v>318</v>
      </c>
      <c r="G24" s="434"/>
      <c r="H24" s="1073" t="s">
        <v>322</v>
      </c>
      <c r="I24" s="1073"/>
    </row>
    <row r="25" spans="1:9" ht="12.95" customHeight="1" x14ac:dyDescent="0.25">
      <c r="A25" s="608"/>
      <c r="B25" s="1073" t="s">
        <v>331</v>
      </c>
      <c r="C25" s="1073"/>
      <c r="D25" s="608" t="s">
        <v>320</v>
      </c>
      <c r="E25" s="434"/>
      <c r="F25" s="757" t="s">
        <v>321</v>
      </c>
      <c r="G25" s="757"/>
      <c r="H25" s="434" t="s">
        <v>330</v>
      </c>
      <c r="I25" s="434"/>
    </row>
    <row r="26" spans="1:9" ht="12.95" customHeight="1" x14ac:dyDescent="0.2">
      <c r="A26" s="759"/>
      <c r="B26" s="759"/>
      <c r="C26" s="759"/>
      <c r="D26" s="759"/>
      <c r="E26" s="759"/>
      <c r="F26" s="759"/>
      <c r="G26" s="760"/>
      <c r="H26" s="760"/>
      <c r="I26" s="760"/>
    </row>
    <row r="27" spans="1:9" ht="12.95" customHeight="1" x14ac:dyDescent="0.2">
      <c r="A27" s="465"/>
      <c r="B27" s="465"/>
      <c r="C27" s="465"/>
      <c r="D27" s="465"/>
      <c r="E27" s="465"/>
      <c r="F27" s="465"/>
    </row>
    <row r="28" spans="1:9" ht="12" customHeight="1" x14ac:dyDescent="0.25">
      <c r="A28" s="749"/>
      <c r="B28" s="607" t="s">
        <v>152</v>
      </c>
      <c r="C28" s="607" t="s">
        <v>79</v>
      </c>
      <c r="D28" s="607" t="s">
        <v>80</v>
      </c>
      <c r="E28" s="607" t="s">
        <v>153</v>
      </c>
      <c r="F28" s="607" t="s">
        <v>84</v>
      </c>
      <c r="G28" s="731" t="s">
        <v>85</v>
      </c>
      <c r="H28" s="416"/>
      <c r="I28" s="747"/>
    </row>
    <row r="29" spans="1:9" ht="12" customHeight="1" x14ac:dyDescent="0.25">
      <c r="A29" s="607" t="s">
        <v>25</v>
      </c>
      <c r="B29" s="750">
        <f>'5'!D8</f>
        <v>535.03076269785106</v>
      </c>
      <c r="C29" s="750">
        <f>'5'!B8</f>
        <v>2542.5336840531081</v>
      </c>
      <c r="D29" s="750">
        <f>'5'!C8*-1</f>
        <v>-2007.5029213552571</v>
      </c>
      <c r="E29" s="750">
        <f>'5'!G8</f>
        <v>655.86265600000002</v>
      </c>
      <c r="F29" s="750">
        <f>'5'!E8</f>
        <v>655.86265600000002</v>
      </c>
      <c r="G29" s="751">
        <f>'5'!F8*-1</f>
        <v>0</v>
      </c>
      <c r="H29" s="416"/>
      <c r="I29" s="747"/>
    </row>
    <row r="30" spans="1:9" ht="12" customHeight="1" x14ac:dyDescent="0.25">
      <c r="A30" s="607" t="s">
        <v>26</v>
      </c>
      <c r="B30" s="750">
        <f>'5'!D9</f>
        <v>590.85180032946823</v>
      </c>
      <c r="C30" s="750">
        <f>'5'!B9</f>
        <v>2635.3485678638413</v>
      </c>
      <c r="D30" s="750">
        <f>'5'!C9*-1</f>
        <v>-2044.496767534373</v>
      </c>
      <c r="E30" s="750">
        <f>'5'!G9</f>
        <v>303.42914200000001</v>
      </c>
      <c r="F30" s="750">
        <f>'5'!E9</f>
        <v>303.42914200000001</v>
      </c>
      <c r="G30" s="751">
        <f>'5'!F9*-1</f>
        <v>0</v>
      </c>
      <c r="H30" s="416"/>
      <c r="I30" s="747"/>
    </row>
    <row r="31" spans="1:9" ht="12" customHeight="1" x14ac:dyDescent="0.25">
      <c r="A31" s="607" t="s">
        <v>27</v>
      </c>
      <c r="B31" s="750">
        <f>'5'!D10</f>
        <v>530.07379598072293</v>
      </c>
      <c r="C31" s="750">
        <f>'5'!B10</f>
        <v>2705.8291030723276</v>
      </c>
      <c r="D31" s="750">
        <f>'5'!C10*-1</f>
        <v>-2175.7553070916047</v>
      </c>
      <c r="E31" s="750">
        <f>'5'!G10</f>
        <v>367.74313400000005</v>
      </c>
      <c r="F31" s="750">
        <f>'5'!E10</f>
        <v>384.94076800000005</v>
      </c>
      <c r="G31" s="751">
        <f>'5'!F10*-1</f>
        <v>-17.197633999999997</v>
      </c>
      <c r="H31" s="416"/>
      <c r="I31" s="747"/>
    </row>
    <row r="32" spans="1:9" ht="12" customHeight="1" x14ac:dyDescent="0.25">
      <c r="A32" s="607" t="s">
        <v>28</v>
      </c>
      <c r="B32" s="750">
        <f>'5'!D11</f>
        <v>565.7226630608393</v>
      </c>
      <c r="C32" s="750">
        <f>'5'!B11</f>
        <v>2764.786936371795</v>
      </c>
      <c r="D32" s="750">
        <f>'5'!C11*-1</f>
        <v>-2199.0642733109557</v>
      </c>
      <c r="E32" s="750">
        <f>'5'!G11</f>
        <v>41.430648000000005</v>
      </c>
      <c r="F32" s="750">
        <f>'5'!E11</f>
        <v>118.13477400000001</v>
      </c>
      <c r="G32" s="751">
        <f>'5'!F11*-1</f>
        <v>-76.704126000000002</v>
      </c>
      <c r="H32" s="416"/>
      <c r="I32" s="747"/>
    </row>
    <row r="33" spans="1:9" ht="12" customHeight="1" x14ac:dyDescent="0.25">
      <c r="A33" s="607" t="s">
        <v>29</v>
      </c>
      <c r="B33" s="750">
        <f>'5'!D12</f>
        <v>815.19609342224771</v>
      </c>
      <c r="C33" s="750">
        <f>'5'!B12</f>
        <v>2815.8756087872384</v>
      </c>
      <c r="D33" s="750">
        <f>'5'!C12*-1</f>
        <v>-2000.6795153649907</v>
      </c>
      <c r="E33" s="750">
        <f>'5'!G12</f>
        <v>-400.19295</v>
      </c>
      <c r="F33" s="750">
        <f>'5'!E12</f>
        <v>0.71698000000000006</v>
      </c>
      <c r="G33" s="751">
        <f>'5'!F12*-1</f>
        <v>-400.90992999999997</v>
      </c>
      <c r="H33" s="416"/>
      <c r="I33" s="747"/>
    </row>
    <row r="34" spans="1:9" ht="12" customHeight="1" x14ac:dyDescent="0.25">
      <c r="A34" s="607" t="s">
        <v>30</v>
      </c>
      <c r="B34" s="750">
        <f>'5'!D13</f>
        <v>1015.43027850368</v>
      </c>
      <c r="C34" s="750">
        <f>'5'!B13</f>
        <v>2813.097461401248</v>
      </c>
      <c r="D34" s="750">
        <f>'5'!C13*-1</f>
        <v>-1797.667182897568</v>
      </c>
      <c r="E34" s="750">
        <f>'5'!G13</f>
        <v>-697.63330900000005</v>
      </c>
      <c r="F34" s="750">
        <f>'5'!E13</f>
        <v>2.0481000000000003E-2</v>
      </c>
      <c r="G34" s="751">
        <f>'5'!F13*-1</f>
        <v>-697.65379000000007</v>
      </c>
      <c r="H34" s="416"/>
      <c r="I34" s="747"/>
    </row>
    <row r="35" spans="1:9" ht="12" customHeight="1" x14ac:dyDescent="0.25">
      <c r="A35" s="607" t="s">
        <v>31</v>
      </c>
      <c r="B35" s="750">
        <f>'5'!D14</f>
        <v>1014.5292602864979</v>
      </c>
      <c r="C35" s="750">
        <f>'5'!B14</f>
        <v>2995.4265789192932</v>
      </c>
      <c r="D35" s="750">
        <f>'5'!C14*-1</f>
        <v>-1980.8973186327953</v>
      </c>
      <c r="E35" s="750">
        <f>'5'!G14</f>
        <v>-715.46752200000003</v>
      </c>
      <c r="F35" s="750">
        <f>'5'!E14</f>
        <v>39.738467</v>
      </c>
      <c r="G35" s="751">
        <f>'5'!F14*-1</f>
        <v>-755.20598900000005</v>
      </c>
      <c r="H35" s="416"/>
      <c r="I35" s="747"/>
    </row>
    <row r="36" spans="1:9" ht="12" customHeight="1" x14ac:dyDescent="0.25">
      <c r="A36" s="607" t="s">
        <v>32</v>
      </c>
      <c r="B36" s="750">
        <f>'5'!D15</f>
        <v>705.36350261202188</v>
      </c>
      <c r="C36" s="750">
        <f>'5'!B15</f>
        <v>2564.9252551235627</v>
      </c>
      <c r="D36" s="750">
        <f>'5'!C15*-1</f>
        <v>-1859.5617525115408</v>
      </c>
      <c r="E36" s="750">
        <f>'5'!G15</f>
        <v>-381.52273300000002</v>
      </c>
      <c r="F36" s="750">
        <f>'5'!E15</f>
        <v>26.528311000000002</v>
      </c>
      <c r="G36" s="751">
        <f>'5'!F15*-1</f>
        <v>-408.05104399999999</v>
      </c>
      <c r="H36" s="416"/>
      <c r="I36" s="747"/>
    </row>
    <row r="37" spans="1:9" ht="12" customHeight="1" x14ac:dyDescent="0.25">
      <c r="A37" s="607" t="s">
        <v>33</v>
      </c>
      <c r="B37" s="750">
        <f>'5'!D16</f>
        <v>627.75476607565065</v>
      </c>
      <c r="C37" s="750">
        <f>'5'!B16</f>
        <v>2617.4981011072068</v>
      </c>
      <c r="D37" s="750">
        <f>'5'!C16*-1</f>
        <v>-1989.7433350315562</v>
      </c>
      <c r="E37" s="750">
        <f>'5'!G16</f>
        <v>-225.09295499999999</v>
      </c>
      <c r="F37" s="750">
        <f>'5'!E16</f>
        <v>0</v>
      </c>
      <c r="G37" s="751">
        <f>'5'!F16*-1</f>
        <v>-225.09295499999999</v>
      </c>
      <c r="H37" s="416"/>
      <c r="I37" s="747"/>
    </row>
    <row r="38" spans="1:9" ht="12" customHeight="1" x14ac:dyDescent="0.25">
      <c r="A38" s="607" t="s">
        <v>34</v>
      </c>
      <c r="B38" s="750">
        <f>'5'!D17</f>
        <v>704.11720022088275</v>
      </c>
      <c r="C38" s="750">
        <f>'5'!B17</f>
        <v>3211.0679875847222</v>
      </c>
      <c r="D38" s="750">
        <f>'5'!C17*-1</f>
        <v>-2506.9507873638395</v>
      </c>
      <c r="E38" s="750">
        <f>'5'!G17</f>
        <v>60.456067000000004</v>
      </c>
      <c r="F38" s="750">
        <f>'5'!E17</f>
        <v>82.745624000000007</v>
      </c>
      <c r="G38" s="751">
        <f>'5'!F17*-1</f>
        <v>-22.289557000000002</v>
      </c>
      <c r="H38" s="416"/>
      <c r="I38" s="747"/>
    </row>
    <row r="39" spans="1:9" ht="12" customHeight="1" x14ac:dyDescent="0.25">
      <c r="A39" s="607" t="s">
        <v>35</v>
      </c>
      <c r="B39" s="750">
        <f>'5'!D18</f>
        <v>600.52827702723926</v>
      </c>
      <c r="C39" s="750">
        <f>'5'!B18</f>
        <v>3217.7272157687771</v>
      </c>
      <c r="D39" s="750">
        <f>'5'!C18*-1</f>
        <v>-2617.1989387415379</v>
      </c>
      <c r="E39" s="750">
        <f>'5'!G18</f>
        <v>376.22757200000001</v>
      </c>
      <c r="F39" s="750">
        <f>'5'!E18</f>
        <v>378.47603800000002</v>
      </c>
      <c r="G39" s="751">
        <f>'5'!F18*-1</f>
        <v>-2.2484660000000001</v>
      </c>
      <c r="H39" s="416"/>
      <c r="I39" s="747"/>
    </row>
    <row r="40" spans="1:9" ht="12" customHeight="1" x14ac:dyDescent="0.25">
      <c r="A40" s="607" t="s">
        <v>36</v>
      </c>
      <c r="B40" s="750">
        <f>'5'!D19</f>
        <v>418.48147491455302</v>
      </c>
      <c r="C40" s="750">
        <f>'5'!B19</f>
        <v>3090.5399830244742</v>
      </c>
      <c r="D40" s="750">
        <f>'5'!C19*-1</f>
        <v>-2672.0585081099211</v>
      </c>
      <c r="E40" s="750">
        <f>'5'!G19</f>
        <v>758.34714099999997</v>
      </c>
      <c r="F40" s="750">
        <f>'5'!E19</f>
        <v>792.43430499999999</v>
      </c>
      <c r="G40" s="751">
        <f>'5'!F19*-1</f>
        <v>-34.087163999999994</v>
      </c>
      <c r="H40" s="752"/>
      <c r="I40" s="748"/>
    </row>
    <row r="41" spans="1:9" ht="12" customHeight="1" x14ac:dyDescent="0.2">
      <c r="A41" s="753"/>
      <c r="B41" s="753"/>
      <c r="C41" s="753"/>
      <c r="D41" s="753"/>
      <c r="E41" s="753"/>
      <c r="F41" s="753"/>
      <c r="G41" s="749"/>
      <c r="H41" s="752"/>
      <c r="I41" s="11"/>
    </row>
    <row r="42" spans="1:9" ht="12.95" customHeight="1" x14ac:dyDescent="0.2">
      <c r="A42" s="465"/>
      <c r="B42" s="465"/>
      <c r="C42" s="465"/>
      <c r="D42" s="465"/>
      <c r="E42" s="465"/>
      <c r="F42" s="465"/>
    </row>
    <row r="43" spans="1:9" ht="12.95" customHeight="1" x14ac:dyDescent="0.2">
      <c r="A43" s="465"/>
      <c r="B43" s="465"/>
      <c r="C43" s="465"/>
      <c r="D43" s="465"/>
      <c r="E43" s="465"/>
      <c r="F43" s="465"/>
    </row>
    <row r="44" spans="1:9" ht="12.95" customHeight="1" x14ac:dyDescent="0.2">
      <c r="A44" s="465"/>
      <c r="B44" s="465"/>
      <c r="C44" s="465"/>
      <c r="D44" s="465"/>
      <c r="E44" s="465"/>
      <c r="F44" s="465"/>
    </row>
    <row r="45" spans="1:9" ht="12.95" customHeight="1" x14ac:dyDescent="0.2">
      <c r="A45" s="465"/>
      <c r="B45" s="465"/>
      <c r="C45" s="465"/>
      <c r="D45" s="465"/>
      <c r="E45" s="465"/>
      <c r="F45" s="465"/>
    </row>
    <row r="46" spans="1:9" ht="12.95" customHeight="1" x14ac:dyDescent="0.2">
      <c r="A46" s="465"/>
      <c r="B46" s="465"/>
      <c r="C46" s="465"/>
      <c r="D46" s="465"/>
      <c r="E46" s="465"/>
      <c r="F46" s="465"/>
    </row>
    <row r="47" spans="1:9" ht="12.95" customHeight="1" x14ac:dyDescent="0.2">
      <c r="A47" s="465"/>
      <c r="B47" s="465"/>
      <c r="C47" s="465"/>
      <c r="D47" s="465"/>
      <c r="E47" s="465"/>
      <c r="F47" s="465"/>
    </row>
    <row r="48" spans="1:9" ht="27" customHeight="1" x14ac:dyDescent="0.2">
      <c r="A48" s="465"/>
      <c r="B48" s="465"/>
      <c r="C48" s="465"/>
      <c r="D48" s="465"/>
      <c r="E48" s="465"/>
      <c r="F48" s="465"/>
    </row>
    <row r="49" spans="1:9" ht="12.95" customHeight="1" x14ac:dyDescent="0.2">
      <c r="A49" s="465"/>
      <c r="B49" s="465"/>
      <c r="C49" s="465"/>
      <c r="D49" s="465"/>
      <c r="E49" s="465"/>
      <c r="F49" s="465"/>
      <c r="H49" s="11"/>
      <c r="I49" s="11"/>
    </row>
    <row r="50" spans="1:9" ht="12.95" customHeight="1" x14ac:dyDescent="0.2">
      <c r="A50" s="465"/>
      <c r="B50" s="465"/>
      <c r="C50" s="465"/>
      <c r="D50" s="465"/>
      <c r="E50" s="465"/>
      <c r="F50" s="465"/>
      <c r="H50" s="11"/>
      <c r="I50" s="11"/>
    </row>
    <row r="51" spans="1:9" ht="12.95" customHeight="1" x14ac:dyDescent="0.2">
      <c r="A51" s="465"/>
      <c r="B51" s="465"/>
      <c r="C51" s="465"/>
      <c r="D51" s="465"/>
      <c r="E51" s="465"/>
      <c r="F51" s="465"/>
      <c r="H51" s="11"/>
      <c r="I51" s="11"/>
    </row>
    <row r="52" spans="1:9" ht="12.95" customHeight="1" x14ac:dyDescent="0.2">
      <c r="A52" s="465"/>
      <c r="B52" s="465"/>
      <c r="C52" s="465"/>
      <c r="D52" s="465"/>
      <c r="E52" s="465"/>
      <c r="F52" s="465"/>
      <c r="H52" s="11"/>
      <c r="I52" s="11"/>
    </row>
    <row r="53" spans="1:9" ht="12.95" customHeight="1" x14ac:dyDescent="0.2">
      <c r="A53" s="465"/>
      <c r="B53" s="465"/>
      <c r="C53" s="465"/>
      <c r="D53" s="465"/>
      <c r="E53" s="465"/>
      <c r="F53" s="465"/>
      <c r="H53" s="11"/>
      <c r="I53" s="11"/>
    </row>
    <row r="54" spans="1:9" ht="12.95" customHeight="1" x14ac:dyDescent="0.2">
      <c r="A54" s="465"/>
      <c r="B54" s="465"/>
      <c r="C54" s="465"/>
      <c r="D54" s="465"/>
      <c r="E54" s="465"/>
      <c r="F54" s="465"/>
      <c r="H54" s="11"/>
      <c r="I54" s="11"/>
    </row>
    <row r="55" spans="1:9" ht="12.95" customHeight="1" x14ac:dyDescent="0.2">
      <c r="A55" s="465"/>
      <c r="B55" s="465"/>
      <c r="C55" s="465"/>
      <c r="D55" s="465"/>
      <c r="E55" s="465"/>
      <c r="F55" s="465"/>
      <c r="H55" s="11"/>
      <c r="I55" s="11"/>
    </row>
    <row r="56" spans="1:9" ht="12.95" customHeight="1" x14ac:dyDescent="0.2">
      <c r="A56" s="465"/>
      <c r="B56" s="465"/>
      <c r="C56" s="465"/>
      <c r="D56" s="465"/>
      <c r="E56" s="465"/>
      <c r="F56" s="465"/>
      <c r="H56" s="11"/>
      <c r="I56" s="11"/>
    </row>
    <row r="57" spans="1:9" ht="12.95" customHeight="1" x14ac:dyDescent="0.2">
      <c r="A57" s="465"/>
      <c r="B57" s="465"/>
      <c r="C57" s="465"/>
      <c r="D57" s="465"/>
      <c r="E57" s="465"/>
      <c r="F57" s="465"/>
      <c r="H57" s="11"/>
      <c r="I57" s="11"/>
    </row>
    <row r="58" spans="1:9" ht="12.95" customHeight="1" x14ac:dyDescent="0.2">
      <c r="A58" s="465"/>
      <c r="B58" s="465"/>
      <c r="C58" s="465"/>
      <c r="D58" s="465"/>
      <c r="E58" s="465"/>
      <c r="F58" s="465"/>
      <c r="H58" s="11"/>
      <c r="I58" s="11"/>
    </row>
    <row r="59" spans="1:9" ht="12.95" customHeight="1" x14ac:dyDescent="0.2">
      <c r="A59" s="465"/>
      <c r="B59" s="465"/>
      <c r="C59" s="465"/>
      <c r="D59" s="465"/>
      <c r="E59" s="465"/>
      <c r="F59" s="465"/>
    </row>
    <row r="60" spans="1:9" ht="12.95" customHeight="1" x14ac:dyDescent="0.2">
      <c r="A60" s="465"/>
      <c r="B60" s="465"/>
      <c r="C60" s="465"/>
      <c r="D60" s="465"/>
      <c r="E60" s="465"/>
      <c r="F60" s="465"/>
    </row>
    <row r="61" spans="1:9" x14ac:dyDescent="0.2">
      <c r="A61" s="465"/>
      <c r="B61" s="465"/>
      <c r="C61" s="465"/>
      <c r="D61" s="465"/>
      <c r="E61" s="465"/>
      <c r="F61" s="465"/>
    </row>
    <row r="62" spans="1:9" x14ac:dyDescent="0.2">
      <c r="A62" s="4"/>
    </row>
  </sheetData>
  <mergeCells count="5">
    <mergeCell ref="B25:C25"/>
    <mergeCell ref="E1:F1"/>
    <mergeCell ref="A2:I2"/>
    <mergeCell ref="H24:I24"/>
    <mergeCell ref="B22:C22"/>
  </mergeCells>
  <pageMargins left="0.6692913385826772" right="0.19685039370078741" top="0.31496062992125984" bottom="0.19685039370078741" header="0.23622047244094491" footer="0.15748031496062992"/>
  <pageSetup paperSize="9" firstPageNumber="37" orientation="landscape" useFirstPageNumber="1" r:id="rId1"/>
  <headerFooter scaleWithDoc="0" alignWithMargins="0">
    <oddFooter>&amp;C33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5" spans="1:4" ht="30" customHeight="1" x14ac:dyDescent="0.2">
      <c r="A5" s="901" t="s">
        <v>225</v>
      </c>
      <c r="B5" s="901"/>
      <c r="C5" s="901"/>
      <c r="D5" s="901"/>
    </row>
    <row r="6" spans="1:4" ht="30" customHeight="1" x14ac:dyDescent="0.2"/>
    <row r="7" spans="1:4" ht="30" customHeight="1" x14ac:dyDescent="0.2">
      <c r="A7" s="8"/>
      <c r="B7" s="5"/>
      <c r="C7" s="899"/>
      <c r="D7" s="900"/>
    </row>
    <row r="8" spans="1:4" ht="30" customHeight="1" x14ac:dyDescent="0.2">
      <c r="A8" s="8"/>
      <c r="B8" s="5"/>
      <c r="C8" s="899"/>
      <c r="D8" s="900"/>
    </row>
    <row r="9" spans="1:4" ht="30" customHeight="1" x14ac:dyDescent="0.2">
      <c r="A9" s="8"/>
      <c r="B9" s="5"/>
      <c r="C9" s="899"/>
      <c r="D9" s="900"/>
    </row>
    <row r="10" spans="1:4" ht="30" customHeight="1" x14ac:dyDescent="0.2">
      <c r="A10" s="8"/>
      <c r="B10" s="5"/>
      <c r="C10" s="899"/>
      <c r="D10" s="900"/>
    </row>
    <row r="11" spans="1:4" ht="30" customHeight="1" x14ac:dyDescent="0.2">
      <c r="A11" s="8"/>
      <c r="B11" s="5"/>
      <c r="C11" s="899"/>
      <c r="D11" s="900"/>
    </row>
    <row r="12" spans="1:4" ht="30" customHeight="1" x14ac:dyDescent="0.2">
      <c r="A12" s="8"/>
      <c r="B12" s="5"/>
      <c r="C12" s="899"/>
      <c r="D12" s="900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30" customHeight="1" x14ac:dyDescent="0.2">
      <c r="A15" s="8"/>
      <c r="B15" s="5"/>
      <c r="C15" s="10"/>
      <c r="D15" s="9"/>
    </row>
    <row r="16" spans="1:4" ht="30" customHeight="1" x14ac:dyDescent="0.2">
      <c r="A16" s="8"/>
      <c r="B16" s="5"/>
      <c r="C16" s="10"/>
      <c r="D16" s="9"/>
    </row>
    <row r="17" spans="1:4" ht="30" customHeight="1" x14ac:dyDescent="0.2">
      <c r="A17" s="8"/>
      <c r="B17" s="5"/>
      <c r="C17" s="10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7"/>
      <c r="C19" s="9"/>
      <c r="D19" s="9"/>
    </row>
    <row r="20" spans="1:4" ht="23.1" customHeight="1" x14ac:dyDescent="0.2">
      <c r="A20" s="2"/>
      <c r="B20" s="7"/>
      <c r="C20" s="9"/>
      <c r="D20" s="9"/>
    </row>
    <row r="21" spans="1:4" ht="23.1" customHeight="1" x14ac:dyDescent="0.2">
      <c r="A21" s="2"/>
      <c r="B21" s="7"/>
      <c r="C21" s="9"/>
      <c r="D21" s="9"/>
    </row>
    <row r="22" spans="1:4" ht="23.1" customHeight="1" x14ac:dyDescent="0.2">
      <c r="A22" s="2"/>
      <c r="B22" s="14"/>
      <c r="C22" s="13"/>
      <c r="D22" s="13"/>
    </row>
    <row r="23" spans="1:4" ht="23.1" customHeight="1" x14ac:dyDescent="0.2">
      <c r="A23" s="2"/>
      <c r="B23" s="14"/>
      <c r="C23" s="13"/>
      <c r="D23" s="13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2"/>
      <c r="B25" s="14"/>
      <c r="C25" s="15"/>
      <c r="D25" s="15"/>
    </row>
    <row r="26" spans="1:4" ht="23.1" customHeight="1" x14ac:dyDescent="0.2">
      <c r="A26" s="2"/>
      <c r="B26" s="14"/>
      <c r="C26" s="15"/>
      <c r="D26" s="15"/>
    </row>
    <row r="27" spans="1:4" ht="23.1" customHeight="1" x14ac:dyDescent="0.2">
      <c r="A27" s="2"/>
      <c r="B27" s="14"/>
      <c r="C27" s="13"/>
      <c r="D27" s="13"/>
    </row>
    <row r="28" spans="1:4" ht="23.1" customHeight="1" x14ac:dyDescent="0.2">
      <c r="A28" s="12"/>
    </row>
    <row r="29" spans="1:4" ht="23.1" customHeight="1" x14ac:dyDescent="0.2">
      <c r="A29" s="2"/>
    </row>
    <row r="30" spans="1:4" ht="23.1" customHeight="1" x14ac:dyDescent="0.2">
      <c r="A30" s="17"/>
      <c r="B30" s="18"/>
      <c r="C30" s="19"/>
      <c r="D30" s="19"/>
    </row>
    <row r="31" spans="1:4" ht="23.1" customHeight="1" x14ac:dyDescent="0.2">
      <c r="A31" s="17"/>
      <c r="B31" s="20"/>
      <c r="C31" s="16"/>
      <c r="D31" s="16"/>
    </row>
    <row r="32" spans="1:4" ht="23.1" customHeight="1" x14ac:dyDescent="0.2">
      <c r="A32" s="17"/>
      <c r="B32" s="14"/>
      <c r="C32" s="15"/>
      <c r="D32" s="15"/>
    </row>
    <row r="33" spans="1:4" ht="23.1" customHeight="1" x14ac:dyDescent="0.2">
      <c r="A33" s="2"/>
      <c r="B33" s="7"/>
      <c r="C33" s="900"/>
      <c r="D33" s="900"/>
    </row>
    <row r="34" spans="1:4" ht="23.1" customHeight="1" x14ac:dyDescent="0.2">
      <c r="A34" s="2"/>
      <c r="B34" s="7"/>
      <c r="C34" s="900"/>
      <c r="D34" s="900"/>
    </row>
    <row r="35" spans="1:4" ht="23.1" customHeight="1" x14ac:dyDescent="0.2">
      <c r="A35" s="2"/>
      <c r="B35" s="7"/>
      <c r="C35" s="900"/>
      <c r="D35" s="900"/>
    </row>
    <row r="36" spans="1:4" ht="30" customHeight="1" x14ac:dyDescent="0.2">
      <c r="A36" s="902"/>
      <c r="B36" s="902"/>
      <c r="C36" s="902"/>
      <c r="D36" s="902"/>
    </row>
  </sheetData>
  <mergeCells count="11">
    <mergeCell ref="C11:D11"/>
    <mergeCell ref="C12:D12"/>
    <mergeCell ref="C35:D35"/>
    <mergeCell ref="A36:D36"/>
    <mergeCell ref="C33:D33"/>
    <mergeCell ref="C34:D34"/>
    <mergeCell ref="C7:D7"/>
    <mergeCell ref="C8:D8"/>
    <mergeCell ref="C9:D9"/>
    <mergeCell ref="A5:D5"/>
    <mergeCell ref="C10:D1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view="pageBreakPreview" topLeftCell="A10" zoomScaleNormal="100" zoomScaleSheetLayoutView="100" workbookViewId="0">
      <selection activeCell="K19" sqref="K19"/>
    </sheetView>
  </sheetViews>
  <sheetFormatPr defaultRowHeight="12.75" x14ac:dyDescent="0.25"/>
  <cols>
    <col min="1" max="1" width="11.140625" style="79" customWidth="1"/>
    <col min="2" max="2" width="8.85546875" style="79" customWidth="1"/>
    <col min="3" max="3" width="12.7109375" style="79" customWidth="1"/>
    <col min="4" max="11" width="8.28515625" style="79" customWidth="1"/>
    <col min="12" max="12" width="1.7109375" style="79" customWidth="1"/>
    <col min="13" max="16384" width="9.140625" style="79"/>
  </cols>
  <sheetData>
    <row r="1" spans="1:17" x14ac:dyDescent="0.25">
      <c r="K1" s="922" t="s">
        <v>255</v>
      </c>
      <c r="L1" s="922"/>
    </row>
    <row r="2" spans="1:17" ht="15.75" x14ac:dyDescent="0.25">
      <c r="A2" s="923" t="s">
        <v>147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</row>
    <row r="3" spans="1:17" ht="18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7" ht="20.25" customHeight="1" x14ac:dyDescent="0.25">
      <c r="D4" s="924">
        <f>T!G17</f>
        <v>2016</v>
      </c>
      <c r="E4" s="925"/>
      <c r="F4" s="925"/>
      <c r="G4" s="925"/>
      <c r="H4" s="925"/>
      <c r="I4" s="925"/>
      <c r="J4" s="925"/>
      <c r="K4" s="926"/>
      <c r="L4" s="116"/>
    </row>
    <row r="5" spans="1:17" s="223" customFormat="1" ht="40.5" customHeight="1" x14ac:dyDescent="0.25">
      <c r="B5" s="224"/>
      <c r="C5" s="224"/>
      <c r="D5" s="927" t="s">
        <v>148</v>
      </c>
      <c r="E5" s="928"/>
      <c r="F5" s="928"/>
      <c r="G5" s="929"/>
      <c r="H5" s="928" t="s">
        <v>1</v>
      </c>
      <c r="I5" s="928"/>
      <c r="J5" s="928"/>
      <c r="K5" s="928"/>
      <c r="L5" s="225"/>
    </row>
    <row r="6" spans="1:17" ht="20.100000000000001" customHeight="1" thickBot="1" x14ac:dyDescent="0.3">
      <c r="A6" s="90"/>
      <c r="B6" s="115"/>
      <c r="C6" s="90"/>
      <c r="D6" s="107" t="str">
        <f>T!J20</f>
        <v>říjen</v>
      </c>
      <c r="E6" s="99" t="str">
        <f>T!J21</f>
        <v>listopad</v>
      </c>
      <c r="F6" s="99" t="str">
        <f>T!J22</f>
        <v>prosinec</v>
      </c>
      <c r="G6" s="493" t="str">
        <f>T!E17</f>
        <v>IV. čtvrtletí</v>
      </c>
      <c r="H6" s="99" t="str">
        <f>D6</f>
        <v>říjen</v>
      </c>
      <c r="I6" s="99" t="str">
        <f>E6</f>
        <v>listopad</v>
      </c>
      <c r="J6" s="99" t="str">
        <f>F6</f>
        <v>prosinec</v>
      </c>
      <c r="K6" s="494" t="str">
        <f>G6</f>
        <v>IV. čtvrtletí</v>
      </c>
      <c r="L6" s="116"/>
    </row>
    <row r="7" spans="1:17" ht="14.1" customHeight="1" x14ac:dyDescent="0.25">
      <c r="A7" s="915" t="s">
        <v>146</v>
      </c>
      <c r="B7" s="920" t="s">
        <v>79</v>
      </c>
      <c r="C7" s="100" t="s">
        <v>81</v>
      </c>
      <c r="D7" s="108">
        <v>3210922.2660618196</v>
      </c>
      <c r="E7" s="101">
        <v>3217528.7625276931</v>
      </c>
      <c r="F7" s="101">
        <v>3090313.4085874036</v>
      </c>
      <c r="G7" s="102">
        <f>SUM(D7:F7)</f>
        <v>9518764.4371769167</v>
      </c>
      <c r="H7" s="101">
        <v>34237767.936999999</v>
      </c>
      <c r="I7" s="101">
        <v>34318616.745999999</v>
      </c>
      <c r="J7" s="101">
        <v>32949252.756999999</v>
      </c>
      <c r="K7" s="214">
        <f>SUM(H7:J7)</f>
        <v>101505637.44</v>
      </c>
      <c r="L7" s="117"/>
      <c r="N7" s="774"/>
      <c r="O7" s="774"/>
      <c r="P7" s="774"/>
      <c r="Q7" s="774"/>
    </row>
    <row r="8" spans="1:17" ht="14.1" customHeight="1" x14ac:dyDescent="0.25">
      <c r="A8" s="904"/>
      <c r="B8" s="913"/>
      <c r="C8" s="86" t="s">
        <v>82</v>
      </c>
      <c r="D8" s="109">
        <v>145.72152290241775</v>
      </c>
      <c r="E8" s="81">
        <v>198.45324108402858</v>
      </c>
      <c r="F8" s="81">
        <v>226.57443707074503</v>
      </c>
      <c r="G8" s="88">
        <f>SUM(D8:F8)</f>
        <v>570.74920105719139</v>
      </c>
      <c r="H8" s="81">
        <v>1530.267685</v>
      </c>
      <c r="I8" s="81">
        <v>2083.7413250000009</v>
      </c>
      <c r="J8" s="81">
        <v>2378.7442730000002</v>
      </c>
      <c r="K8" s="215">
        <f t="shared" ref="K8:K48" si="0">SUM(H8:J8)</f>
        <v>5992.7532830000009</v>
      </c>
      <c r="L8" s="116"/>
      <c r="N8" s="774"/>
      <c r="O8" s="774"/>
      <c r="P8" s="774"/>
      <c r="Q8" s="774"/>
    </row>
    <row r="9" spans="1:17" ht="14.1" customHeight="1" x14ac:dyDescent="0.25">
      <c r="A9" s="904"/>
      <c r="B9" s="914"/>
      <c r="C9" s="87" t="s">
        <v>83</v>
      </c>
      <c r="D9" s="110">
        <v>3211067.9875847222</v>
      </c>
      <c r="E9" s="84">
        <v>3217727.2157687773</v>
      </c>
      <c r="F9" s="84">
        <v>3090539.9830244742</v>
      </c>
      <c r="G9" s="89">
        <f t="shared" ref="G9" si="1">SUM(D9:F9)</f>
        <v>9519335.1863779742</v>
      </c>
      <c r="H9" s="84">
        <v>34239298.204685003</v>
      </c>
      <c r="I9" s="84">
        <v>34320700.487324998</v>
      </c>
      <c r="J9" s="84">
        <v>32951631.501272999</v>
      </c>
      <c r="K9" s="216">
        <f t="shared" si="0"/>
        <v>101511630.19328299</v>
      </c>
      <c r="L9" s="116"/>
      <c r="N9" s="774"/>
      <c r="O9" s="774"/>
      <c r="P9" s="774"/>
      <c r="Q9" s="774"/>
    </row>
    <row r="10" spans="1:17" ht="14.1" customHeight="1" x14ac:dyDescent="0.25">
      <c r="A10" s="904"/>
      <c r="B10" s="912" t="s">
        <v>80</v>
      </c>
      <c r="C10" s="85" t="s">
        <v>81</v>
      </c>
      <c r="D10" s="111">
        <v>2506930.9927207511</v>
      </c>
      <c r="E10" s="80">
        <v>2617174.4466715897</v>
      </c>
      <c r="F10" s="80">
        <v>2672029.655026902</v>
      </c>
      <c r="G10" s="88">
        <f>SUM(D10:F10)</f>
        <v>7796135.0944192428</v>
      </c>
      <c r="H10" s="80">
        <v>26738072.752999999</v>
      </c>
      <c r="I10" s="80">
        <v>27922919.098000001</v>
      </c>
      <c r="J10" s="80">
        <v>28499369.543130998</v>
      </c>
      <c r="K10" s="217">
        <f t="shared" si="0"/>
        <v>83160361.39413099</v>
      </c>
      <c r="L10" s="116"/>
      <c r="N10" s="774"/>
      <c r="O10" s="774"/>
      <c r="P10" s="774"/>
      <c r="Q10" s="774"/>
    </row>
    <row r="11" spans="1:17" ht="14.1" customHeight="1" x14ac:dyDescent="0.25">
      <c r="A11" s="904"/>
      <c r="B11" s="913"/>
      <c r="C11" s="86" t="s">
        <v>82</v>
      </c>
      <c r="D11" s="109">
        <v>19.794643088114412</v>
      </c>
      <c r="E11" s="81">
        <v>24.49206994813186</v>
      </c>
      <c r="F11" s="81">
        <v>28.853083019251962</v>
      </c>
      <c r="G11" s="88">
        <f>SUM(D11:F11)</f>
        <v>73.139796055498238</v>
      </c>
      <c r="H11" s="81">
        <v>211.3521226</v>
      </c>
      <c r="I11" s="81">
        <v>261.72203940000003</v>
      </c>
      <c r="J11" s="81">
        <v>308.75388029999999</v>
      </c>
      <c r="K11" s="217">
        <f t="shared" si="0"/>
        <v>781.82804229999999</v>
      </c>
      <c r="L11" s="116"/>
      <c r="N11" s="774"/>
      <c r="O11" s="774"/>
      <c r="P11" s="774"/>
      <c r="Q11" s="774"/>
    </row>
    <row r="12" spans="1:17" ht="14.1" customHeight="1" x14ac:dyDescent="0.25">
      <c r="A12" s="904"/>
      <c r="B12" s="914"/>
      <c r="C12" s="87" t="s">
        <v>83</v>
      </c>
      <c r="D12" s="110">
        <v>2506950.7873638393</v>
      </c>
      <c r="E12" s="84">
        <v>2617198.9387415377</v>
      </c>
      <c r="F12" s="84">
        <v>2672058.5081099211</v>
      </c>
      <c r="G12" s="89">
        <f t="shared" ref="G12" si="2">SUM(D12:F12)</f>
        <v>7796208.2342152987</v>
      </c>
      <c r="H12" s="84">
        <v>26738284.1051226</v>
      </c>
      <c r="I12" s="84">
        <v>27923180.820039403</v>
      </c>
      <c r="J12" s="84">
        <v>28499678.297011297</v>
      </c>
      <c r="K12" s="216">
        <f t="shared" si="0"/>
        <v>83161143.222173303</v>
      </c>
      <c r="L12" s="116"/>
      <c r="N12" s="774"/>
      <c r="O12" s="774"/>
      <c r="P12" s="774"/>
      <c r="Q12" s="774"/>
    </row>
    <row r="13" spans="1:17" ht="14.1" customHeight="1" x14ac:dyDescent="0.25">
      <c r="A13" s="904"/>
      <c r="B13" s="908" t="s">
        <v>152</v>
      </c>
      <c r="C13" s="85" t="s">
        <v>81</v>
      </c>
      <c r="D13" s="111">
        <v>703991.27334106853</v>
      </c>
      <c r="E13" s="80">
        <v>600354.31585610332</v>
      </c>
      <c r="F13" s="80">
        <v>418283.75356050162</v>
      </c>
      <c r="G13" s="88">
        <f>SUM(D13:F13)</f>
        <v>1722629.3427576735</v>
      </c>
      <c r="H13" s="80">
        <v>7499695.1840000004</v>
      </c>
      <c r="I13" s="80">
        <v>6395697.6479999982</v>
      </c>
      <c r="J13" s="80">
        <v>4449883.2138690017</v>
      </c>
      <c r="K13" s="217">
        <f t="shared" si="0"/>
        <v>18345276.045869</v>
      </c>
      <c r="L13" s="116"/>
      <c r="N13" s="774"/>
      <c r="O13" s="774"/>
      <c r="P13" s="774"/>
      <c r="Q13" s="774"/>
    </row>
    <row r="14" spans="1:17" ht="14.1" customHeight="1" x14ac:dyDescent="0.25">
      <c r="A14" s="904"/>
      <c r="B14" s="913"/>
      <c r="C14" s="86" t="s">
        <v>82</v>
      </c>
      <c r="D14" s="109">
        <v>125.92687981430333</v>
      </c>
      <c r="E14" s="81">
        <v>173.96117113589671</v>
      </c>
      <c r="F14" s="81">
        <v>197.72135405149308</v>
      </c>
      <c r="G14" s="88">
        <f>SUM(D14:F14)</f>
        <v>497.60940500169318</v>
      </c>
      <c r="H14" s="81">
        <v>1318.9155624</v>
      </c>
      <c r="I14" s="81">
        <v>1822.0192856000008</v>
      </c>
      <c r="J14" s="81">
        <v>2069.9903927000005</v>
      </c>
      <c r="K14" s="217">
        <f t="shared" si="0"/>
        <v>5210.9252407000013</v>
      </c>
      <c r="L14" s="116"/>
      <c r="N14" s="774"/>
      <c r="O14" s="774"/>
      <c r="P14" s="774"/>
      <c r="Q14" s="774"/>
    </row>
    <row r="15" spans="1:17" ht="14.1" customHeight="1" thickBot="1" x14ac:dyDescent="0.3">
      <c r="A15" s="905"/>
      <c r="B15" s="921"/>
      <c r="C15" s="103" t="s">
        <v>83</v>
      </c>
      <c r="D15" s="112">
        <v>704117.20022088289</v>
      </c>
      <c r="E15" s="104">
        <v>600528.27702723921</v>
      </c>
      <c r="F15" s="104">
        <v>418481.47491455311</v>
      </c>
      <c r="G15" s="105">
        <f t="shared" ref="G15:G52" si="3">SUM(D15:F15)</f>
        <v>1723126.9521626751</v>
      </c>
      <c r="H15" s="104">
        <v>7501014.0995624</v>
      </c>
      <c r="I15" s="104">
        <v>6397519.6672855979</v>
      </c>
      <c r="J15" s="104">
        <v>4451953.2042617016</v>
      </c>
      <c r="K15" s="218">
        <f t="shared" si="0"/>
        <v>18350486.971109699</v>
      </c>
      <c r="L15" s="118"/>
      <c r="N15" s="774"/>
      <c r="O15" s="774"/>
      <c r="P15" s="774"/>
      <c r="Q15" s="774"/>
    </row>
    <row r="16" spans="1:17" ht="14.1" customHeight="1" x14ac:dyDescent="0.25">
      <c r="A16" s="915" t="s">
        <v>150</v>
      </c>
      <c r="B16" s="913" t="s">
        <v>84</v>
      </c>
      <c r="C16" s="86" t="s">
        <v>338</v>
      </c>
      <c r="D16" s="109">
        <v>65337.421000000002</v>
      </c>
      <c r="E16" s="81">
        <v>349679.97100000002</v>
      </c>
      <c r="F16" s="81">
        <v>627925.80700000003</v>
      </c>
      <c r="G16" s="88">
        <f t="shared" si="3"/>
        <v>1042943.199</v>
      </c>
      <c r="H16" s="81">
        <v>700192.10400000005</v>
      </c>
      <c r="I16" s="81">
        <v>3749040.0159999998</v>
      </c>
      <c r="J16" s="81">
        <v>6725946.3077499978</v>
      </c>
      <c r="K16" s="217">
        <f t="shared" si="0"/>
        <v>11175178.427749999</v>
      </c>
      <c r="L16" s="116"/>
      <c r="N16" s="774"/>
      <c r="O16" s="774"/>
      <c r="P16" s="774"/>
      <c r="Q16" s="774"/>
    </row>
    <row r="17" spans="1:17" ht="14.1" customHeight="1" x14ac:dyDescent="0.25">
      <c r="A17" s="904"/>
      <c r="B17" s="913"/>
      <c r="C17" s="86" t="s">
        <v>149</v>
      </c>
      <c r="D17" s="109">
        <v>17408.203000000001</v>
      </c>
      <c r="E17" s="81">
        <v>7247.1580000000004</v>
      </c>
      <c r="F17" s="81">
        <v>105116.003</v>
      </c>
      <c r="G17" s="88">
        <f>SUM(D17:F17)</f>
        <v>129771.364</v>
      </c>
      <c r="H17" s="81">
        <v>186719.7</v>
      </c>
      <c r="I17" s="81">
        <v>77681.400999999998</v>
      </c>
      <c r="J17" s="81">
        <v>1128876.946</v>
      </c>
      <c r="K17" s="217">
        <f t="shared" si="0"/>
        <v>1393278.047</v>
      </c>
      <c r="L17" s="116"/>
      <c r="N17" s="774"/>
      <c r="O17" s="774"/>
      <c r="P17" s="774"/>
      <c r="Q17" s="774"/>
    </row>
    <row r="18" spans="1:17" ht="14.1" customHeight="1" x14ac:dyDescent="0.25">
      <c r="A18" s="904"/>
      <c r="B18" s="913"/>
      <c r="C18" s="86" t="s">
        <v>235</v>
      </c>
      <c r="D18" s="109">
        <v>0</v>
      </c>
      <c r="E18" s="81">
        <v>21548.909</v>
      </c>
      <c r="F18" s="81">
        <v>59392.494999999995</v>
      </c>
      <c r="G18" s="88">
        <f>SUM(D18:F18)</f>
        <v>80941.403999999995</v>
      </c>
      <c r="H18" s="81">
        <v>0</v>
      </c>
      <c r="I18" s="81">
        <v>231761.55699999898</v>
      </c>
      <c r="J18" s="81">
        <v>642638.2620000001</v>
      </c>
      <c r="K18" s="217">
        <f t="shared" si="0"/>
        <v>874399.81899999909</v>
      </c>
      <c r="L18" s="116"/>
      <c r="N18" s="774"/>
      <c r="O18" s="774"/>
      <c r="P18" s="774"/>
      <c r="Q18" s="774"/>
    </row>
    <row r="19" spans="1:17" ht="14.1" customHeight="1" x14ac:dyDescent="0.25">
      <c r="A19" s="904"/>
      <c r="B19" s="914"/>
      <c r="C19" s="87" t="s">
        <v>83</v>
      </c>
      <c r="D19" s="110">
        <v>82745.624000000011</v>
      </c>
      <c r="E19" s="84">
        <v>378476.038</v>
      </c>
      <c r="F19" s="84">
        <v>792434.30500000005</v>
      </c>
      <c r="G19" s="89">
        <f>SUM(D19:F19)</f>
        <v>1253655.9670000002</v>
      </c>
      <c r="H19" s="84">
        <v>886911.804</v>
      </c>
      <c r="I19" s="84">
        <v>4058482.973999999</v>
      </c>
      <c r="J19" s="84">
        <v>8497461.5157499984</v>
      </c>
      <c r="K19" s="216">
        <f>SUM(H19:J19)</f>
        <v>13442856.293749997</v>
      </c>
      <c r="L19" s="116"/>
      <c r="N19" s="774"/>
      <c r="O19" s="774"/>
      <c r="P19" s="774"/>
      <c r="Q19" s="774"/>
    </row>
    <row r="20" spans="1:17" ht="14.1" customHeight="1" x14ac:dyDescent="0.25">
      <c r="A20" s="904"/>
      <c r="B20" s="912" t="s">
        <v>85</v>
      </c>
      <c r="C20" s="86" t="s">
        <v>338</v>
      </c>
      <c r="D20" s="111">
        <v>8930.509</v>
      </c>
      <c r="E20" s="80">
        <v>0</v>
      </c>
      <c r="F20" s="80">
        <v>28329.57</v>
      </c>
      <c r="G20" s="88">
        <f t="shared" si="3"/>
        <v>37260.078999999998</v>
      </c>
      <c r="H20" s="80">
        <v>95392.414999999994</v>
      </c>
      <c r="I20" s="80">
        <v>0</v>
      </c>
      <c r="J20" s="80">
        <v>303548.652</v>
      </c>
      <c r="K20" s="217">
        <f t="shared" si="0"/>
        <v>398941.06699999998</v>
      </c>
      <c r="L20" s="116"/>
      <c r="N20" s="774"/>
      <c r="O20" s="774"/>
      <c r="P20" s="774"/>
      <c r="Q20" s="774"/>
    </row>
    <row r="21" spans="1:17" ht="14.1" customHeight="1" x14ac:dyDescent="0.25">
      <c r="A21" s="904"/>
      <c r="B21" s="913"/>
      <c r="C21" s="86" t="s">
        <v>149</v>
      </c>
      <c r="D21" s="109">
        <v>13359.048000000001</v>
      </c>
      <c r="E21" s="81">
        <v>2248.4659999999999</v>
      </c>
      <c r="F21" s="81">
        <v>5757.5940000000001</v>
      </c>
      <c r="G21" s="88">
        <f t="shared" si="3"/>
        <v>21365.108</v>
      </c>
      <c r="H21" s="81">
        <v>142792.44200000001</v>
      </c>
      <c r="I21" s="81">
        <v>24112.738000000001</v>
      </c>
      <c r="J21" s="81">
        <v>61706.338000000003</v>
      </c>
      <c r="K21" s="217">
        <f t="shared" si="0"/>
        <v>228611.51800000004</v>
      </c>
      <c r="L21" s="116"/>
      <c r="N21" s="774"/>
      <c r="O21" s="774"/>
      <c r="P21" s="774"/>
      <c r="Q21" s="774"/>
    </row>
    <row r="22" spans="1:17" ht="14.1" customHeight="1" x14ac:dyDescent="0.25">
      <c r="A22" s="904"/>
      <c r="B22" s="913"/>
      <c r="C22" s="86" t="s">
        <v>235</v>
      </c>
      <c r="D22" s="109">
        <v>0</v>
      </c>
      <c r="E22" s="81">
        <v>0</v>
      </c>
      <c r="F22" s="81">
        <v>0</v>
      </c>
      <c r="G22" s="88">
        <f t="shared" si="3"/>
        <v>0</v>
      </c>
      <c r="H22" s="81">
        <v>0</v>
      </c>
      <c r="I22" s="81">
        <v>0</v>
      </c>
      <c r="J22" s="81">
        <v>0</v>
      </c>
      <c r="K22" s="217">
        <f t="shared" si="0"/>
        <v>0</v>
      </c>
      <c r="L22" s="116"/>
      <c r="N22" s="774"/>
      <c r="O22" s="774"/>
      <c r="P22" s="774"/>
      <c r="Q22" s="774"/>
    </row>
    <row r="23" spans="1:17" ht="14.1" customHeight="1" x14ac:dyDescent="0.25">
      <c r="A23" s="904"/>
      <c r="B23" s="914"/>
      <c r="C23" s="87" t="s">
        <v>83</v>
      </c>
      <c r="D23" s="110">
        <v>22289.557000000001</v>
      </c>
      <c r="E23" s="84">
        <v>2248.4659999999999</v>
      </c>
      <c r="F23" s="84">
        <v>34087.163999999997</v>
      </c>
      <c r="G23" s="89">
        <f t="shared" si="3"/>
        <v>58625.186999999998</v>
      </c>
      <c r="H23" s="84">
        <v>238184.85700000002</v>
      </c>
      <c r="I23" s="84">
        <v>24112.738000000001</v>
      </c>
      <c r="J23" s="84">
        <v>365254.99</v>
      </c>
      <c r="K23" s="216">
        <f t="shared" si="0"/>
        <v>627552.58499999996</v>
      </c>
      <c r="L23" s="116"/>
      <c r="N23" s="774"/>
      <c r="O23" s="774"/>
      <c r="P23" s="774"/>
      <c r="Q23" s="774"/>
    </row>
    <row r="24" spans="1:17" ht="14.1" customHeight="1" x14ac:dyDescent="0.25">
      <c r="A24" s="904"/>
      <c r="B24" s="908" t="s">
        <v>153</v>
      </c>
      <c r="C24" s="86" t="s">
        <v>338</v>
      </c>
      <c r="D24" s="111">
        <v>56406.912000000004</v>
      </c>
      <c r="E24" s="80">
        <v>349679.97100000002</v>
      </c>
      <c r="F24" s="80">
        <v>599596.23700000008</v>
      </c>
      <c r="G24" s="120">
        <f t="shared" si="3"/>
        <v>1005683.1200000001</v>
      </c>
      <c r="H24" s="80">
        <v>604799.68900000001</v>
      </c>
      <c r="I24" s="80">
        <v>3749040.0159999998</v>
      </c>
      <c r="J24" s="80">
        <v>6422397.6557499981</v>
      </c>
      <c r="K24" s="219">
        <f t="shared" si="0"/>
        <v>10776237.360749997</v>
      </c>
      <c r="L24" s="116"/>
      <c r="N24" s="774"/>
      <c r="O24" s="774"/>
      <c r="P24" s="774"/>
      <c r="Q24" s="774"/>
    </row>
    <row r="25" spans="1:17" ht="14.1" customHeight="1" x14ac:dyDescent="0.25">
      <c r="A25" s="904"/>
      <c r="B25" s="913"/>
      <c r="C25" s="86" t="s">
        <v>149</v>
      </c>
      <c r="D25" s="109">
        <v>4049.1550000000007</v>
      </c>
      <c r="E25" s="81">
        <v>4998.6920000000009</v>
      </c>
      <c r="F25" s="81">
        <v>99358.409</v>
      </c>
      <c r="G25" s="88">
        <f t="shared" si="3"/>
        <v>108406.25599999999</v>
      </c>
      <c r="H25" s="81">
        <v>43927.258000000002</v>
      </c>
      <c r="I25" s="81">
        <v>53568.663</v>
      </c>
      <c r="J25" s="81">
        <v>1067170.608</v>
      </c>
      <c r="K25" s="215">
        <f t="shared" si="0"/>
        <v>1164666.5290000001</v>
      </c>
      <c r="L25" s="116"/>
      <c r="N25" s="774"/>
      <c r="O25" s="774"/>
      <c r="P25" s="774"/>
      <c r="Q25" s="774"/>
    </row>
    <row r="26" spans="1:17" ht="14.1" customHeight="1" x14ac:dyDescent="0.25">
      <c r="A26" s="904"/>
      <c r="B26" s="913"/>
      <c r="C26" s="86" t="s">
        <v>235</v>
      </c>
      <c r="D26" s="109">
        <v>0</v>
      </c>
      <c r="E26" s="81">
        <v>21548.909</v>
      </c>
      <c r="F26" s="81">
        <v>59392.494999999995</v>
      </c>
      <c r="G26" s="88">
        <f t="shared" si="3"/>
        <v>80941.403999999995</v>
      </c>
      <c r="H26" s="81">
        <v>0</v>
      </c>
      <c r="I26" s="81">
        <v>231761.55699999898</v>
      </c>
      <c r="J26" s="81">
        <v>642638.2620000001</v>
      </c>
      <c r="K26" s="215">
        <f t="shared" si="0"/>
        <v>874399.81899999909</v>
      </c>
      <c r="L26" s="116"/>
      <c r="N26" s="774"/>
      <c r="O26" s="774"/>
      <c r="P26" s="774"/>
      <c r="Q26" s="774"/>
    </row>
    <row r="27" spans="1:17" ht="14.1" customHeight="1" x14ac:dyDescent="0.25">
      <c r="A27" s="904"/>
      <c r="B27" s="914"/>
      <c r="C27" s="87" t="s">
        <v>83</v>
      </c>
      <c r="D27" s="110">
        <v>60456.067000000003</v>
      </c>
      <c r="E27" s="84">
        <v>354678.663</v>
      </c>
      <c r="F27" s="84">
        <v>698954.64600000007</v>
      </c>
      <c r="G27" s="89">
        <f t="shared" si="3"/>
        <v>1114089.3760000002</v>
      </c>
      <c r="H27" s="84">
        <v>648726.94700000004</v>
      </c>
      <c r="I27" s="84">
        <v>3802608.679</v>
      </c>
      <c r="J27" s="84">
        <v>7489568.2637499981</v>
      </c>
      <c r="K27" s="220">
        <f t="shared" si="0"/>
        <v>11940903.889749998</v>
      </c>
      <c r="L27" s="116"/>
      <c r="N27" s="774"/>
      <c r="O27" s="774"/>
      <c r="P27" s="774"/>
      <c r="Q27" s="774"/>
    </row>
    <row r="28" spans="1:17" ht="14.1" customHeight="1" thickBot="1" x14ac:dyDescent="0.3">
      <c r="A28" s="905"/>
      <c r="B28" s="916" t="s">
        <v>156</v>
      </c>
      <c r="C28" s="917"/>
      <c r="D28" s="112">
        <v>2989676.5518421694</v>
      </c>
      <c r="E28" s="104">
        <v>2613448.9798421697</v>
      </c>
      <c r="F28" s="104">
        <v>1855101.8388421696</v>
      </c>
      <c r="G28" s="105">
        <f>F28</f>
        <v>1855101.8388421696</v>
      </c>
      <c r="H28" s="104">
        <v>32179394.315529797</v>
      </c>
      <c r="I28" s="104">
        <v>28145024.078104809</v>
      </c>
      <c r="J28" s="104">
        <v>20012817.552354805</v>
      </c>
      <c r="K28" s="218">
        <f>J28</f>
        <v>20012817.552354805</v>
      </c>
      <c r="L28" s="116"/>
      <c r="N28" s="774"/>
      <c r="O28" s="774"/>
      <c r="P28" s="774"/>
      <c r="Q28" s="774"/>
    </row>
    <row r="29" spans="1:17" ht="14.1" customHeight="1" x14ac:dyDescent="0.25">
      <c r="A29" s="904" t="s">
        <v>151</v>
      </c>
      <c r="B29" s="906" t="s">
        <v>87</v>
      </c>
      <c r="C29" s="86" t="s">
        <v>86</v>
      </c>
      <c r="D29" s="109">
        <v>11357.432000000001</v>
      </c>
      <c r="E29" s="81">
        <v>12766.644</v>
      </c>
      <c r="F29" s="81">
        <v>12686.062000000002</v>
      </c>
      <c r="G29" s="88">
        <f t="shared" si="3"/>
        <v>36810.138000000006</v>
      </c>
      <c r="H29" s="81">
        <v>123212.25605</v>
      </c>
      <c r="I29" s="81">
        <v>138903.4058912</v>
      </c>
      <c r="J29" s="81">
        <v>138544.847121</v>
      </c>
      <c r="K29" s="217">
        <f t="shared" si="0"/>
        <v>400660.50906219997</v>
      </c>
      <c r="L29" s="117"/>
      <c r="N29" s="774"/>
      <c r="O29" s="774"/>
      <c r="P29" s="774"/>
      <c r="Q29" s="774"/>
    </row>
    <row r="30" spans="1:17" ht="14.1" customHeight="1" x14ac:dyDescent="0.25">
      <c r="A30" s="904"/>
      <c r="B30" s="906"/>
      <c r="C30" s="86" t="s">
        <v>94</v>
      </c>
      <c r="D30" s="109">
        <v>139.40999999999985</v>
      </c>
      <c r="E30" s="81">
        <v>203.61700000000201</v>
      </c>
      <c r="F30" s="81">
        <v>231.25399999999718</v>
      </c>
      <c r="G30" s="88">
        <f t="shared" si="3"/>
        <v>574.28099999999904</v>
      </c>
      <c r="H30" s="81">
        <v>1540.5400000000081</v>
      </c>
      <c r="I30" s="81">
        <v>2173.145199999999</v>
      </c>
      <c r="J30" s="81">
        <v>2257.3313999999955</v>
      </c>
      <c r="K30" s="217">
        <f t="shared" si="0"/>
        <v>5971.0166000000027</v>
      </c>
      <c r="L30" s="116"/>
      <c r="N30" s="774"/>
      <c r="O30" s="774"/>
      <c r="P30" s="774"/>
      <c r="Q30" s="774"/>
    </row>
    <row r="31" spans="1:17" ht="14.1" customHeight="1" x14ac:dyDescent="0.25">
      <c r="A31" s="904"/>
      <c r="B31" s="907"/>
      <c r="C31" s="87" t="s">
        <v>83</v>
      </c>
      <c r="D31" s="110">
        <v>11496.842000000001</v>
      </c>
      <c r="E31" s="84">
        <v>12970.261000000002</v>
      </c>
      <c r="F31" s="84">
        <v>12917.315999999999</v>
      </c>
      <c r="G31" s="89">
        <f t="shared" si="3"/>
        <v>37384.419000000002</v>
      </c>
      <c r="H31" s="84">
        <v>124752.79605</v>
      </c>
      <c r="I31" s="84">
        <v>141076.5510912</v>
      </c>
      <c r="J31" s="84">
        <v>140802.17852099999</v>
      </c>
      <c r="K31" s="216">
        <f t="shared" si="0"/>
        <v>406631.52566219994</v>
      </c>
      <c r="L31" s="116"/>
      <c r="N31" s="774"/>
      <c r="O31" s="774"/>
      <c r="P31" s="774"/>
      <c r="Q31" s="774"/>
    </row>
    <row r="32" spans="1:17" ht="14.1" customHeight="1" x14ac:dyDescent="0.25">
      <c r="A32" s="904"/>
      <c r="B32" s="908" t="s">
        <v>88</v>
      </c>
      <c r="C32" s="85" t="s">
        <v>86</v>
      </c>
      <c r="D32" s="111">
        <v>1332.9090000000001</v>
      </c>
      <c r="E32" s="80">
        <v>1269.2230000000002</v>
      </c>
      <c r="F32" s="80">
        <v>1570.605</v>
      </c>
      <c r="G32" s="88">
        <f t="shared" si="3"/>
        <v>4172.737000000001</v>
      </c>
      <c r="H32" s="80">
        <v>14062.22</v>
      </c>
      <c r="I32" s="80">
        <v>13309.793</v>
      </c>
      <c r="J32" s="80">
        <v>16491.260999999999</v>
      </c>
      <c r="K32" s="217">
        <f t="shared" si="0"/>
        <v>43863.273999999998</v>
      </c>
      <c r="L32" s="116"/>
      <c r="N32" s="774"/>
      <c r="O32" s="774"/>
      <c r="P32" s="774"/>
      <c r="Q32" s="774"/>
    </row>
    <row r="33" spans="1:17" ht="14.1" customHeight="1" x14ac:dyDescent="0.25">
      <c r="A33" s="904"/>
      <c r="B33" s="906"/>
      <c r="C33" s="86" t="s">
        <v>94</v>
      </c>
      <c r="D33" s="109">
        <v>0</v>
      </c>
      <c r="E33" s="81">
        <v>0</v>
      </c>
      <c r="F33" s="81">
        <v>0</v>
      </c>
      <c r="G33" s="88">
        <f t="shared" si="3"/>
        <v>0</v>
      </c>
      <c r="H33" s="81">
        <v>0</v>
      </c>
      <c r="I33" s="81">
        <v>0</v>
      </c>
      <c r="J33" s="81">
        <v>0</v>
      </c>
      <c r="K33" s="217">
        <f t="shared" si="0"/>
        <v>0</v>
      </c>
      <c r="L33" s="116"/>
      <c r="N33" s="774"/>
      <c r="O33" s="774"/>
      <c r="P33" s="774"/>
      <c r="Q33" s="774"/>
    </row>
    <row r="34" spans="1:17" ht="14.1" customHeight="1" x14ac:dyDescent="0.25">
      <c r="A34" s="904"/>
      <c r="B34" s="907"/>
      <c r="C34" s="87" t="s">
        <v>83</v>
      </c>
      <c r="D34" s="110">
        <v>1332.9090000000001</v>
      </c>
      <c r="E34" s="84">
        <v>1269.2230000000002</v>
      </c>
      <c r="F34" s="84">
        <v>1570.605</v>
      </c>
      <c r="G34" s="89">
        <f t="shared" si="3"/>
        <v>4172.737000000001</v>
      </c>
      <c r="H34" s="84">
        <v>14062.22</v>
      </c>
      <c r="I34" s="84">
        <v>13309.793</v>
      </c>
      <c r="J34" s="84">
        <v>16491.260999999999</v>
      </c>
      <c r="K34" s="216">
        <f t="shared" si="0"/>
        <v>43863.273999999998</v>
      </c>
      <c r="L34" s="116"/>
      <c r="N34" s="774"/>
      <c r="O34" s="774"/>
      <c r="P34" s="774"/>
      <c r="Q34" s="774"/>
    </row>
    <row r="35" spans="1:17" ht="14.1" customHeight="1" x14ac:dyDescent="0.25">
      <c r="A35" s="904"/>
      <c r="B35" s="908" t="s">
        <v>83</v>
      </c>
      <c r="C35" s="85" t="s">
        <v>86</v>
      </c>
      <c r="D35" s="111">
        <v>12690.341</v>
      </c>
      <c r="E35" s="80">
        <v>14035.867</v>
      </c>
      <c r="F35" s="80">
        <v>14256.667000000001</v>
      </c>
      <c r="G35" s="88">
        <f t="shared" si="3"/>
        <v>40982.875</v>
      </c>
      <c r="H35" s="80">
        <v>137274.47605</v>
      </c>
      <c r="I35" s="80">
        <v>152213.19889120001</v>
      </c>
      <c r="J35" s="80">
        <v>155036.108121</v>
      </c>
      <c r="K35" s="217">
        <f t="shared" si="0"/>
        <v>444523.7830622</v>
      </c>
      <c r="L35" s="116"/>
      <c r="N35" s="774"/>
      <c r="O35" s="774"/>
      <c r="P35" s="774"/>
      <c r="Q35" s="774"/>
    </row>
    <row r="36" spans="1:17" ht="14.1" customHeight="1" x14ac:dyDescent="0.25">
      <c r="A36" s="904"/>
      <c r="B36" s="906"/>
      <c r="C36" s="86" t="s">
        <v>94</v>
      </c>
      <c r="D36" s="109">
        <v>139.40999999999985</v>
      </c>
      <c r="E36" s="81">
        <v>203.61700000000201</v>
      </c>
      <c r="F36" s="81">
        <v>231.25399999999718</v>
      </c>
      <c r="G36" s="88">
        <f t="shared" si="3"/>
        <v>574.28099999999904</v>
      </c>
      <c r="H36" s="81">
        <v>1540.5400000000081</v>
      </c>
      <c r="I36" s="81">
        <v>2173.145199999999</v>
      </c>
      <c r="J36" s="81">
        <v>2257.3313999999955</v>
      </c>
      <c r="K36" s="217">
        <f t="shared" si="0"/>
        <v>5971.0166000000027</v>
      </c>
      <c r="L36" s="116"/>
      <c r="N36" s="774"/>
      <c r="O36" s="774"/>
      <c r="P36" s="774"/>
      <c r="Q36" s="774"/>
    </row>
    <row r="37" spans="1:17" ht="14.1" customHeight="1" thickBot="1" x14ac:dyDescent="0.3">
      <c r="A37" s="905"/>
      <c r="B37" s="909"/>
      <c r="C37" s="103" t="s">
        <v>83</v>
      </c>
      <c r="D37" s="112">
        <v>12829.751</v>
      </c>
      <c r="E37" s="104">
        <v>14239.484000000002</v>
      </c>
      <c r="F37" s="104">
        <v>14487.920999999998</v>
      </c>
      <c r="G37" s="105">
        <f t="shared" si="3"/>
        <v>41557.156000000003</v>
      </c>
      <c r="H37" s="104">
        <v>138815.01605000001</v>
      </c>
      <c r="I37" s="104">
        <v>154386.34409120001</v>
      </c>
      <c r="J37" s="104">
        <v>157293.43952099999</v>
      </c>
      <c r="K37" s="218">
        <f t="shared" si="0"/>
        <v>450494.79966220004</v>
      </c>
      <c r="L37" s="118"/>
      <c r="N37" s="774"/>
      <c r="O37" s="774"/>
      <c r="P37" s="774"/>
      <c r="Q37" s="774"/>
    </row>
    <row r="38" spans="1:17" ht="14.1" customHeight="1" x14ac:dyDescent="0.25">
      <c r="A38" s="904" t="s">
        <v>232</v>
      </c>
      <c r="B38" s="908" t="s">
        <v>154</v>
      </c>
      <c r="C38" s="85" t="s">
        <v>254</v>
      </c>
      <c r="D38" s="111">
        <v>690179.779126012</v>
      </c>
      <c r="E38" s="80">
        <v>914985.75346341764</v>
      </c>
      <c r="F38" s="80">
        <v>1123393.6938452555</v>
      </c>
      <c r="G38" s="88">
        <f t="shared" si="3"/>
        <v>2728559.2264346853</v>
      </c>
      <c r="H38" s="80">
        <v>7368031.5494599734</v>
      </c>
      <c r="I38" s="80">
        <v>9773160.1328908876</v>
      </c>
      <c r="J38" s="80">
        <v>12019345.914996946</v>
      </c>
      <c r="K38" s="217">
        <f t="shared" si="0"/>
        <v>29160537.597347803</v>
      </c>
      <c r="L38" s="116"/>
      <c r="N38" s="774"/>
      <c r="O38" s="774"/>
      <c r="P38" s="774"/>
      <c r="Q38" s="774"/>
    </row>
    <row r="39" spans="1:17" ht="14.1" customHeight="1" x14ac:dyDescent="0.25">
      <c r="A39" s="904"/>
      <c r="B39" s="906"/>
      <c r="C39" s="86" t="s">
        <v>89</v>
      </c>
      <c r="D39" s="109">
        <v>10254.831509617514</v>
      </c>
      <c r="E39" s="81">
        <v>12765.418209930402</v>
      </c>
      <c r="F39" s="81">
        <v>-8375.0732738501865</v>
      </c>
      <c r="G39" s="88">
        <f t="shared" si="3"/>
        <v>14645.176445697729</v>
      </c>
      <c r="H39" s="81">
        <v>109465.29775999999</v>
      </c>
      <c r="I39" s="81">
        <v>136322.81487999999</v>
      </c>
      <c r="J39" s="81">
        <v>-89656.380389999991</v>
      </c>
      <c r="K39" s="217">
        <f t="shared" si="0"/>
        <v>156131.73225</v>
      </c>
      <c r="L39" s="116"/>
      <c r="N39" s="774"/>
      <c r="O39" s="774"/>
      <c r="P39" s="774"/>
      <c r="Q39" s="774"/>
    </row>
    <row r="40" spans="1:17" ht="14.1" customHeight="1" x14ac:dyDescent="0.25">
      <c r="A40" s="904"/>
      <c r="B40" s="907"/>
      <c r="C40" s="87" t="s">
        <v>83</v>
      </c>
      <c r="D40" s="110">
        <v>700434.61063562951</v>
      </c>
      <c r="E40" s="84">
        <v>927751.17167334806</v>
      </c>
      <c r="F40" s="84">
        <v>1115018.6205714054</v>
      </c>
      <c r="G40" s="89">
        <f t="shared" si="3"/>
        <v>2743204.4028803827</v>
      </c>
      <c r="H40" s="84">
        <v>7477496.8472199738</v>
      </c>
      <c r="I40" s="84">
        <v>9909482.947770888</v>
      </c>
      <c r="J40" s="84">
        <v>11929689.534606947</v>
      </c>
      <c r="K40" s="216">
        <f t="shared" si="0"/>
        <v>29316669.329597808</v>
      </c>
      <c r="L40" s="116"/>
      <c r="N40" s="774"/>
      <c r="O40" s="774"/>
      <c r="P40" s="774"/>
      <c r="Q40" s="774"/>
    </row>
    <row r="41" spans="1:17" ht="14.1" customHeight="1" x14ac:dyDescent="0.25">
      <c r="A41" s="904"/>
      <c r="B41" s="908" t="s">
        <v>155</v>
      </c>
      <c r="C41" s="85" t="s">
        <v>254</v>
      </c>
      <c r="D41" s="111">
        <v>1332.9089999999999</v>
      </c>
      <c r="E41" s="80">
        <v>1269.2230000000002</v>
      </c>
      <c r="F41" s="80">
        <v>1570.6049999999998</v>
      </c>
      <c r="G41" s="88">
        <f t="shared" si="3"/>
        <v>4172.7370000000001</v>
      </c>
      <c r="H41" s="80">
        <v>14062.220000000001</v>
      </c>
      <c r="I41" s="80">
        <v>13309.793</v>
      </c>
      <c r="J41" s="80">
        <v>16491.260999999999</v>
      </c>
      <c r="K41" s="217">
        <f t="shared" si="0"/>
        <v>43863.273999999998</v>
      </c>
      <c r="L41" s="116"/>
      <c r="N41" s="774"/>
      <c r="O41" s="774"/>
      <c r="P41" s="774"/>
      <c r="Q41" s="774"/>
    </row>
    <row r="42" spans="1:17" ht="14.1" customHeight="1" x14ac:dyDescent="0.25">
      <c r="A42" s="904"/>
      <c r="B42" s="906"/>
      <c r="C42" s="86" t="s">
        <v>89</v>
      </c>
      <c r="D42" s="109">
        <v>0</v>
      </c>
      <c r="E42" s="81">
        <v>0</v>
      </c>
      <c r="F42" s="81">
        <v>0</v>
      </c>
      <c r="G42" s="88">
        <f t="shared" si="3"/>
        <v>0</v>
      </c>
      <c r="H42" s="81">
        <v>0</v>
      </c>
      <c r="I42" s="81">
        <v>0</v>
      </c>
      <c r="J42" s="81">
        <v>0</v>
      </c>
      <c r="K42" s="217">
        <f t="shared" si="0"/>
        <v>0</v>
      </c>
      <c r="L42" s="116"/>
      <c r="N42" s="774"/>
      <c r="O42" s="774"/>
      <c r="P42" s="774"/>
      <c r="Q42" s="774"/>
    </row>
    <row r="43" spans="1:17" ht="14.1" customHeight="1" x14ac:dyDescent="0.25">
      <c r="A43" s="904"/>
      <c r="B43" s="907"/>
      <c r="C43" s="87" t="s">
        <v>83</v>
      </c>
      <c r="D43" s="110">
        <v>1332.9089999999999</v>
      </c>
      <c r="E43" s="84">
        <v>1269.2230000000002</v>
      </c>
      <c r="F43" s="84">
        <v>1570.6049999999998</v>
      </c>
      <c r="G43" s="89">
        <f t="shared" si="3"/>
        <v>4172.7370000000001</v>
      </c>
      <c r="H43" s="84">
        <v>14062.220000000001</v>
      </c>
      <c r="I43" s="84">
        <v>13309.793</v>
      </c>
      <c r="J43" s="84">
        <v>16491.260999999999</v>
      </c>
      <c r="K43" s="216">
        <f t="shared" si="0"/>
        <v>43863.273999999998</v>
      </c>
      <c r="L43" s="116"/>
      <c r="N43" s="774"/>
      <c r="O43" s="774"/>
      <c r="P43" s="774"/>
      <c r="Q43" s="774"/>
    </row>
    <row r="44" spans="1:17" ht="14.1" customHeight="1" x14ac:dyDescent="0.25">
      <c r="A44" s="904"/>
      <c r="B44" s="910" t="s">
        <v>335</v>
      </c>
      <c r="C44" s="911"/>
      <c r="D44" s="635">
        <v>139.40999999999985</v>
      </c>
      <c r="E44" s="634">
        <v>203.61700000000201</v>
      </c>
      <c r="F44" s="634">
        <v>231.25399999999718</v>
      </c>
      <c r="G44" s="119">
        <f t="shared" si="3"/>
        <v>574.28099999999904</v>
      </c>
      <c r="H44" s="634">
        <v>1540.5400000000081</v>
      </c>
      <c r="I44" s="634">
        <v>2173.145199999999</v>
      </c>
      <c r="J44" s="634">
        <v>2257.3313999999955</v>
      </c>
      <c r="K44" s="222">
        <f t="shared" si="0"/>
        <v>5971.0166000000027</v>
      </c>
      <c r="L44" s="116"/>
      <c r="N44" s="774"/>
      <c r="O44" s="774"/>
      <c r="P44" s="774"/>
      <c r="Q44" s="774"/>
    </row>
    <row r="45" spans="1:17" ht="14.1" customHeight="1" x14ac:dyDescent="0.25">
      <c r="A45" s="904"/>
      <c r="B45" s="910" t="s">
        <v>327</v>
      </c>
      <c r="C45" s="911"/>
      <c r="D45" s="635">
        <v>67661.486000000004</v>
      </c>
      <c r="E45" s="634">
        <v>45502.927000000003</v>
      </c>
      <c r="F45" s="634">
        <v>60040.307000000001</v>
      </c>
      <c r="G45" s="119">
        <f t="shared" si="3"/>
        <v>173204.72</v>
      </c>
      <c r="H45" s="634">
        <v>721337.21</v>
      </c>
      <c r="I45" s="634">
        <v>484803.223</v>
      </c>
      <c r="J45" s="634">
        <v>638715.75199999998</v>
      </c>
      <c r="K45" s="222">
        <f t="shared" si="0"/>
        <v>1844856.1850000001</v>
      </c>
      <c r="L45" s="116"/>
      <c r="N45" s="774"/>
      <c r="O45" s="774"/>
      <c r="P45" s="774"/>
      <c r="Q45" s="774"/>
    </row>
    <row r="46" spans="1:17" ht="14.1" customHeight="1" x14ac:dyDescent="0.25">
      <c r="A46" s="904"/>
      <c r="B46" s="918" t="s">
        <v>90</v>
      </c>
      <c r="C46" s="86" t="s">
        <v>254</v>
      </c>
      <c r="D46" s="109">
        <v>759174.17412601202</v>
      </c>
      <c r="E46" s="81">
        <v>961757.90346341766</v>
      </c>
      <c r="F46" s="81">
        <v>1185004.6058452555</v>
      </c>
      <c r="G46" s="88">
        <f t="shared" si="3"/>
        <v>2905936.6834346852</v>
      </c>
      <c r="H46" s="81">
        <v>8103430.9794599731</v>
      </c>
      <c r="I46" s="81">
        <v>10271273.148890886</v>
      </c>
      <c r="J46" s="81">
        <v>12674552.927996946</v>
      </c>
      <c r="K46" s="217">
        <f t="shared" si="0"/>
        <v>31049257.05634781</v>
      </c>
      <c r="L46" s="116"/>
      <c r="N46" s="774"/>
      <c r="O46" s="774"/>
      <c r="P46" s="774"/>
      <c r="Q46" s="774"/>
    </row>
    <row r="47" spans="1:17" ht="14.1" customHeight="1" x14ac:dyDescent="0.25">
      <c r="A47" s="904"/>
      <c r="B47" s="918"/>
      <c r="C47" s="86" t="s">
        <v>233</v>
      </c>
      <c r="D47" s="109">
        <v>10394.241509617514</v>
      </c>
      <c r="E47" s="81">
        <v>12969.035209930404</v>
      </c>
      <c r="F47" s="81">
        <v>-8143.8192738501893</v>
      </c>
      <c r="G47" s="88">
        <f t="shared" si="3"/>
        <v>15219.457445697728</v>
      </c>
      <c r="H47" s="81">
        <v>111005.83775999999</v>
      </c>
      <c r="I47" s="81">
        <v>138495.96007999999</v>
      </c>
      <c r="J47" s="81">
        <v>-87399.048989999996</v>
      </c>
      <c r="K47" s="217">
        <f t="shared" si="0"/>
        <v>162102.74884999997</v>
      </c>
      <c r="L47" s="116"/>
      <c r="N47" s="774"/>
      <c r="O47" s="774"/>
      <c r="P47" s="774"/>
      <c r="Q47" s="774"/>
    </row>
    <row r="48" spans="1:17" ht="14.1" customHeight="1" thickBot="1" x14ac:dyDescent="0.3">
      <c r="A48" s="905"/>
      <c r="B48" s="919"/>
      <c r="C48" s="103" t="s">
        <v>83</v>
      </c>
      <c r="D48" s="112">
        <v>769568.41563562956</v>
      </c>
      <c r="E48" s="104">
        <v>974726.93867334805</v>
      </c>
      <c r="F48" s="104">
        <v>1176860.7865714054</v>
      </c>
      <c r="G48" s="105">
        <f>SUM(D48:F48)</f>
        <v>2921156.1408803831</v>
      </c>
      <c r="H48" s="104">
        <v>8214436.8172199726</v>
      </c>
      <c r="I48" s="104">
        <v>10409769.108970886</v>
      </c>
      <c r="J48" s="104">
        <v>12587153.879006946</v>
      </c>
      <c r="K48" s="221">
        <f t="shared" si="0"/>
        <v>31211359.805197805</v>
      </c>
      <c r="L48" s="118"/>
      <c r="N48" s="774"/>
      <c r="O48" s="774"/>
      <c r="P48" s="774"/>
      <c r="Q48" s="774"/>
    </row>
    <row r="49" spans="1:17" ht="5.0999999999999996" customHeight="1" x14ac:dyDescent="0.25">
      <c r="A49" s="96"/>
      <c r="B49" s="97"/>
      <c r="C49" s="98"/>
      <c r="D49" s="109"/>
      <c r="E49" s="81"/>
      <c r="F49" s="81"/>
      <c r="G49" s="82"/>
      <c r="H49" s="81"/>
      <c r="I49" s="81"/>
      <c r="J49" s="81"/>
      <c r="K49" s="81"/>
      <c r="L49" s="116"/>
      <c r="N49" s="774"/>
      <c r="O49" s="774"/>
      <c r="P49" s="774"/>
      <c r="Q49" s="774"/>
    </row>
    <row r="50" spans="1:17" ht="5.0999999999999996" customHeight="1" x14ac:dyDescent="0.25">
      <c r="A50" s="96"/>
      <c r="B50" s="97"/>
      <c r="C50" s="98"/>
      <c r="D50" s="81"/>
      <c r="E50" s="81"/>
      <c r="F50" s="81"/>
      <c r="G50" s="81"/>
      <c r="H50" s="81"/>
      <c r="I50" s="81"/>
      <c r="J50" s="81"/>
      <c r="K50" s="81"/>
      <c r="L50" s="90"/>
      <c r="N50" s="774"/>
      <c r="O50" s="774"/>
      <c r="P50" s="774"/>
      <c r="Q50" s="774"/>
    </row>
    <row r="51" spans="1:17" ht="5.0999999999999996" customHeight="1" x14ac:dyDescent="0.25">
      <c r="A51" s="93"/>
      <c r="B51" s="94"/>
      <c r="C51" s="95"/>
      <c r="D51" s="110"/>
      <c r="E51" s="84"/>
      <c r="F51" s="84"/>
      <c r="G51" s="82"/>
      <c r="H51" s="83"/>
      <c r="I51" s="84"/>
      <c r="J51" s="84"/>
      <c r="K51" s="81"/>
      <c r="L51" s="106"/>
      <c r="N51" s="774"/>
      <c r="O51" s="774"/>
      <c r="P51" s="774"/>
      <c r="Q51" s="774"/>
    </row>
    <row r="52" spans="1:17" ht="14.1" customHeight="1" x14ac:dyDescent="0.25">
      <c r="A52" s="903" t="s">
        <v>176</v>
      </c>
      <c r="B52" s="903"/>
      <c r="C52" s="903"/>
      <c r="D52" s="635">
        <v>-7834.6025852534221</v>
      </c>
      <c r="E52" s="634">
        <v>-16268.39435389149</v>
      </c>
      <c r="F52" s="634">
        <v>-14455.750343147898</v>
      </c>
      <c r="G52" s="119">
        <f t="shared" si="3"/>
        <v>-38558.74728229281</v>
      </c>
      <c r="H52" s="647">
        <v>-74119.245392429642</v>
      </c>
      <c r="I52" s="634">
        <v>-176507.1384059079</v>
      </c>
      <c r="J52" s="634">
        <v>-154299.29052575305</v>
      </c>
      <c r="K52" s="222">
        <f>SUM(H52:J52)</f>
        <v>-404925.67432409059</v>
      </c>
      <c r="L52" s="113"/>
      <c r="N52" s="774"/>
      <c r="O52" s="774"/>
      <c r="P52" s="774"/>
      <c r="Q52" s="774"/>
    </row>
    <row r="53" spans="1:17" ht="5.0999999999999996" customHeight="1" x14ac:dyDescent="0.25">
      <c r="D53" s="114"/>
      <c r="H53" s="91"/>
      <c r="L53" s="114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/>
  </sheetViews>
  <sheetFormatPr defaultRowHeight="12.75" x14ac:dyDescent="0.25"/>
  <cols>
    <col min="1" max="1" width="7.7109375" style="298" customWidth="1"/>
    <col min="2" max="19" width="7.42578125" style="298" customWidth="1"/>
    <col min="20" max="20" width="1.7109375" style="298" customWidth="1"/>
    <col min="21" max="21" width="9.28515625" style="298" bestFit="1" customWidth="1"/>
    <col min="22" max="22" width="11.42578125" style="298" bestFit="1" customWidth="1"/>
    <col min="23" max="261" width="9.140625" style="298"/>
    <col min="262" max="274" width="10.7109375" style="298" customWidth="1"/>
    <col min="275" max="517" width="9.140625" style="298"/>
    <col min="518" max="530" width="10.7109375" style="298" customWidth="1"/>
    <col min="531" max="773" width="9.140625" style="298"/>
    <col min="774" max="786" width="10.7109375" style="298" customWidth="1"/>
    <col min="787" max="1029" width="9.140625" style="298"/>
    <col min="1030" max="1042" width="10.7109375" style="298" customWidth="1"/>
    <col min="1043" max="1285" width="9.140625" style="298"/>
    <col min="1286" max="1298" width="10.7109375" style="298" customWidth="1"/>
    <col min="1299" max="1541" width="9.140625" style="298"/>
    <col min="1542" max="1554" width="10.7109375" style="298" customWidth="1"/>
    <col min="1555" max="1797" width="9.140625" style="298"/>
    <col min="1798" max="1810" width="10.7109375" style="298" customWidth="1"/>
    <col min="1811" max="2053" width="9.140625" style="298"/>
    <col min="2054" max="2066" width="10.7109375" style="298" customWidth="1"/>
    <col min="2067" max="2309" width="9.140625" style="298"/>
    <col min="2310" max="2322" width="10.7109375" style="298" customWidth="1"/>
    <col min="2323" max="2565" width="9.140625" style="298"/>
    <col min="2566" max="2578" width="10.7109375" style="298" customWidth="1"/>
    <col min="2579" max="2821" width="9.140625" style="298"/>
    <col min="2822" max="2834" width="10.7109375" style="298" customWidth="1"/>
    <col min="2835" max="3077" width="9.140625" style="298"/>
    <col min="3078" max="3090" width="10.7109375" style="298" customWidth="1"/>
    <col min="3091" max="3333" width="9.140625" style="298"/>
    <col min="3334" max="3346" width="10.7109375" style="298" customWidth="1"/>
    <col min="3347" max="3589" width="9.140625" style="298"/>
    <col min="3590" max="3602" width="10.7109375" style="298" customWidth="1"/>
    <col min="3603" max="3845" width="9.140625" style="298"/>
    <col min="3846" max="3858" width="10.7109375" style="298" customWidth="1"/>
    <col min="3859" max="4101" width="9.140625" style="298"/>
    <col min="4102" max="4114" width="10.7109375" style="298" customWidth="1"/>
    <col min="4115" max="4357" width="9.140625" style="298"/>
    <col min="4358" max="4370" width="10.7109375" style="298" customWidth="1"/>
    <col min="4371" max="4613" width="9.140625" style="298"/>
    <col min="4614" max="4626" width="10.7109375" style="298" customWidth="1"/>
    <col min="4627" max="4869" width="9.140625" style="298"/>
    <col min="4870" max="4882" width="10.7109375" style="298" customWidth="1"/>
    <col min="4883" max="5125" width="9.140625" style="298"/>
    <col min="5126" max="5138" width="10.7109375" style="298" customWidth="1"/>
    <col min="5139" max="5381" width="9.140625" style="298"/>
    <col min="5382" max="5394" width="10.7109375" style="298" customWidth="1"/>
    <col min="5395" max="5637" width="9.140625" style="298"/>
    <col min="5638" max="5650" width="10.7109375" style="298" customWidth="1"/>
    <col min="5651" max="5893" width="9.140625" style="298"/>
    <col min="5894" max="5906" width="10.7109375" style="298" customWidth="1"/>
    <col min="5907" max="6149" width="9.140625" style="298"/>
    <col min="6150" max="6162" width="10.7109375" style="298" customWidth="1"/>
    <col min="6163" max="6405" width="9.140625" style="298"/>
    <col min="6406" max="6418" width="10.7109375" style="298" customWidth="1"/>
    <col min="6419" max="6661" width="9.140625" style="298"/>
    <col min="6662" max="6674" width="10.7109375" style="298" customWidth="1"/>
    <col min="6675" max="6917" width="9.140625" style="298"/>
    <col min="6918" max="6930" width="10.7109375" style="298" customWidth="1"/>
    <col min="6931" max="7173" width="9.140625" style="298"/>
    <col min="7174" max="7186" width="10.7109375" style="298" customWidth="1"/>
    <col min="7187" max="7429" width="9.140625" style="298"/>
    <col min="7430" max="7442" width="10.7109375" style="298" customWidth="1"/>
    <col min="7443" max="7685" width="9.140625" style="298"/>
    <col min="7686" max="7698" width="10.7109375" style="298" customWidth="1"/>
    <col min="7699" max="7941" width="9.140625" style="298"/>
    <col min="7942" max="7954" width="10.7109375" style="298" customWidth="1"/>
    <col min="7955" max="8197" width="9.140625" style="298"/>
    <col min="8198" max="8210" width="10.7109375" style="298" customWidth="1"/>
    <col min="8211" max="8453" width="9.140625" style="298"/>
    <col min="8454" max="8466" width="10.7109375" style="298" customWidth="1"/>
    <col min="8467" max="8709" width="9.140625" style="298"/>
    <col min="8710" max="8722" width="10.7109375" style="298" customWidth="1"/>
    <col min="8723" max="8965" width="9.140625" style="298"/>
    <col min="8966" max="8978" width="10.7109375" style="298" customWidth="1"/>
    <col min="8979" max="9221" width="9.140625" style="298"/>
    <col min="9222" max="9234" width="10.7109375" style="298" customWidth="1"/>
    <col min="9235" max="9477" width="9.140625" style="298"/>
    <col min="9478" max="9490" width="10.7109375" style="298" customWidth="1"/>
    <col min="9491" max="9733" width="9.140625" style="298"/>
    <col min="9734" max="9746" width="10.7109375" style="298" customWidth="1"/>
    <col min="9747" max="9989" width="9.140625" style="298"/>
    <col min="9990" max="10002" width="10.7109375" style="298" customWidth="1"/>
    <col min="10003" max="10245" width="9.140625" style="298"/>
    <col min="10246" max="10258" width="10.7109375" style="298" customWidth="1"/>
    <col min="10259" max="10501" width="9.140625" style="298"/>
    <col min="10502" max="10514" width="10.7109375" style="298" customWidth="1"/>
    <col min="10515" max="10757" width="9.140625" style="298"/>
    <col min="10758" max="10770" width="10.7109375" style="298" customWidth="1"/>
    <col min="10771" max="11013" width="9.140625" style="298"/>
    <col min="11014" max="11026" width="10.7109375" style="298" customWidth="1"/>
    <col min="11027" max="11269" width="9.140625" style="298"/>
    <col min="11270" max="11282" width="10.7109375" style="298" customWidth="1"/>
    <col min="11283" max="11525" width="9.140625" style="298"/>
    <col min="11526" max="11538" width="10.7109375" style="298" customWidth="1"/>
    <col min="11539" max="11781" width="9.140625" style="298"/>
    <col min="11782" max="11794" width="10.7109375" style="298" customWidth="1"/>
    <col min="11795" max="12037" width="9.140625" style="298"/>
    <col min="12038" max="12050" width="10.7109375" style="298" customWidth="1"/>
    <col min="12051" max="12293" width="9.140625" style="298"/>
    <col min="12294" max="12306" width="10.7109375" style="298" customWidth="1"/>
    <col min="12307" max="12549" width="9.140625" style="298"/>
    <col min="12550" max="12562" width="10.7109375" style="298" customWidth="1"/>
    <col min="12563" max="12805" width="9.140625" style="298"/>
    <col min="12806" max="12818" width="10.7109375" style="298" customWidth="1"/>
    <col min="12819" max="13061" width="9.140625" style="298"/>
    <col min="13062" max="13074" width="10.7109375" style="298" customWidth="1"/>
    <col min="13075" max="13317" width="9.140625" style="298"/>
    <col min="13318" max="13330" width="10.7109375" style="298" customWidth="1"/>
    <col min="13331" max="13573" width="9.140625" style="298"/>
    <col min="13574" max="13586" width="10.7109375" style="298" customWidth="1"/>
    <col min="13587" max="13829" width="9.140625" style="298"/>
    <col min="13830" max="13842" width="10.7109375" style="298" customWidth="1"/>
    <col min="13843" max="14085" width="9.140625" style="298"/>
    <col min="14086" max="14098" width="10.7109375" style="298" customWidth="1"/>
    <col min="14099" max="14341" width="9.140625" style="298"/>
    <col min="14342" max="14354" width="10.7109375" style="298" customWidth="1"/>
    <col min="14355" max="14597" width="9.140625" style="298"/>
    <col min="14598" max="14610" width="10.7109375" style="298" customWidth="1"/>
    <col min="14611" max="14853" width="9.140625" style="298"/>
    <col min="14854" max="14866" width="10.7109375" style="298" customWidth="1"/>
    <col min="14867" max="15109" width="9.140625" style="298"/>
    <col min="15110" max="15122" width="10.7109375" style="298" customWidth="1"/>
    <col min="15123" max="15365" width="9.140625" style="298"/>
    <col min="15366" max="15378" width="10.7109375" style="298" customWidth="1"/>
    <col min="15379" max="15621" width="9.140625" style="298"/>
    <col min="15622" max="15634" width="10.7109375" style="298" customWidth="1"/>
    <col min="15635" max="15877" width="9.140625" style="298"/>
    <col min="15878" max="15890" width="10.7109375" style="298" customWidth="1"/>
    <col min="15891" max="16133" width="9.140625" style="298"/>
    <col min="16134" max="16146" width="10.7109375" style="298" customWidth="1"/>
    <col min="16147" max="16384" width="9.140625" style="298"/>
  </cols>
  <sheetData>
    <row r="1" spans="1:24" x14ac:dyDescent="0.25">
      <c r="R1" s="934" t="s">
        <v>256</v>
      </c>
      <c r="S1" s="934"/>
      <c r="T1" s="934"/>
    </row>
    <row r="2" spans="1:24" ht="20.100000000000001" customHeight="1" x14ac:dyDescent="0.25">
      <c r="A2" s="933" t="s">
        <v>98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</row>
    <row r="3" spans="1:24" ht="20.100000000000001" customHeight="1" x14ac:dyDescent="0.25">
      <c r="A3" s="323"/>
      <c r="B3" s="323"/>
      <c r="C3" s="323"/>
      <c r="D3" s="323"/>
      <c r="E3" s="323"/>
      <c r="F3" s="323"/>
      <c r="G3" s="323"/>
      <c r="H3" s="323"/>
      <c r="I3" s="323"/>
      <c r="J3" s="322"/>
      <c r="K3" s="323"/>
      <c r="L3" s="323"/>
      <c r="M3" s="323"/>
      <c r="N3" s="323"/>
      <c r="O3" s="323"/>
      <c r="P3" s="323"/>
      <c r="Q3" s="323"/>
      <c r="R3" s="323"/>
    </row>
    <row r="4" spans="1:24" ht="17.25" customHeight="1" x14ac:dyDescent="0.25">
      <c r="A4" s="324"/>
      <c r="B4" s="930">
        <f>T!G17</f>
        <v>2016</v>
      </c>
      <c r="C4" s="931"/>
      <c r="D4" s="931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1"/>
      <c r="S4" s="932"/>
    </row>
    <row r="5" spans="1:24" ht="50.1" customHeight="1" x14ac:dyDescent="0.25">
      <c r="A5" s="324"/>
      <c r="B5" s="939" t="s">
        <v>193</v>
      </c>
      <c r="C5" s="940"/>
      <c r="D5" s="940"/>
      <c r="E5" s="940"/>
      <c r="F5" s="940"/>
      <c r="G5" s="940"/>
      <c r="H5" s="940"/>
      <c r="I5" s="940"/>
      <c r="J5" s="941"/>
      <c r="K5" s="939" t="s">
        <v>12</v>
      </c>
      <c r="L5" s="940"/>
      <c r="M5" s="940"/>
      <c r="N5" s="940"/>
      <c r="O5" s="940"/>
      <c r="P5" s="940"/>
      <c r="Q5" s="940"/>
      <c r="R5" s="940"/>
      <c r="S5" s="941"/>
    </row>
    <row r="6" spans="1:24" ht="52.5" customHeight="1" x14ac:dyDescent="0.25">
      <c r="A6" s="299"/>
      <c r="B6" s="942" t="s">
        <v>91</v>
      </c>
      <c r="C6" s="935"/>
      <c r="D6" s="935"/>
      <c r="E6" s="935" t="s">
        <v>96</v>
      </c>
      <c r="F6" s="935"/>
      <c r="G6" s="935"/>
      <c r="H6" s="936" t="s">
        <v>175</v>
      </c>
      <c r="I6" s="937" t="s">
        <v>176</v>
      </c>
      <c r="J6" s="938" t="s">
        <v>42</v>
      </c>
      <c r="K6" s="942" t="s">
        <v>91</v>
      </c>
      <c r="L6" s="935"/>
      <c r="M6" s="935"/>
      <c r="N6" s="935" t="s">
        <v>96</v>
      </c>
      <c r="O6" s="935"/>
      <c r="P6" s="935"/>
      <c r="Q6" s="936" t="s">
        <v>175</v>
      </c>
      <c r="R6" s="937" t="s">
        <v>176</v>
      </c>
      <c r="S6" s="938" t="s">
        <v>42</v>
      </c>
    </row>
    <row r="7" spans="1:24" ht="28.5" customHeight="1" x14ac:dyDescent="0.25">
      <c r="A7" s="300" t="s">
        <v>157</v>
      </c>
      <c r="B7" s="336" t="s">
        <v>79</v>
      </c>
      <c r="C7" s="337" t="s">
        <v>80</v>
      </c>
      <c r="D7" s="338" t="s">
        <v>152</v>
      </c>
      <c r="E7" s="339" t="s">
        <v>84</v>
      </c>
      <c r="F7" s="337" t="s">
        <v>85</v>
      </c>
      <c r="G7" s="338" t="s">
        <v>153</v>
      </c>
      <c r="H7" s="936"/>
      <c r="I7" s="936"/>
      <c r="J7" s="938"/>
      <c r="K7" s="336" t="s">
        <v>79</v>
      </c>
      <c r="L7" s="337" t="s">
        <v>80</v>
      </c>
      <c r="M7" s="338" t="s">
        <v>152</v>
      </c>
      <c r="N7" s="339" t="s">
        <v>84</v>
      </c>
      <c r="O7" s="337" t="s">
        <v>85</v>
      </c>
      <c r="P7" s="338" t="s">
        <v>153</v>
      </c>
      <c r="Q7" s="936"/>
      <c r="R7" s="936"/>
      <c r="S7" s="938"/>
      <c r="T7" s="334"/>
    </row>
    <row r="8" spans="1:24" ht="14.1" customHeight="1" x14ac:dyDescent="0.25">
      <c r="A8" s="301" t="s">
        <v>25</v>
      </c>
      <c r="B8" s="315">
        <v>2542.5336840531081</v>
      </c>
      <c r="C8" s="328">
        <v>2007.5029213552571</v>
      </c>
      <c r="D8" s="317">
        <v>535.03076269785106</v>
      </c>
      <c r="E8" s="318">
        <v>655.86265600000002</v>
      </c>
      <c r="F8" s="316">
        <v>0</v>
      </c>
      <c r="G8" s="317">
        <v>655.86265600000002</v>
      </c>
      <c r="H8" s="325">
        <v>12.228845999999999</v>
      </c>
      <c r="I8" s="325">
        <v>-15.85718058530963</v>
      </c>
      <c r="J8" s="329">
        <v>1187.2650841125412</v>
      </c>
      <c r="K8" s="315">
        <v>27071.851836872003</v>
      </c>
      <c r="L8" s="328">
        <v>21384.099869941703</v>
      </c>
      <c r="M8" s="317">
        <v>5687.7519669303001</v>
      </c>
      <c r="N8" s="318">
        <v>7007.2046500000006</v>
      </c>
      <c r="O8" s="316">
        <v>0</v>
      </c>
      <c r="P8" s="317">
        <v>7007.2046500000006</v>
      </c>
      <c r="Q8" s="325">
        <v>132.68038926239998</v>
      </c>
      <c r="R8" s="325">
        <v>-163.24621202354879</v>
      </c>
      <c r="S8" s="329">
        <v>12664.390794169152</v>
      </c>
      <c r="T8" s="306"/>
      <c r="U8" s="306"/>
      <c r="V8" s="307"/>
      <c r="W8" s="307"/>
      <c r="X8" s="307"/>
    </row>
    <row r="9" spans="1:24" ht="14.1" customHeight="1" x14ac:dyDescent="0.25">
      <c r="A9" s="301" t="s">
        <v>26</v>
      </c>
      <c r="B9" s="302">
        <v>2635.3485678638413</v>
      </c>
      <c r="C9" s="303">
        <v>2044.496767534373</v>
      </c>
      <c r="D9" s="304">
        <v>590.85180032946823</v>
      </c>
      <c r="E9" s="305">
        <v>303.42914200000001</v>
      </c>
      <c r="F9" s="303">
        <v>0</v>
      </c>
      <c r="G9" s="304">
        <v>303.42914200000001</v>
      </c>
      <c r="H9" s="327">
        <v>11.241592000000001</v>
      </c>
      <c r="I9" s="327">
        <v>-10.544653782665147</v>
      </c>
      <c r="J9" s="330">
        <v>894.97788054680279</v>
      </c>
      <c r="K9" s="302">
        <v>28095.091184079996</v>
      </c>
      <c r="L9" s="303">
        <v>21800.883632568599</v>
      </c>
      <c r="M9" s="304">
        <v>6294.2075515113975</v>
      </c>
      <c r="N9" s="305">
        <v>3238.5218430000004</v>
      </c>
      <c r="O9" s="303">
        <v>0</v>
      </c>
      <c r="P9" s="304">
        <v>3238.5218430000004</v>
      </c>
      <c r="Q9" s="327">
        <v>122.22538067540003</v>
      </c>
      <c r="R9" s="327">
        <v>-108.20165805380233</v>
      </c>
      <c r="S9" s="330">
        <v>9546.7531171329974</v>
      </c>
      <c r="T9" s="308"/>
      <c r="U9" s="308"/>
      <c r="V9" s="307"/>
      <c r="W9" s="307"/>
      <c r="X9" s="307"/>
    </row>
    <row r="10" spans="1:24" ht="14.1" customHeight="1" x14ac:dyDescent="0.25">
      <c r="A10" s="355" t="s">
        <v>27</v>
      </c>
      <c r="B10" s="310">
        <v>2705.8291030723276</v>
      </c>
      <c r="C10" s="311">
        <v>2175.7553070916047</v>
      </c>
      <c r="D10" s="312">
        <v>530.07379598072293</v>
      </c>
      <c r="E10" s="313">
        <v>384.94076800000005</v>
      </c>
      <c r="F10" s="311">
        <v>17.197633999999997</v>
      </c>
      <c r="G10" s="312">
        <v>367.74313400000005</v>
      </c>
      <c r="H10" s="326">
        <v>11.949382</v>
      </c>
      <c r="I10" s="326">
        <v>-14.838402287807781</v>
      </c>
      <c r="J10" s="331">
        <v>894.92790969291536</v>
      </c>
      <c r="K10" s="310">
        <v>28884.019423951999</v>
      </c>
      <c r="L10" s="311">
        <v>23222.348384299003</v>
      </c>
      <c r="M10" s="312">
        <v>5661.6710396529961</v>
      </c>
      <c r="N10" s="313">
        <v>4107.9647180000002</v>
      </c>
      <c r="O10" s="311">
        <v>183.935788</v>
      </c>
      <c r="P10" s="312">
        <v>3924.0289300000004</v>
      </c>
      <c r="Q10" s="326">
        <v>129.8820169146</v>
      </c>
      <c r="R10" s="326">
        <v>-151.29259636665881</v>
      </c>
      <c r="S10" s="331">
        <v>9564.2893902009364</v>
      </c>
      <c r="T10" s="314"/>
      <c r="U10" s="314"/>
      <c r="V10" s="307"/>
      <c r="W10" s="307"/>
      <c r="X10" s="307"/>
    </row>
    <row r="11" spans="1:24" ht="14.1" customHeight="1" x14ac:dyDescent="0.25">
      <c r="A11" s="354" t="s">
        <v>28</v>
      </c>
      <c r="B11" s="315">
        <v>2764.786936371795</v>
      </c>
      <c r="C11" s="316">
        <v>2199.0642733109557</v>
      </c>
      <c r="D11" s="317">
        <v>565.7226630608393</v>
      </c>
      <c r="E11" s="318">
        <v>118.13477400000001</v>
      </c>
      <c r="F11" s="316">
        <v>76.704126000000002</v>
      </c>
      <c r="G11" s="317">
        <v>41.430648000000005</v>
      </c>
      <c r="H11" s="325">
        <v>9.6365019999999983</v>
      </c>
      <c r="I11" s="325">
        <v>-14.105195386575302</v>
      </c>
      <c r="J11" s="329">
        <v>602.6846176742639</v>
      </c>
      <c r="K11" s="315">
        <v>29539.580168865999</v>
      </c>
      <c r="L11" s="316">
        <v>23491.528174702897</v>
      </c>
      <c r="M11" s="317">
        <v>6048.0519941631028</v>
      </c>
      <c r="N11" s="318">
        <v>1263.8139879999999</v>
      </c>
      <c r="O11" s="316">
        <v>820.11845400000004</v>
      </c>
      <c r="P11" s="317">
        <v>443.69553399999984</v>
      </c>
      <c r="Q11" s="325">
        <v>103.50187145700001</v>
      </c>
      <c r="R11" s="325">
        <v>-146.33314311714005</v>
      </c>
      <c r="S11" s="329">
        <v>6448.9162565029637</v>
      </c>
      <c r="T11" s="308"/>
      <c r="U11" s="308"/>
      <c r="V11" s="307"/>
      <c r="W11" s="307"/>
      <c r="X11" s="307"/>
    </row>
    <row r="12" spans="1:24" ht="14.1" customHeight="1" x14ac:dyDescent="0.25">
      <c r="A12" s="354" t="s">
        <v>29</v>
      </c>
      <c r="B12" s="302">
        <v>2815.8756087872384</v>
      </c>
      <c r="C12" s="303">
        <v>2000.6795153649907</v>
      </c>
      <c r="D12" s="304">
        <v>815.19609342224771</v>
      </c>
      <c r="E12" s="305">
        <v>0.71698000000000006</v>
      </c>
      <c r="F12" s="303">
        <v>400.90992999999997</v>
      </c>
      <c r="G12" s="304">
        <v>-400.19295</v>
      </c>
      <c r="H12" s="327">
        <v>9.883382000000001</v>
      </c>
      <c r="I12" s="327">
        <v>-9.1494633429747196</v>
      </c>
      <c r="J12" s="330">
        <v>415.73706207927307</v>
      </c>
      <c r="K12" s="302">
        <v>30130.775800329</v>
      </c>
      <c r="L12" s="303">
        <v>21402.364733960199</v>
      </c>
      <c r="M12" s="304">
        <v>8728.4110663688007</v>
      </c>
      <c r="N12" s="305">
        <v>7.6770209999999999</v>
      </c>
      <c r="O12" s="303">
        <v>4294.359778</v>
      </c>
      <c r="P12" s="304">
        <v>-4286.6827569999996</v>
      </c>
      <c r="Q12" s="327">
        <v>106.9881151985</v>
      </c>
      <c r="R12" s="327">
        <v>-91.085805394314235</v>
      </c>
      <c r="S12" s="330">
        <v>4457.6306191729855</v>
      </c>
      <c r="T12" s="308"/>
      <c r="U12" s="308"/>
      <c r="V12" s="307"/>
      <c r="W12" s="307"/>
      <c r="X12" s="307"/>
    </row>
    <row r="13" spans="1:24" ht="14.1" customHeight="1" x14ac:dyDescent="0.25">
      <c r="A13" s="355" t="s">
        <v>30</v>
      </c>
      <c r="B13" s="310">
        <v>2813.097461401248</v>
      </c>
      <c r="C13" s="311">
        <v>1797.667182897568</v>
      </c>
      <c r="D13" s="312">
        <v>1015.43027850368</v>
      </c>
      <c r="E13" s="313">
        <v>2.0481000000000003E-2</v>
      </c>
      <c r="F13" s="311">
        <v>697.65379000000007</v>
      </c>
      <c r="G13" s="312">
        <v>-697.63330900000005</v>
      </c>
      <c r="H13" s="326">
        <v>9.7865599999999979</v>
      </c>
      <c r="I13" s="326">
        <v>-15.769363743374765</v>
      </c>
      <c r="J13" s="331">
        <v>311.81416576030512</v>
      </c>
      <c r="K13" s="310">
        <v>30131.326090340997</v>
      </c>
      <c r="L13" s="311">
        <v>19243.9031041409</v>
      </c>
      <c r="M13" s="312">
        <v>10887.422986200098</v>
      </c>
      <c r="N13" s="313">
        <v>0.219249</v>
      </c>
      <c r="O13" s="311">
        <v>7481.417453</v>
      </c>
      <c r="P13" s="312">
        <v>-7481.1982040000003</v>
      </c>
      <c r="Q13" s="326">
        <v>105.98969534859999</v>
      </c>
      <c r="R13" s="326">
        <v>-161.60724368471745</v>
      </c>
      <c r="S13" s="331">
        <v>3350.6072338639806</v>
      </c>
      <c r="T13" s="308"/>
      <c r="U13" s="308"/>
      <c r="V13" s="307"/>
      <c r="W13" s="307"/>
      <c r="X13" s="307"/>
    </row>
    <row r="14" spans="1:24" ht="14.1" customHeight="1" x14ac:dyDescent="0.25">
      <c r="A14" s="354" t="s">
        <v>31</v>
      </c>
      <c r="B14" s="315">
        <v>2995.4265789192932</v>
      </c>
      <c r="C14" s="316">
        <v>1980.8973186327953</v>
      </c>
      <c r="D14" s="317">
        <v>1014.5292602864979</v>
      </c>
      <c r="E14" s="318">
        <v>39.738467</v>
      </c>
      <c r="F14" s="316">
        <v>755.20598900000005</v>
      </c>
      <c r="G14" s="317">
        <v>-715.46752200000003</v>
      </c>
      <c r="H14" s="325">
        <v>9.3147529999999996</v>
      </c>
      <c r="I14" s="325">
        <v>-11.726729924212618</v>
      </c>
      <c r="J14" s="329">
        <v>296.6497613622854</v>
      </c>
      <c r="K14" s="315">
        <v>32017.464559012999</v>
      </c>
      <c r="L14" s="316">
        <v>21177.031864244302</v>
      </c>
      <c r="M14" s="317">
        <v>10840.432694768697</v>
      </c>
      <c r="N14" s="318">
        <v>426.30954200000002</v>
      </c>
      <c r="O14" s="316">
        <v>8084.2161530000012</v>
      </c>
      <c r="P14" s="317">
        <v>-7657.9066110000012</v>
      </c>
      <c r="Q14" s="325">
        <v>100.91655129760001</v>
      </c>
      <c r="R14" s="325">
        <v>-105.32986513131391</v>
      </c>
      <c r="S14" s="329">
        <v>3178.1127699349818</v>
      </c>
      <c r="T14" s="308"/>
      <c r="U14" s="308"/>
      <c r="V14" s="307"/>
      <c r="W14" s="307"/>
      <c r="X14" s="307"/>
    </row>
    <row r="15" spans="1:24" ht="14.1" customHeight="1" x14ac:dyDescent="0.25">
      <c r="A15" s="354" t="s">
        <v>32</v>
      </c>
      <c r="B15" s="302">
        <v>2564.9252551235627</v>
      </c>
      <c r="C15" s="303">
        <v>1859.5617525115408</v>
      </c>
      <c r="D15" s="304">
        <v>705.36350261202188</v>
      </c>
      <c r="E15" s="305">
        <v>26.528311000000002</v>
      </c>
      <c r="F15" s="303">
        <v>408.05104399999999</v>
      </c>
      <c r="G15" s="304">
        <v>-381.52273300000002</v>
      </c>
      <c r="H15" s="327">
        <v>10.250191999999998</v>
      </c>
      <c r="I15" s="327">
        <v>-6.161444184324762</v>
      </c>
      <c r="J15" s="330">
        <v>327.92951742769696</v>
      </c>
      <c r="K15" s="302">
        <v>27459.708833390003</v>
      </c>
      <c r="L15" s="303">
        <v>19898.3389091473</v>
      </c>
      <c r="M15" s="304">
        <v>7561.3699242427028</v>
      </c>
      <c r="N15" s="305">
        <v>283.80598300000003</v>
      </c>
      <c r="O15" s="303">
        <v>4383.6377439999997</v>
      </c>
      <c r="P15" s="304">
        <v>-4099.8317609999995</v>
      </c>
      <c r="Q15" s="327">
        <v>110.87150958170002</v>
      </c>
      <c r="R15" s="327">
        <v>-59.265236220422665</v>
      </c>
      <c r="S15" s="330">
        <v>3513.1444366039786</v>
      </c>
      <c r="T15" s="308"/>
      <c r="U15" s="308"/>
      <c r="V15" s="307"/>
      <c r="W15" s="307"/>
      <c r="X15" s="307"/>
    </row>
    <row r="16" spans="1:24" ht="14.1" customHeight="1" x14ac:dyDescent="0.25">
      <c r="A16" s="355" t="s">
        <v>33</v>
      </c>
      <c r="B16" s="310">
        <v>2617.4981011072068</v>
      </c>
      <c r="C16" s="311">
        <v>1989.7433350315562</v>
      </c>
      <c r="D16" s="312">
        <v>627.75476607565065</v>
      </c>
      <c r="E16" s="313">
        <v>0</v>
      </c>
      <c r="F16" s="311">
        <v>225.09295499999999</v>
      </c>
      <c r="G16" s="312">
        <v>-225.09295499999999</v>
      </c>
      <c r="H16" s="326">
        <v>10.072418000000001</v>
      </c>
      <c r="I16" s="326">
        <v>-10.740562651113549</v>
      </c>
      <c r="J16" s="331">
        <v>401.99366642453697</v>
      </c>
      <c r="K16" s="310">
        <v>28003.778066472998</v>
      </c>
      <c r="L16" s="311">
        <v>21289.530994970803</v>
      </c>
      <c r="M16" s="312">
        <v>6714.2470715021955</v>
      </c>
      <c r="N16" s="313">
        <v>0</v>
      </c>
      <c r="O16" s="311">
        <v>2414.3251920000002</v>
      </c>
      <c r="P16" s="312">
        <v>-2414.3251920000002</v>
      </c>
      <c r="Q16" s="326">
        <v>109.08568543500002</v>
      </c>
      <c r="R16" s="326">
        <v>-101.04701627721359</v>
      </c>
      <c r="S16" s="331">
        <v>4307.9605486599839</v>
      </c>
      <c r="T16" s="308"/>
      <c r="U16" s="308"/>
      <c r="V16" s="307"/>
      <c r="W16" s="307"/>
      <c r="X16" s="307"/>
    </row>
    <row r="17" spans="1:24" ht="14.1" customHeight="1" x14ac:dyDescent="0.25">
      <c r="A17" s="301" t="s">
        <v>34</v>
      </c>
      <c r="B17" s="315">
        <v>3211.0679875847222</v>
      </c>
      <c r="C17" s="316">
        <v>2506.9507873638395</v>
      </c>
      <c r="D17" s="317">
        <v>704.11720022088275</v>
      </c>
      <c r="E17" s="318">
        <v>82.745624000000007</v>
      </c>
      <c r="F17" s="316">
        <v>22.289557000000002</v>
      </c>
      <c r="G17" s="317">
        <v>60.456067000000004</v>
      </c>
      <c r="H17" s="325">
        <v>12.829751</v>
      </c>
      <c r="I17" s="325">
        <v>-7.834602585253422</v>
      </c>
      <c r="J17" s="329">
        <v>769.56841563562955</v>
      </c>
      <c r="K17" s="315">
        <v>34239.298204685001</v>
      </c>
      <c r="L17" s="316">
        <v>26738.284105122599</v>
      </c>
      <c r="M17" s="317">
        <v>7501.0140995624024</v>
      </c>
      <c r="N17" s="318">
        <v>886.91180399999996</v>
      </c>
      <c r="O17" s="316">
        <v>238.18485700000002</v>
      </c>
      <c r="P17" s="317">
        <v>648.72694699999988</v>
      </c>
      <c r="Q17" s="325">
        <v>138.81501605</v>
      </c>
      <c r="R17" s="325">
        <v>-74.119245392429647</v>
      </c>
      <c r="S17" s="329">
        <v>8214.436817219972</v>
      </c>
      <c r="T17" s="308"/>
      <c r="U17" s="308"/>
      <c r="V17" s="307"/>
      <c r="W17" s="307"/>
      <c r="X17" s="307"/>
    </row>
    <row r="18" spans="1:24" ht="14.1" customHeight="1" x14ac:dyDescent="0.25">
      <c r="A18" s="301" t="s">
        <v>35</v>
      </c>
      <c r="B18" s="302">
        <v>3217.7272157687771</v>
      </c>
      <c r="C18" s="303">
        <v>2617.1989387415379</v>
      </c>
      <c r="D18" s="304">
        <v>600.52827702723926</v>
      </c>
      <c r="E18" s="305">
        <v>378.47603800000002</v>
      </c>
      <c r="F18" s="303">
        <v>2.2484660000000001</v>
      </c>
      <c r="G18" s="304">
        <v>376.22757200000001</v>
      </c>
      <c r="H18" s="327">
        <v>14.239484000000003</v>
      </c>
      <c r="I18" s="327">
        <v>-16.268394353891491</v>
      </c>
      <c r="J18" s="330">
        <v>974.72693867334806</v>
      </c>
      <c r="K18" s="302">
        <v>34320.700487324997</v>
      </c>
      <c r="L18" s="303">
        <v>27923.180820039404</v>
      </c>
      <c r="M18" s="304">
        <v>6397.5196672855927</v>
      </c>
      <c r="N18" s="305">
        <v>4058.4829739999991</v>
      </c>
      <c r="O18" s="303">
        <v>24.112738</v>
      </c>
      <c r="P18" s="304">
        <v>4034.3702359999993</v>
      </c>
      <c r="Q18" s="327">
        <v>154.38634409120002</v>
      </c>
      <c r="R18" s="327">
        <v>-176.50713840590791</v>
      </c>
      <c r="S18" s="330">
        <v>10409.769108970886</v>
      </c>
      <c r="T18" s="308"/>
      <c r="U18" s="308"/>
      <c r="V18" s="307"/>
      <c r="W18" s="307"/>
      <c r="X18" s="307"/>
    </row>
    <row r="19" spans="1:24" ht="14.1" customHeight="1" x14ac:dyDescent="0.25">
      <c r="A19" s="309" t="s">
        <v>36</v>
      </c>
      <c r="B19" s="310">
        <v>3090.5399830244742</v>
      </c>
      <c r="C19" s="311">
        <v>2672.0585081099211</v>
      </c>
      <c r="D19" s="312">
        <v>418.48147491455302</v>
      </c>
      <c r="E19" s="313">
        <v>792.43430499999999</v>
      </c>
      <c r="F19" s="311">
        <v>34.087163999999994</v>
      </c>
      <c r="G19" s="312">
        <v>758.34714099999997</v>
      </c>
      <c r="H19" s="326">
        <v>14.487920999999998</v>
      </c>
      <c r="I19" s="326">
        <v>-14.455750343147898</v>
      </c>
      <c r="J19" s="331">
        <v>1176.8607865714055</v>
      </c>
      <c r="K19" s="310">
        <v>32951.631501272997</v>
      </c>
      <c r="L19" s="311">
        <v>28499.678297011298</v>
      </c>
      <c r="M19" s="312">
        <v>4451.9532042616993</v>
      </c>
      <c r="N19" s="313">
        <v>8497.4615157499975</v>
      </c>
      <c r="O19" s="311">
        <v>365.25498999999996</v>
      </c>
      <c r="P19" s="312">
        <v>8132.2065257499971</v>
      </c>
      <c r="Q19" s="326">
        <v>157.29343952099998</v>
      </c>
      <c r="R19" s="326">
        <v>-154.29929052575307</v>
      </c>
      <c r="S19" s="331">
        <v>12587.153879006946</v>
      </c>
      <c r="T19" s="353"/>
      <c r="U19" s="308"/>
      <c r="V19" s="307"/>
      <c r="W19" s="307"/>
      <c r="X19" s="307"/>
    </row>
    <row r="20" spans="1:24" ht="14.1" customHeight="1" x14ac:dyDescent="0.25">
      <c r="A20" s="301" t="s">
        <v>145</v>
      </c>
      <c r="B20" s="343">
        <f>SUM(B8:B10)</f>
        <v>7883.7113549892774</v>
      </c>
      <c r="C20" s="344">
        <f>SUM(C8:C10)</f>
        <v>6227.754995981235</v>
      </c>
      <c r="D20" s="345">
        <f t="shared" ref="D20:J20" si="0">SUM(D8:D10)</f>
        <v>1655.9563590080422</v>
      </c>
      <c r="E20" s="346">
        <f t="shared" si="0"/>
        <v>1344.2325660000001</v>
      </c>
      <c r="F20" s="344">
        <f t="shared" si="0"/>
        <v>17.197633999999997</v>
      </c>
      <c r="G20" s="345">
        <f t="shared" si="0"/>
        <v>1327.034932</v>
      </c>
      <c r="H20" s="347">
        <f t="shared" si="0"/>
        <v>35.419820000000001</v>
      </c>
      <c r="I20" s="347">
        <f t="shared" si="0"/>
        <v>-41.24023665578256</v>
      </c>
      <c r="J20" s="341">
        <f t="shared" si="0"/>
        <v>2977.1708743522595</v>
      </c>
      <c r="K20" s="348">
        <f>SUM(K8:K10)</f>
        <v>84050.962444903998</v>
      </c>
      <c r="L20" s="349">
        <f t="shared" ref="L20:S20" si="1">SUM(L8:L10)</f>
        <v>66407.331886809305</v>
      </c>
      <c r="M20" s="350">
        <f t="shared" si="1"/>
        <v>17643.630558094694</v>
      </c>
      <c r="N20" s="351">
        <f t="shared" si="1"/>
        <v>14353.691211000001</v>
      </c>
      <c r="O20" s="349">
        <f t="shared" si="1"/>
        <v>183.935788</v>
      </c>
      <c r="P20" s="350">
        <f t="shared" si="1"/>
        <v>14169.755423000002</v>
      </c>
      <c r="Q20" s="352">
        <f t="shared" si="1"/>
        <v>384.78778685240002</v>
      </c>
      <c r="R20" s="352">
        <f t="shared" si="1"/>
        <v>-422.74046644400994</v>
      </c>
      <c r="S20" s="342">
        <f t="shared" si="1"/>
        <v>31775.433301503086</v>
      </c>
    </row>
    <row r="21" spans="1:24" ht="14.1" customHeight="1" x14ac:dyDescent="0.25">
      <c r="A21" s="301" t="s">
        <v>171</v>
      </c>
      <c r="B21" s="343">
        <f>SUM(B11:B13)</f>
        <v>8393.7600065602819</v>
      </c>
      <c r="C21" s="344">
        <f>SUM(C11:C13)</f>
        <v>5997.410971573514</v>
      </c>
      <c r="D21" s="345">
        <f t="shared" ref="D21:J21" si="2">SUM(D11:D13)</f>
        <v>2396.349034986767</v>
      </c>
      <c r="E21" s="346">
        <f t="shared" si="2"/>
        <v>118.87223500000002</v>
      </c>
      <c r="F21" s="344">
        <f t="shared" si="2"/>
        <v>1175.2678460000002</v>
      </c>
      <c r="G21" s="345">
        <f t="shared" si="2"/>
        <v>-1056.3956109999999</v>
      </c>
      <c r="H21" s="347">
        <f t="shared" si="2"/>
        <v>29.306443999999995</v>
      </c>
      <c r="I21" s="347">
        <f t="shared" si="2"/>
        <v>-39.024022472924784</v>
      </c>
      <c r="J21" s="341">
        <f t="shared" si="2"/>
        <v>1330.2358455138422</v>
      </c>
      <c r="K21" s="348">
        <f>SUM(K11:K13)</f>
        <v>89801.68205953599</v>
      </c>
      <c r="L21" s="349">
        <f t="shared" ref="L21:S21" si="3">SUM(L11:L13)</f>
        <v>64137.796012803999</v>
      </c>
      <c r="M21" s="350">
        <f t="shared" si="3"/>
        <v>25663.886046732001</v>
      </c>
      <c r="N21" s="351">
        <f t="shared" si="3"/>
        <v>1271.7102579999998</v>
      </c>
      <c r="O21" s="349">
        <f t="shared" si="3"/>
        <v>12595.895685</v>
      </c>
      <c r="P21" s="350">
        <f t="shared" si="3"/>
        <v>-11324.185427</v>
      </c>
      <c r="Q21" s="352">
        <f t="shared" si="3"/>
        <v>316.47968200409997</v>
      </c>
      <c r="R21" s="352">
        <f t="shared" si="3"/>
        <v>-399.02619219617173</v>
      </c>
      <c r="S21" s="342">
        <f t="shared" si="3"/>
        <v>14257.15410953993</v>
      </c>
    </row>
    <row r="22" spans="1:24" ht="14.1" customHeight="1" x14ac:dyDescent="0.25">
      <c r="A22" s="301" t="s">
        <v>215</v>
      </c>
      <c r="B22" s="343">
        <f>SUM(B14:B16)</f>
        <v>8177.8499351500632</v>
      </c>
      <c r="C22" s="344">
        <f>SUM(C14:C16)</f>
        <v>5830.2024061758921</v>
      </c>
      <c r="D22" s="345">
        <f t="shared" ref="D22:J22" si="4">SUM(D14:D16)</f>
        <v>2347.6475289741702</v>
      </c>
      <c r="E22" s="346">
        <f t="shared" si="4"/>
        <v>66.266778000000002</v>
      </c>
      <c r="F22" s="344">
        <f t="shared" si="4"/>
        <v>1388.3499880000002</v>
      </c>
      <c r="G22" s="345">
        <f t="shared" si="4"/>
        <v>-1322.0832100000002</v>
      </c>
      <c r="H22" s="347">
        <f t="shared" si="4"/>
        <v>29.637363000000001</v>
      </c>
      <c r="I22" s="347">
        <f>SUM(I14:I16)</f>
        <v>-28.628736759650931</v>
      </c>
      <c r="J22" s="341">
        <f t="shared" si="4"/>
        <v>1026.5729452145192</v>
      </c>
      <c r="K22" s="348">
        <f>SUM(K14:K16)</f>
        <v>87480.951458875992</v>
      </c>
      <c r="L22" s="349">
        <f t="shared" ref="L22:S22" si="5">SUM(L14:L16)</f>
        <v>62364.901768362404</v>
      </c>
      <c r="M22" s="350">
        <f t="shared" si="5"/>
        <v>25116.049690513595</v>
      </c>
      <c r="N22" s="351">
        <f t="shared" si="5"/>
        <v>710.11552500000005</v>
      </c>
      <c r="O22" s="349">
        <f t="shared" si="5"/>
        <v>14882.179089000001</v>
      </c>
      <c r="P22" s="350">
        <f t="shared" si="5"/>
        <v>-14172.063564</v>
      </c>
      <c r="Q22" s="352">
        <f t="shared" si="5"/>
        <v>320.87374631430004</v>
      </c>
      <c r="R22" s="352">
        <f t="shared" si="5"/>
        <v>-265.64211762895013</v>
      </c>
      <c r="S22" s="342">
        <f t="shared" si="5"/>
        <v>10999.217755198944</v>
      </c>
    </row>
    <row r="23" spans="1:24" ht="14.1" customHeight="1" x14ac:dyDescent="0.25">
      <c r="A23" s="355" t="s">
        <v>172</v>
      </c>
      <c r="B23" s="878">
        <f>SUM(B17:B19)</f>
        <v>9519.3351863779735</v>
      </c>
      <c r="C23" s="879">
        <f>SUM(C17:C19)</f>
        <v>7796.2082342152989</v>
      </c>
      <c r="D23" s="880">
        <f t="shared" ref="D23:J23" si="6">SUM(D17:D19)</f>
        <v>1723.126952162675</v>
      </c>
      <c r="E23" s="881">
        <f t="shared" si="6"/>
        <v>1253.6559670000001</v>
      </c>
      <c r="F23" s="879">
        <f t="shared" si="6"/>
        <v>58.625186999999997</v>
      </c>
      <c r="G23" s="880">
        <f t="shared" si="6"/>
        <v>1195.03078</v>
      </c>
      <c r="H23" s="882">
        <f t="shared" si="6"/>
        <v>41.557155999999999</v>
      </c>
      <c r="I23" s="882">
        <f t="shared" si="6"/>
        <v>-38.558747282292813</v>
      </c>
      <c r="J23" s="883">
        <f t="shared" si="6"/>
        <v>2921.1561408803827</v>
      </c>
      <c r="K23" s="884">
        <f>SUM(K17:K19)</f>
        <v>101511.630193283</v>
      </c>
      <c r="L23" s="885">
        <f t="shared" ref="L23:S23" si="7">SUM(L17:L19)</f>
        <v>83161.143222173298</v>
      </c>
      <c r="M23" s="886">
        <f t="shared" si="7"/>
        <v>18350.486971109694</v>
      </c>
      <c r="N23" s="887">
        <f t="shared" si="7"/>
        <v>13442.856293749996</v>
      </c>
      <c r="O23" s="885">
        <f t="shared" si="7"/>
        <v>627.55258499999991</v>
      </c>
      <c r="P23" s="886">
        <f t="shared" si="7"/>
        <v>12815.303708749996</v>
      </c>
      <c r="Q23" s="888">
        <f t="shared" si="7"/>
        <v>450.49479966219997</v>
      </c>
      <c r="R23" s="888">
        <f t="shared" si="7"/>
        <v>-404.92567432409061</v>
      </c>
      <c r="S23" s="889">
        <f t="shared" si="7"/>
        <v>31211.359805197804</v>
      </c>
      <c r="T23" s="334"/>
    </row>
    <row r="24" spans="1:24" ht="14.1" customHeight="1" x14ac:dyDescent="0.25">
      <c r="A24" s="301" t="s">
        <v>173</v>
      </c>
      <c r="B24" s="315">
        <f>SUM(B8:B13)</f>
        <v>16277.47136154956</v>
      </c>
      <c r="C24" s="328">
        <f>SUM(C8:C13)</f>
        <v>12225.165967554751</v>
      </c>
      <c r="D24" s="764">
        <f t="shared" ref="D24:J24" si="8">SUM(D8:D13)</f>
        <v>4052.3053939948095</v>
      </c>
      <c r="E24" s="765">
        <f t="shared" si="8"/>
        <v>1463.1048010000002</v>
      </c>
      <c r="F24" s="328">
        <f t="shared" si="8"/>
        <v>1192.4654800000001</v>
      </c>
      <c r="G24" s="764">
        <f t="shared" si="8"/>
        <v>270.639321</v>
      </c>
      <c r="H24" s="766">
        <f t="shared" si="8"/>
        <v>64.726264</v>
      </c>
      <c r="I24" s="766">
        <f t="shared" si="8"/>
        <v>-80.264259128707351</v>
      </c>
      <c r="J24" s="767">
        <f t="shared" si="8"/>
        <v>4307.4067198661014</v>
      </c>
      <c r="K24" s="315">
        <f>SUM(K8:K13)</f>
        <v>173852.64450443999</v>
      </c>
      <c r="L24" s="328">
        <f t="shared" ref="L24:S24" si="9">SUM(L8:L13)</f>
        <v>130545.1278996133</v>
      </c>
      <c r="M24" s="764">
        <f t="shared" si="9"/>
        <v>43307.516604826698</v>
      </c>
      <c r="N24" s="765">
        <f t="shared" si="9"/>
        <v>15625.401469</v>
      </c>
      <c r="O24" s="328">
        <f t="shared" si="9"/>
        <v>12779.831473</v>
      </c>
      <c r="P24" s="764">
        <f t="shared" si="9"/>
        <v>2845.569996000002</v>
      </c>
      <c r="Q24" s="766">
        <f t="shared" si="9"/>
        <v>701.26746885650005</v>
      </c>
      <c r="R24" s="766">
        <f t="shared" si="9"/>
        <v>-821.76665864018162</v>
      </c>
      <c r="S24" s="767">
        <f t="shared" si="9"/>
        <v>46032.587411043016</v>
      </c>
    </row>
    <row r="25" spans="1:24" ht="14.1" customHeight="1" x14ac:dyDescent="0.25">
      <c r="A25" s="301" t="s">
        <v>174</v>
      </c>
      <c r="B25" s="302">
        <f>SUM(B14:B19)</f>
        <v>17697.185121528037</v>
      </c>
      <c r="C25" s="806">
        <f>SUM(C14:C19)</f>
        <v>13626.410640391192</v>
      </c>
      <c r="D25" s="807">
        <f t="shared" ref="D25:J25" si="10">SUM(D14:D19)</f>
        <v>4070.7744811368452</v>
      </c>
      <c r="E25" s="808">
        <f t="shared" si="10"/>
        <v>1319.9227450000001</v>
      </c>
      <c r="F25" s="806">
        <f t="shared" si="10"/>
        <v>1446.9751750000003</v>
      </c>
      <c r="G25" s="807">
        <f t="shared" si="10"/>
        <v>-127.05243000000019</v>
      </c>
      <c r="H25" s="809">
        <f t="shared" si="10"/>
        <v>71.194519</v>
      </c>
      <c r="I25" s="809">
        <f t="shared" si="10"/>
        <v>-67.187484041943748</v>
      </c>
      <c r="J25" s="810">
        <f t="shared" si="10"/>
        <v>3947.7290860949024</v>
      </c>
      <c r="K25" s="302">
        <f>SUM(K14:K19)</f>
        <v>188992.58165215899</v>
      </c>
      <c r="L25" s="806">
        <f t="shared" ref="L25:S25" si="11">SUM(L14:L19)</f>
        <v>145526.04499053571</v>
      </c>
      <c r="M25" s="807">
        <f t="shared" si="11"/>
        <v>43466.536661623286</v>
      </c>
      <c r="N25" s="808">
        <f t="shared" si="11"/>
        <v>14152.971818749997</v>
      </c>
      <c r="O25" s="806">
        <f t="shared" si="11"/>
        <v>15509.731674000001</v>
      </c>
      <c r="P25" s="807">
        <f t="shared" si="11"/>
        <v>-1356.7598552500049</v>
      </c>
      <c r="Q25" s="809">
        <f t="shared" si="11"/>
        <v>771.36854597650006</v>
      </c>
      <c r="R25" s="809">
        <f t="shared" si="11"/>
        <v>-670.5677919530408</v>
      </c>
      <c r="S25" s="810">
        <f t="shared" si="11"/>
        <v>42210.577560396749</v>
      </c>
    </row>
    <row r="26" spans="1:24" ht="14.1" customHeight="1" x14ac:dyDescent="0.25">
      <c r="A26" s="340" t="s">
        <v>159</v>
      </c>
      <c r="B26" s="811">
        <f>SUM(B8:B19)</f>
        <v>33974.656483077597</v>
      </c>
      <c r="C26" s="812">
        <f>SUM(C8:C19)</f>
        <v>25851.576607945939</v>
      </c>
      <c r="D26" s="813">
        <f t="shared" ref="D26:J26" si="12">SUM(D8:D19)</f>
        <v>8123.0798751316543</v>
      </c>
      <c r="E26" s="814">
        <f t="shared" si="12"/>
        <v>2783.0275460000003</v>
      </c>
      <c r="F26" s="812">
        <f t="shared" si="12"/>
        <v>2639.4406550000003</v>
      </c>
      <c r="G26" s="813">
        <f t="shared" si="12"/>
        <v>143.58689099999981</v>
      </c>
      <c r="H26" s="815">
        <f t="shared" si="12"/>
        <v>135.920783</v>
      </c>
      <c r="I26" s="815">
        <f t="shared" si="12"/>
        <v>-147.45174317065107</v>
      </c>
      <c r="J26" s="816">
        <f t="shared" si="12"/>
        <v>8255.1358059610029</v>
      </c>
      <c r="K26" s="817">
        <f>SUM(K8:K19)</f>
        <v>362845.226156599</v>
      </c>
      <c r="L26" s="818">
        <f t="shared" ref="L26:S26" si="13">SUM(L8:L19)</f>
        <v>276071.17289014906</v>
      </c>
      <c r="M26" s="819">
        <f t="shared" si="13"/>
        <v>86774.053266450006</v>
      </c>
      <c r="N26" s="820">
        <f t="shared" si="13"/>
        <v>29778.373287749997</v>
      </c>
      <c r="O26" s="818">
        <f t="shared" si="13"/>
        <v>28289.563147000001</v>
      </c>
      <c r="P26" s="819">
        <f t="shared" si="13"/>
        <v>1488.8101407499971</v>
      </c>
      <c r="Q26" s="821">
        <f t="shared" si="13"/>
        <v>1472.636014833</v>
      </c>
      <c r="R26" s="821">
        <f t="shared" si="13"/>
        <v>-1492.3344505932223</v>
      </c>
      <c r="S26" s="822">
        <f t="shared" si="13"/>
        <v>88243.164971439764</v>
      </c>
      <c r="T26" s="335"/>
    </row>
    <row r="27" spans="1:24" ht="9.75" customHeight="1" x14ac:dyDescent="0.25">
      <c r="B27" s="319"/>
      <c r="H27" s="333"/>
      <c r="I27" s="333"/>
      <c r="J27" s="332"/>
      <c r="K27" s="319"/>
      <c r="Q27" s="333"/>
      <c r="R27" s="333"/>
      <c r="S27" s="332"/>
    </row>
    <row r="29" spans="1:24" ht="12" customHeight="1" x14ac:dyDescent="0.25">
      <c r="A29" s="320"/>
      <c r="B29" s="320"/>
      <c r="C29" s="320"/>
      <c r="H29" s="320"/>
      <c r="I29" s="320"/>
      <c r="J29" s="320"/>
      <c r="K29" s="320"/>
      <c r="O29" s="320"/>
      <c r="P29" s="320"/>
      <c r="Q29" s="320"/>
      <c r="R29" s="320"/>
    </row>
    <row r="30" spans="1:24" ht="12" customHeight="1" x14ac:dyDescent="0.25">
      <c r="E30" s="321"/>
      <c r="F30" s="321"/>
      <c r="G30" s="321"/>
      <c r="H30" s="321"/>
      <c r="L30" s="321"/>
      <c r="M30" s="321"/>
      <c r="N30" s="321"/>
    </row>
    <row r="31" spans="1:24" ht="12" customHeight="1" x14ac:dyDescent="0.25">
      <c r="E31" s="321"/>
      <c r="F31" s="321"/>
      <c r="G31" s="321"/>
      <c r="L31" s="321"/>
      <c r="M31" s="321"/>
      <c r="N31" s="321"/>
    </row>
    <row r="32" spans="1:24" ht="12" customHeight="1" x14ac:dyDescent="0.25">
      <c r="E32" s="321"/>
      <c r="F32" s="321"/>
      <c r="G32" s="321"/>
      <c r="L32" s="321"/>
      <c r="M32" s="321"/>
      <c r="N32" s="321"/>
    </row>
    <row r="33" spans="5:14" ht="12" customHeight="1" x14ac:dyDescent="0.25">
      <c r="E33" s="321"/>
      <c r="F33" s="321"/>
      <c r="G33" s="321"/>
      <c r="L33" s="321"/>
      <c r="M33" s="321"/>
      <c r="N33" s="321"/>
    </row>
    <row r="34" spans="5:14" ht="12" customHeight="1" x14ac:dyDescent="0.25">
      <c r="E34" s="321"/>
      <c r="F34" s="321"/>
      <c r="G34" s="321"/>
      <c r="L34" s="321"/>
      <c r="M34" s="321"/>
      <c r="N34" s="321"/>
    </row>
    <row r="35" spans="5:14" ht="12" customHeight="1" x14ac:dyDescent="0.25">
      <c r="E35" s="321"/>
      <c r="F35" s="321"/>
      <c r="G35" s="321"/>
      <c r="L35" s="321"/>
      <c r="M35" s="321"/>
      <c r="N35" s="321"/>
    </row>
    <row r="36" spans="5:14" ht="12" customHeight="1" x14ac:dyDescent="0.25">
      <c r="E36" s="321"/>
      <c r="F36" s="321"/>
      <c r="G36" s="321"/>
      <c r="L36" s="321"/>
      <c r="M36" s="321"/>
      <c r="N36" s="321"/>
    </row>
    <row r="37" spans="5:14" ht="12" customHeight="1" x14ac:dyDescent="0.25">
      <c r="E37" s="321"/>
      <c r="F37" s="321"/>
      <c r="G37" s="321"/>
      <c r="L37" s="321"/>
      <c r="M37" s="321"/>
      <c r="N37" s="321"/>
    </row>
    <row r="38" spans="5:14" ht="12" customHeight="1" x14ac:dyDescent="0.25">
      <c r="E38" s="321"/>
      <c r="F38" s="321"/>
      <c r="G38" s="321"/>
      <c r="L38" s="321"/>
      <c r="M38" s="321"/>
      <c r="N38" s="321"/>
    </row>
    <row r="39" spans="5:14" ht="12" customHeight="1" x14ac:dyDescent="0.25">
      <c r="E39" s="321"/>
      <c r="F39" s="321"/>
      <c r="G39" s="321"/>
      <c r="L39" s="321"/>
      <c r="M39" s="321"/>
      <c r="N39" s="321"/>
    </row>
    <row r="40" spans="5:14" ht="12" customHeight="1" x14ac:dyDescent="0.25">
      <c r="E40" s="321"/>
      <c r="F40" s="321"/>
      <c r="G40" s="321"/>
      <c r="L40" s="321"/>
      <c r="M40" s="321"/>
      <c r="N40" s="321"/>
    </row>
    <row r="41" spans="5:14" ht="12" customHeight="1" x14ac:dyDescent="0.25">
      <c r="E41" s="321"/>
      <c r="F41" s="321"/>
      <c r="G41" s="321"/>
      <c r="L41" s="321"/>
      <c r="M41" s="321"/>
      <c r="N41" s="321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298" customWidth="1"/>
    <col min="2" max="3" width="7.7109375" style="298" customWidth="1"/>
    <col min="4" max="4" width="6.7109375" style="298" customWidth="1"/>
    <col min="5" max="6" width="7.7109375" style="298" customWidth="1"/>
    <col min="7" max="7" width="6.7109375" style="298" customWidth="1"/>
    <col min="8" max="13" width="7.7109375" style="298" customWidth="1"/>
    <col min="14" max="18" width="6.28515625" style="298" customWidth="1"/>
    <col min="19" max="20" width="6.7109375" style="298" customWidth="1"/>
    <col min="21" max="21" width="1.7109375" style="298" customWidth="1"/>
    <col min="22" max="260" width="9.140625" style="298"/>
    <col min="261" max="273" width="10.7109375" style="298" customWidth="1"/>
    <col min="274" max="516" width="9.140625" style="298"/>
    <col min="517" max="529" width="10.7109375" style="298" customWidth="1"/>
    <col min="530" max="772" width="9.140625" style="298"/>
    <col min="773" max="785" width="10.7109375" style="298" customWidth="1"/>
    <col min="786" max="1028" width="9.140625" style="298"/>
    <col min="1029" max="1041" width="10.7109375" style="298" customWidth="1"/>
    <col min="1042" max="1284" width="9.140625" style="298"/>
    <col min="1285" max="1297" width="10.7109375" style="298" customWidth="1"/>
    <col min="1298" max="1540" width="9.140625" style="298"/>
    <col min="1541" max="1553" width="10.7109375" style="298" customWidth="1"/>
    <col min="1554" max="1796" width="9.140625" style="298"/>
    <col min="1797" max="1809" width="10.7109375" style="298" customWidth="1"/>
    <col min="1810" max="2052" width="9.140625" style="298"/>
    <col min="2053" max="2065" width="10.7109375" style="298" customWidth="1"/>
    <col min="2066" max="2308" width="9.140625" style="298"/>
    <col min="2309" max="2321" width="10.7109375" style="298" customWidth="1"/>
    <col min="2322" max="2564" width="9.140625" style="298"/>
    <col min="2565" max="2577" width="10.7109375" style="298" customWidth="1"/>
    <col min="2578" max="2820" width="9.140625" style="298"/>
    <col min="2821" max="2833" width="10.7109375" style="298" customWidth="1"/>
    <col min="2834" max="3076" width="9.140625" style="298"/>
    <col min="3077" max="3089" width="10.7109375" style="298" customWidth="1"/>
    <col min="3090" max="3332" width="9.140625" style="298"/>
    <col min="3333" max="3345" width="10.7109375" style="298" customWidth="1"/>
    <col min="3346" max="3588" width="9.140625" style="298"/>
    <col min="3589" max="3601" width="10.7109375" style="298" customWidth="1"/>
    <col min="3602" max="3844" width="9.140625" style="298"/>
    <col min="3845" max="3857" width="10.7109375" style="298" customWidth="1"/>
    <col min="3858" max="4100" width="9.140625" style="298"/>
    <col min="4101" max="4113" width="10.7109375" style="298" customWidth="1"/>
    <col min="4114" max="4356" width="9.140625" style="298"/>
    <col min="4357" max="4369" width="10.7109375" style="298" customWidth="1"/>
    <col min="4370" max="4612" width="9.140625" style="298"/>
    <col min="4613" max="4625" width="10.7109375" style="298" customWidth="1"/>
    <col min="4626" max="4868" width="9.140625" style="298"/>
    <col min="4869" max="4881" width="10.7109375" style="298" customWidth="1"/>
    <col min="4882" max="5124" width="9.140625" style="298"/>
    <col min="5125" max="5137" width="10.7109375" style="298" customWidth="1"/>
    <col min="5138" max="5380" width="9.140625" style="298"/>
    <col min="5381" max="5393" width="10.7109375" style="298" customWidth="1"/>
    <col min="5394" max="5636" width="9.140625" style="298"/>
    <col min="5637" max="5649" width="10.7109375" style="298" customWidth="1"/>
    <col min="5650" max="5892" width="9.140625" style="298"/>
    <col min="5893" max="5905" width="10.7109375" style="298" customWidth="1"/>
    <col min="5906" max="6148" width="9.140625" style="298"/>
    <col min="6149" max="6161" width="10.7109375" style="298" customWidth="1"/>
    <col min="6162" max="6404" width="9.140625" style="298"/>
    <col min="6405" max="6417" width="10.7109375" style="298" customWidth="1"/>
    <col min="6418" max="6660" width="9.140625" style="298"/>
    <col min="6661" max="6673" width="10.7109375" style="298" customWidth="1"/>
    <col min="6674" max="6916" width="9.140625" style="298"/>
    <col min="6917" max="6929" width="10.7109375" style="298" customWidth="1"/>
    <col min="6930" max="7172" width="9.140625" style="298"/>
    <col min="7173" max="7185" width="10.7109375" style="298" customWidth="1"/>
    <col min="7186" max="7428" width="9.140625" style="298"/>
    <col min="7429" max="7441" width="10.7109375" style="298" customWidth="1"/>
    <col min="7442" max="7684" width="9.140625" style="298"/>
    <col min="7685" max="7697" width="10.7109375" style="298" customWidth="1"/>
    <col min="7698" max="7940" width="9.140625" style="298"/>
    <col min="7941" max="7953" width="10.7109375" style="298" customWidth="1"/>
    <col min="7954" max="8196" width="9.140625" style="298"/>
    <col min="8197" max="8209" width="10.7109375" style="298" customWidth="1"/>
    <col min="8210" max="8452" width="9.140625" style="298"/>
    <col min="8453" max="8465" width="10.7109375" style="298" customWidth="1"/>
    <col min="8466" max="8708" width="9.140625" style="298"/>
    <col min="8709" max="8721" width="10.7109375" style="298" customWidth="1"/>
    <col min="8722" max="8964" width="9.140625" style="298"/>
    <col min="8965" max="8977" width="10.7109375" style="298" customWidth="1"/>
    <col min="8978" max="9220" width="9.140625" style="298"/>
    <col min="9221" max="9233" width="10.7109375" style="298" customWidth="1"/>
    <col min="9234" max="9476" width="9.140625" style="298"/>
    <col min="9477" max="9489" width="10.7109375" style="298" customWidth="1"/>
    <col min="9490" max="9732" width="9.140625" style="298"/>
    <col min="9733" max="9745" width="10.7109375" style="298" customWidth="1"/>
    <col min="9746" max="9988" width="9.140625" style="298"/>
    <col min="9989" max="10001" width="10.7109375" style="298" customWidth="1"/>
    <col min="10002" max="10244" width="9.140625" style="298"/>
    <col min="10245" max="10257" width="10.7109375" style="298" customWidth="1"/>
    <col min="10258" max="10500" width="9.140625" style="298"/>
    <col min="10501" max="10513" width="10.7109375" style="298" customWidth="1"/>
    <col min="10514" max="10756" width="9.140625" style="298"/>
    <col min="10757" max="10769" width="10.7109375" style="298" customWidth="1"/>
    <col min="10770" max="11012" width="9.140625" style="298"/>
    <col min="11013" max="11025" width="10.7109375" style="298" customWidth="1"/>
    <col min="11026" max="11268" width="9.140625" style="298"/>
    <col min="11269" max="11281" width="10.7109375" style="298" customWidth="1"/>
    <col min="11282" max="11524" width="9.140625" style="298"/>
    <col min="11525" max="11537" width="10.7109375" style="298" customWidth="1"/>
    <col min="11538" max="11780" width="9.140625" style="298"/>
    <col min="11781" max="11793" width="10.7109375" style="298" customWidth="1"/>
    <col min="11794" max="12036" width="9.140625" style="298"/>
    <col min="12037" max="12049" width="10.7109375" style="298" customWidth="1"/>
    <col min="12050" max="12292" width="9.140625" style="298"/>
    <col min="12293" max="12305" width="10.7109375" style="298" customWidth="1"/>
    <col min="12306" max="12548" width="9.140625" style="298"/>
    <col min="12549" max="12561" width="10.7109375" style="298" customWidth="1"/>
    <col min="12562" max="12804" width="9.140625" style="298"/>
    <col min="12805" max="12817" width="10.7109375" style="298" customWidth="1"/>
    <col min="12818" max="13060" width="9.140625" style="298"/>
    <col min="13061" max="13073" width="10.7109375" style="298" customWidth="1"/>
    <col min="13074" max="13316" width="9.140625" style="298"/>
    <col min="13317" max="13329" width="10.7109375" style="298" customWidth="1"/>
    <col min="13330" max="13572" width="9.140625" style="298"/>
    <col min="13573" max="13585" width="10.7109375" style="298" customWidth="1"/>
    <col min="13586" max="13828" width="9.140625" style="298"/>
    <col min="13829" max="13841" width="10.7109375" style="298" customWidth="1"/>
    <col min="13842" max="14084" width="9.140625" style="298"/>
    <col min="14085" max="14097" width="10.7109375" style="298" customWidth="1"/>
    <col min="14098" max="14340" width="9.140625" style="298"/>
    <col min="14341" max="14353" width="10.7109375" style="298" customWidth="1"/>
    <col min="14354" max="14596" width="9.140625" style="298"/>
    <col min="14597" max="14609" width="10.7109375" style="298" customWidth="1"/>
    <col min="14610" max="14852" width="9.140625" style="298"/>
    <col min="14853" max="14865" width="10.7109375" style="298" customWidth="1"/>
    <col min="14866" max="15108" width="9.140625" style="298"/>
    <col min="15109" max="15121" width="10.7109375" style="298" customWidth="1"/>
    <col min="15122" max="15364" width="9.140625" style="298"/>
    <col min="15365" max="15377" width="10.7109375" style="298" customWidth="1"/>
    <col min="15378" max="15620" width="9.140625" style="298"/>
    <col min="15621" max="15633" width="10.7109375" style="298" customWidth="1"/>
    <col min="15634" max="15876" width="9.140625" style="298"/>
    <col min="15877" max="15889" width="10.7109375" style="298" customWidth="1"/>
    <col min="15890" max="16132" width="9.140625" style="298"/>
    <col min="16133" max="16145" width="10.7109375" style="298" customWidth="1"/>
    <col min="16146" max="16384" width="9.140625" style="298"/>
  </cols>
  <sheetData>
    <row r="1" spans="1:23" x14ac:dyDescent="0.25">
      <c r="R1" s="500"/>
      <c r="S1" s="934" t="s">
        <v>257</v>
      </c>
      <c r="T1" s="934"/>
      <c r="U1" s="934"/>
    </row>
    <row r="2" spans="1:23" ht="20.100000000000001" customHeight="1" x14ac:dyDescent="0.25">
      <c r="A2" s="933" t="s">
        <v>211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</row>
    <row r="3" spans="1:23" ht="20.100000000000001" customHeight="1" x14ac:dyDescent="0.25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2"/>
      <c r="L3" s="323"/>
      <c r="M3" s="323"/>
      <c r="N3" s="323"/>
      <c r="O3" s="323"/>
      <c r="P3" s="323"/>
      <c r="Q3" s="323"/>
      <c r="R3" s="323"/>
    </row>
    <row r="4" spans="1:23" ht="17.25" customHeight="1" x14ac:dyDescent="0.25">
      <c r="A4" s="468"/>
      <c r="B4" s="930">
        <f>T!G17</f>
        <v>2016</v>
      </c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7"/>
      <c r="T4" s="948"/>
      <c r="U4" s="319"/>
    </row>
    <row r="5" spans="1:23" ht="50.1" customHeight="1" x14ac:dyDescent="0.25">
      <c r="A5" s="468"/>
      <c r="B5" s="939" t="s">
        <v>193</v>
      </c>
      <c r="C5" s="940"/>
      <c r="D5" s="940"/>
      <c r="E5" s="940"/>
      <c r="F5" s="940"/>
      <c r="G5" s="940"/>
      <c r="H5" s="941"/>
      <c r="I5" s="939" t="s">
        <v>12</v>
      </c>
      <c r="J5" s="940"/>
      <c r="K5" s="940"/>
      <c r="L5" s="940"/>
      <c r="M5" s="940"/>
      <c r="N5" s="939" t="s">
        <v>11</v>
      </c>
      <c r="O5" s="940"/>
      <c r="P5" s="940"/>
      <c r="Q5" s="940"/>
      <c r="R5" s="941"/>
      <c r="S5" s="604" t="s">
        <v>193</v>
      </c>
      <c r="T5" s="605" t="s">
        <v>12</v>
      </c>
    </row>
    <row r="6" spans="1:23" ht="52.5" customHeight="1" x14ac:dyDescent="0.25">
      <c r="A6" s="299"/>
      <c r="B6" s="942" t="s">
        <v>206</v>
      </c>
      <c r="C6" s="935"/>
      <c r="D6" s="935"/>
      <c r="E6" s="944" t="s">
        <v>207</v>
      </c>
      <c r="F6" s="945"/>
      <c r="G6" s="946"/>
      <c r="H6" s="567" t="s">
        <v>208</v>
      </c>
      <c r="I6" s="953" t="s">
        <v>209</v>
      </c>
      <c r="J6" s="946"/>
      <c r="K6" s="944" t="s">
        <v>207</v>
      </c>
      <c r="L6" s="945"/>
      <c r="M6" s="596" t="s">
        <v>208</v>
      </c>
      <c r="N6" s="953" t="s">
        <v>210</v>
      </c>
      <c r="O6" s="945"/>
      <c r="P6" s="945"/>
      <c r="Q6" s="945"/>
      <c r="R6" s="954"/>
      <c r="S6" s="949" t="s">
        <v>220</v>
      </c>
      <c r="T6" s="950"/>
    </row>
    <row r="7" spans="1:23" ht="28.5" customHeight="1" x14ac:dyDescent="0.25">
      <c r="A7" s="300" t="s">
        <v>157</v>
      </c>
      <c r="B7" s="545">
        <f>T!G17</f>
        <v>2016</v>
      </c>
      <c r="C7" s="555">
        <f>B7-1</f>
        <v>2015</v>
      </c>
      <c r="D7" s="527" t="s">
        <v>203</v>
      </c>
      <c r="E7" s="547">
        <f>B7</f>
        <v>2016</v>
      </c>
      <c r="F7" s="555">
        <f>C7</f>
        <v>2015</v>
      </c>
      <c r="G7" s="527" t="s">
        <v>203</v>
      </c>
      <c r="H7" s="571">
        <f>B7</f>
        <v>2016</v>
      </c>
      <c r="I7" s="545">
        <f>B7</f>
        <v>2016</v>
      </c>
      <c r="J7" s="560">
        <f>C7</f>
        <v>2015</v>
      </c>
      <c r="K7" s="547">
        <f>B7</f>
        <v>2016</v>
      </c>
      <c r="L7" s="560">
        <f>C7</f>
        <v>2015</v>
      </c>
      <c r="M7" s="597">
        <f>B7</f>
        <v>2016</v>
      </c>
      <c r="N7" s="606" t="s">
        <v>38</v>
      </c>
      <c r="O7" s="594" t="s">
        <v>218</v>
      </c>
      <c r="P7" s="594" t="s">
        <v>219</v>
      </c>
      <c r="Q7" s="594" t="s">
        <v>204</v>
      </c>
      <c r="R7" s="595" t="s">
        <v>205</v>
      </c>
      <c r="S7" s="951"/>
      <c r="T7" s="952"/>
      <c r="U7" s="409"/>
    </row>
    <row r="8" spans="1:23" ht="14.1" customHeight="1" x14ac:dyDescent="0.25">
      <c r="A8" s="301" t="s">
        <v>25</v>
      </c>
      <c r="B8" s="315">
        <v>1187.264788615279</v>
      </c>
      <c r="C8" s="556">
        <v>1081.2807386749839</v>
      </c>
      <c r="D8" s="683">
        <v>9.8017144067663126E-2</v>
      </c>
      <c r="E8" s="318">
        <v>1214.7632214782154</v>
      </c>
      <c r="F8" s="559">
        <v>1162.3828121845233</v>
      </c>
      <c r="G8" s="683">
        <v>4.506295924597422E-2</v>
      </c>
      <c r="H8" s="568">
        <v>1150</v>
      </c>
      <c r="I8" s="552">
        <v>12664.390614999998</v>
      </c>
      <c r="J8" s="561">
        <v>11492.758327891854</v>
      </c>
      <c r="K8" s="318">
        <v>12957.712625739279</v>
      </c>
      <c r="L8" s="564">
        <v>12354.779167991388</v>
      </c>
      <c r="M8" s="598">
        <v>12250</v>
      </c>
      <c r="N8" s="315">
        <v>-1.1806451612903228</v>
      </c>
      <c r="O8" s="328">
        <v>6.5</v>
      </c>
      <c r="P8" s="328">
        <v>-10.9</v>
      </c>
      <c r="Q8" s="328">
        <v>-1.9612903225806451</v>
      </c>
      <c r="R8" s="550">
        <v>0.78064516129032224</v>
      </c>
      <c r="S8" s="308">
        <v>47.856946517261193</v>
      </c>
      <c r="T8" s="602">
        <v>510.48336300000011</v>
      </c>
      <c r="U8" s="307"/>
      <c r="V8" s="307"/>
      <c r="W8" s="711"/>
    </row>
    <row r="9" spans="1:23" ht="14.1" customHeight="1" x14ac:dyDescent="0.25">
      <c r="A9" s="301" t="s">
        <v>26</v>
      </c>
      <c r="B9" s="302">
        <v>894.9775109236499</v>
      </c>
      <c r="C9" s="557">
        <v>989.86695420181502</v>
      </c>
      <c r="D9" s="671">
        <v>-9.5860805207584457E-2</v>
      </c>
      <c r="E9" s="305">
        <v>963.61081742210649</v>
      </c>
      <c r="F9" s="557">
        <v>1022.8621670159698</v>
      </c>
      <c r="G9" s="671">
        <v>-5.7927012558025563E-2</v>
      </c>
      <c r="H9" s="569">
        <v>1010</v>
      </c>
      <c r="I9" s="553">
        <v>9546.7534078000026</v>
      </c>
      <c r="J9" s="562">
        <v>10525.401374383</v>
      </c>
      <c r="K9" s="305">
        <v>10278.867058372636</v>
      </c>
      <c r="L9" s="565">
        <v>10876.244340529094</v>
      </c>
      <c r="M9" s="599">
        <v>10750</v>
      </c>
      <c r="N9" s="553">
        <v>3.5607142857142859</v>
      </c>
      <c r="O9" s="303">
        <v>10.199999999999999</v>
      </c>
      <c r="P9" s="303">
        <v>-1.5</v>
      </c>
      <c r="Q9" s="303">
        <v>-0.66206896551724137</v>
      </c>
      <c r="R9" s="551">
        <v>4.2227832512315278</v>
      </c>
      <c r="S9" s="308">
        <v>29.507023584551458</v>
      </c>
      <c r="T9" s="602">
        <v>314.75221399999975</v>
      </c>
      <c r="U9" s="307"/>
      <c r="V9" s="307"/>
      <c r="W9" s="711"/>
    </row>
    <row r="10" spans="1:23" ht="14.1" customHeight="1" x14ac:dyDescent="0.25">
      <c r="A10" s="355" t="s">
        <v>27</v>
      </c>
      <c r="B10" s="310">
        <v>894.92809451256755</v>
      </c>
      <c r="C10" s="558">
        <v>865.53305582034682</v>
      </c>
      <c r="D10" s="684">
        <v>3.3961774763599642E-2</v>
      </c>
      <c r="E10" s="313">
        <v>915.98125865159625</v>
      </c>
      <c r="F10" s="558">
        <v>901.3317222446924</v>
      </c>
      <c r="G10" s="684">
        <v>1.6253212935211449E-2</v>
      </c>
      <c r="H10" s="570">
        <v>900</v>
      </c>
      <c r="I10" s="554">
        <v>9564.2893909999984</v>
      </c>
      <c r="J10" s="563">
        <v>9201.9028527498358</v>
      </c>
      <c r="K10" s="313">
        <v>9789.2890928269553</v>
      </c>
      <c r="L10" s="566">
        <v>9582.4958855400255</v>
      </c>
      <c r="M10" s="600">
        <v>9590</v>
      </c>
      <c r="N10" s="554">
        <v>3.7806451612903227</v>
      </c>
      <c r="O10" s="311">
        <v>12.4</v>
      </c>
      <c r="P10" s="311">
        <v>-0.3</v>
      </c>
      <c r="Q10" s="311">
        <v>3.3032258064516129</v>
      </c>
      <c r="R10" s="551">
        <v>0.47741935483870979</v>
      </c>
      <c r="S10" s="353">
        <v>23.181060227508155</v>
      </c>
      <c r="T10" s="603">
        <v>247.74103699999992</v>
      </c>
      <c r="U10" s="307"/>
      <c r="V10" s="307"/>
      <c r="W10" s="711"/>
    </row>
    <row r="11" spans="1:23" ht="14.1" customHeight="1" x14ac:dyDescent="0.25">
      <c r="A11" s="354" t="s">
        <v>28</v>
      </c>
      <c r="B11" s="315">
        <v>602.68370065666431</v>
      </c>
      <c r="C11" s="559">
        <v>622.80867864061963</v>
      </c>
      <c r="D11" s="683">
        <v>-3.2313258748868638E-2</v>
      </c>
      <c r="E11" s="318">
        <v>613.9792690790066</v>
      </c>
      <c r="F11" s="559">
        <v>647.29647623388939</v>
      </c>
      <c r="G11" s="683">
        <v>-5.1471324776444782E-2</v>
      </c>
      <c r="H11" s="568">
        <v>630</v>
      </c>
      <c r="I11" s="552">
        <v>6448.9158375999996</v>
      </c>
      <c r="J11" s="561">
        <v>6626.1086613249518</v>
      </c>
      <c r="K11" s="318">
        <v>6569.7821726513193</v>
      </c>
      <c r="L11" s="564">
        <v>6886.6361929638706</v>
      </c>
      <c r="M11" s="598">
        <v>6710</v>
      </c>
      <c r="N11" s="315">
        <v>8.086666666666666</v>
      </c>
      <c r="O11" s="328">
        <v>15.1</v>
      </c>
      <c r="P11" s="328">
        <v>2.2000000000000002</v>
      </c>
      <c r="Q11" s="328">
        <v>7.5500000000000007</v>
      </c>
      <c r="R11" s="550">
        <v>0.53666666666666529</v>
      </c>
      <c r="S11" s="308">
        <v>19.173893771416985</v>
      </c>
      <c r="T11" s="602">
        <v>205.16673499999982</v>
      </c>
      <c r="U11" s="307"/>
      <c r="V11" s="307"/>
      <c r="W11" s="711"/>
    </row>
    <row r="12" spans="1:23" ht="14.1" customHeight="1" x14ac:dyDescent="0.25">
      <c r="A12" s="354" t="s">
        <v>29</v>
      </c>
      <c r="B12" s="302">
        <v>415.73715074428043</v>
      </c>
      <c r="C12" s="557">
        <v>404.7717716651718</v>
      </c>
      <c r="D12" s="671">
        <v>2.70902761672304E-2</v>
      </c>
      <c r="E12" s="305">
        <v>426.58111434401832</v>
      </c>
      <c r="F12" s="557">
        <v>399.23251375251544</v>
      </c>
      <c r="G12" s="671">
        <v>6.8502939138008909E-2</v>
      </c>
      <c r="H12" s="569">
        <v>410</v>
      </c>
      <c r="I12" s="553">
        <v>4457.6312785</v>
      </c>
      <c r="J12" s="562">
        <v>4332.1303739099994</v>
      </c>
      <c r="K12" s="305">
        <v>4573.9028006350036</v>
      </c>
      <c r="L12" s="565">
        <v>4272.8456383326629</v>
      </c>
      <c r="M12" s="599">
        <v>4360</v>
      </c>
      <c r="N12" s="553">
        <v>13.622580645161289</v>
      </c>
      <c r="O12" s="303">
        <v>19.899999999999999</v>
      </c>
      <c r="P12" s="303">
        <v>6.7</v>
      </c>
      <c r="Q12" s="303">
        <v>12.95483870967742</v>
      </c>
      <c r="R12" s="551">
        <v>0.6677419354838694</v>
      </c>
      <c r="S12" s="308">
        <v>36.101057916165999</v>
      </c>
      <c r="T12" s="602">
        <v>387.0840390000003</v>
      </c>
      <c r="U12" s="307"/>
      <c r="V12" s="307"/>
      <c r="W12" s="711"/>
    </row>
    <row r="13" spans="1:23" ht="14.1" customHeight="1" x14ac:dyDescent="0.25">
      <c r="A13" s="355" t="s">
        <v>30</v>
      </c>
      <c r="B13" s="310">
        <v>311.81407125916962</v>
      </c>
      <c r="C13" s="558">
        <v>314.40793647841224</v>
      </c>
      <c r="D13" s="684">
        <v>-8.2499991835311547E-3</v>
      </c>
      <c r="E13" s="313">
        <v>313.7516508599644</v>
      </c>
      <c r="F13" s="558">
        <v>318.95073063762356</v>
      </c>
      <c r="G13" s="684">
        <v>-1.6300573343304574E-2</v>
      </c>
      <c r="H13" s="570">
        <v>320</v>
      </c>
      <c r="I13" s="554">
        <v>3350.6074520000002</v>
      </c>
      <c r="J13" s="563">
        <v>3367.3136094100046</v>
      </c>
      <c r="K13" s="313">
        <v>3371.4277716958045</v>
      </c>
      <c r="L13" s="566">
        <v>3415.9670014598291</v>
      </c>
      <c r="M13" s="600">
        <v>3400</v>
      </c>
      <c r="N13" s="554">
        <v>17.560000000000002</v>
      </c>
      <c r="O13" s="311">
        <v>25</v>
      </c>
      <c r="P13" s="311">
        <v>14.5</v>
      </c>
      <c r="Q13" s="311">
        <v>15.81</v>
      </c>
      <c r="R13" s="551">
        <v>1.7500000000000018</v>
      </c>
      <c r="S13" s="353">
        <v>18.337711387887392</v>
      </c>
      <c r="T13" s="603">
        <v>197.04835499999984</v>
      </c>
      <c r="U13" s="307"/>
      <c r="V13" s="307"/>
      <c r="W13" s="711"/>
    </row>
    <row r="14" spans="1:23" ht="14.1" customHeight="1" x14ac:dyDescent="0.25">
      <c r="A14" s="354" t="s">
        <v>31</v>
      </c>
      <c r="B14" s="315">
        <v>296.64972694376223</v>
      </c>
      <c r="C14" s="559">
        <v>298.04256704790401</v>
      </c>
      <c r="D14" s="683">
        <v>-4.6732925364916531E-3</v>
      </c>
      <c r="E14" s="318">
        <v>301.3877052187126</v>
      </c>
      <c r="F14" s="559">
        <v>302.09341924493708</v>
      </c>
      <c r="G14" s="683">
        <v>-2.336078779830328E-3</v>
      </c>
      <c r="H14" s="568">
        <v>290</v>
      </c>
      <c r="I14" s="552">
        <v>3178.1132775999995</v>
      </c>
      <c r="J14" s="561">
        <v>3182.4140288225453</v>
      </c>
      <c r="K14" s="318">
        <v>3228.8729119328327</v>
      </c>
      <c r="L14" s="564">
        <v>3225.6678800700843</v>
      </c>
      <c r="M14" s="598">
        <v>3080</v>
      </c>
      <c r="N14" s="315">
        <v>18.864516129032257</v>
      </c>
      <c r="O14" s="328">
        <v>24.8</v>
      </c>
      <c r="P14" s="328">
        <v>12.4</v>
      </c>
      <c r="Q14" s="328">
        <v>17.525806451612908</v>
      </c>
      <c r="R14" s="550">
        <v>1.3387096774193488</v>
      </c>
      <c r="S14" s="308">
        <v>27.566082545848939</v>
      </c>
      <c r="T14" s="602">
        <v>295.32509500000015</v>
      </c>
      <c r="U14" s="307"/>
      <c r="V14" s="307"/>
      <c r="W14" s="711"/>
    </row>
    <row r="15" spans="1:23" ht="14.1" customHeight="1" x14ac:dyDescent="0.25">
      <c r="A15" s="354" t="s">
        <v>32</v>
      </c>
      <c r="B15" s="302">
        <v>327.92968151401999</v>
      </c>
      <c r="C15" s="557">
        <v>277.17848159372522</v>
      </c>
      <c r="D15" s="671">
        <v>0.1830993503842171</v>
      </c>
      <c r="E15" s="305">
        <v>326.16821781521577</v>
      </c>
      <c r="F15" s="557">
        <v>298.68566189223679</v>
      </c>
      <c r="G15" s="671">
        <v>9.2011634401434519E-2</v>
      </c>
      <c r="H15" s="569">
        <v>300</v>
      </c>
      <c r="I15" s="553">
        <v>3513.1444235999993</v>
      </c>
      <c r="J15" s="562">
        <v>2969.3582231390087</v>
      </c>
      <c r="K15" s="305">
        <v>3494.2736817316295</v>
      </c>
      <c r="L15" s="565">
        <v>3199.7603896734413</v>
      </c>
      <c r="M15" s="599">
        <v>3190</v>
      </c>
      <c r="N15" s="553">
        <v>17.267741935483869</v>
      </c>
      <c r="O15" s="303">
        <v>22.8</v>
      </c>
      <c r="P15" s="303">
        <v>11.3</v>
      </c>
      <c r="Q15" s="303">
        <v>17.219354838709684</v>
      </c>
      <c r="R15" s="551">
        <v>4.8387096774185068E-2</v>
      </c>
      <c r="S15" s="308">
        <v>47.79397317973585</v>
      </c>
      <c r="T15" s="602">
        <v>512.02201099999945</v>
      </c>
      <c r="U15" s="307"/>
      <c r="V15" s="307"/>
      <c r="W15" s="711"/>
    </row>
    <row r="16" spans="1:23" ht="14.1" customHeight="1" x14ac:dyDescent="0.25">
      <c r="A16" s="355" t="s">
        <v>33</v>
      </c>
      <c r="B16" s="310">
        <v>401.9938936252293</v>
      </c>
      <c r="C16" s="558">
        <v>352.64204135062562</v>
      </c>
      <c r="D16" s="684">
        <v>0.13994886170005474</v>
      </c>
      <c r="E16" s="313">
        <v>435.55155856016381</v>
      </c>
      <c r="F16" s="558">
        <v>359.42747592676545</v>
      </c>
      <c r="G16" s="684">
        <v>0.21179260833389627</v>
      </c>
      <c r="H16" s="570">
        <v>380</v>
      </c>
      <c r="I16" s="554">
        <v>4307.9605575000005</v>
      </c>
      <c r="J16" s="563">
        <v>3772.0559250699816</v>
      </c>
      <c r="K16" s="313">
        <v>4667.5806891338252</v>
      </c>
      <c r="L16" s="566">
        <v>3844.6367171929896</v>
      </c>
      <c r="M16" s="600">
        <v>4050</v>
      </c>
      <c r="N16" s="554">
        <v>16.003333333333334</v>
      </c>
      <c r="O16" s="311">
        <v>20.7</v>
      </c>
      <c r="P16" s="311">
        <v>9.5</v>
      </c>
      <c r="Q16" s="311">
        <v>13.010000000000002</v>
      </c>
      <c r="R16" s="551">
        <v>2.9933333333333323</v>
      </c>
      <c r="S16" s="353">
        <v>78.155580364158411</v>
      </c>
      <c r="T16" s="603">
        <v>837.55338700000073</v>
      </c>
      <c r="U16" s="307"/>
      <c r="V16" s="307"/>
      <c r="W16" s="711"/>
    </row>
    <row r="17" spans="1:23" ht="14.1" customHeight="1" x14ac:dyDescent="0.25">
      <c r="A17" s="301" t="s">
        <v>34</v>
      </c>
      <c r="B17" s="315">
        <v>769.56834511857073</v>
      </c>
      <c r="C17" s="559">
        <v>692.05393090006339</v>
      </c>
      <c r="D17" s="683">
        <v>0.11200632025555371</v>
      </c>
      <c r="E17" s="318">
        <v>761.90263471553499</v>
      </c>
      <c r="F17" s="559">
        <v>698.51345627094895</v>
      </c>
      <c r="G17" s="683">
        <v>9.0748686192807973E-2</v>
      </c>
      <c r="H17" s="568">
        <v>660</v>
      </c>
      <c r="I17" s="552">
        <v>8214.4376680000005</v>
      </c>
      <c r="J17" s="561">
        <v>7391.5791675299615</v>
      </c>
      <c r="K17" s="318">
        <v>8132.613226173492</v>
      </c>
      <c r="L17" s="564">
        <v>7460.5710351167427</v>
      </c>
      <c r="M17" s="598">
        <v>7030</v>
      </c>
      <c r="N17" s="315">
        <v>7.6451612903225818</v>
      </c>
      <c r="O17" s="328">
        <v>15.9</v>
      </c>
      <c r="P17" s="328">
        <v>4.8</v>
      </c>
      <c r="Q17" s="328">
        <v>7.9935483870967738</v>
      </c>
      <c r="R17" s="550">
        <v>-0.348387096774192</v>
      </c>
      <c r="S17" s="308">
        <v>86.560913251931751</v>
      </c>
      <c r="T17" s="602">
        <v>923.95833599999969</v>
      </c>
      <c r="U17" s="307"/>
      <c r="V17" s="307"/>
      <c r="W17" s="711"/>
    </row>
    <row r="18" spans="1:23" ht="14.1" customHeight="1" x14ac:dyDescent="0.25">
      <c r="A18" s="301" t="s">
        <v>35</v>
      </c>
      <c r="B18" s="302">
        <v>974.72660043127769</v>
      </c>
      <c r="C18" s="557">
        <v>806.01640285208839</v>
      </c>
      <c r="D18" s="671">
        <v>0.20931360327433585</v>
      </c>
      <c r="E18" s="305">
        <v>990.60868678569273</v>
      </c>
      <c r="F18" s="557">
        <v>918.31080244363375</v>
      </c>
      <c r="G18" s="671">
        <v>7.8729210360668336E-2</v>
      </c>
      <c r="H18" s="569">
        <v>930</v>
      </c>
      <c r="I18" s="553">
        <v>10409.769130199998</v>
      </c>
      <c r="J18" s="562">
        <v>8590.0429818340017</v>
      </c>
      <c r="K18" s="305">
        <v>10579.384745678441</v>
      </c>
      <c r="L18" s="565">
        <v>9786.8098412891359</v>
      </c>
      <c r="M18" s="599">
        <v>9900</v>
      </c>
      <c r="N18" s="553">
        <v>6.3366666666666669</v>
      </c>
      <c r="O18" s="303">
        <v>11.5</v>
      </c>
      <c r="P18" s="303">
        <v>0.2</v>
      </c>
      <c r="Q18" s="303">
        <v>2.6366666666666658</v>
      </c>
      <c r="R18" s="551">
        <v>3.7000000000000011</v>
      </c>
      <c r="S18" s="308">
        <v>66.221434191731518</v>
      </c>
      <c r="T18" s="602">
        <v>707.22354399999915</v>
      </c>
      <c r="U18" s="307"/>
      <c r="V18" s="307"/>
      <c r="W18" s="711"/>
    </row>
    <row r="19" spans="1:23" ht="14.1" customHeight="1" x14ac:dyDescent="0.25">
      <c r="A19" s="309" t="s">
        <v>36</v>
      </c>
      <c r="B19" s="310">
        <v>1176.860669189386</v>
      </c>
      <c r="C19" s="558">
        <v>902.96207371918115</v>
      </c>
      <c r="D19" s="684">
        <v>0.3033334438312042</v>
      </c>
      <c r="E19" s="313">
        <v>1178.2230642954175</v>
      </c>
      <c r="F19" s="558">
        <v>1056.2788345658412</v>
      </c>
      <c r="G19" s="684">
        <v>0.11544700673634031</v>
      </c>
      <c r="H19" s="570">
        <v>1120</v>
      </c>
      <c r="I19" s="554">
        <v>12587.1541784</v>
      </c>
      <c r="J19" s="563">
        <v>9616.835897712017</v>
      </c>
      <c r="K19" s="313">
        <v>12601.725722594205</v>
      </c>
      <c r="L19" s="566">
        <v>11249.708608919187</v>
      </c>
      <c r="M19" s="600">
        <v>11930</v>
      </c>
      <c r="N19" s="554">
        <v>-0.38709677419354827</v>
      </c>
      <c r="O19" s="311">
        <v>5.7</v>
      </c>
      <c r="P19" s="311">
        <v>-4.5999999999999996</v>
      </c>
      <c r="Q19" s="311">
        <v>-0.43548387096774194</v>
      </c>
      <c r="R19" s="551">
        <v>4.8387096774193672E-2</v>
      </c>
      <c r="S19" s="353">
        <v>80.723562698161928</v>
      </c>
      <c r="T19" s="603">
        <v>863.38156300000003</v>
      </c>
      <c r="U19" s="601"/>
      <c r="V19" s="307"/>
      <c r="W19" s="711"/>
    </row>
    <row r="20" spans="1:23" ht="14.1" customHeight="1" x14ac:dyDescent="0.25">
      <c r="A20" s="301" t="s">
        <v>145</v>
      </c>
      <c r="B20" s="652">
        <f>SUM(B8:B10)</f>
        <v>2977.1703940514963</v>
      </c>
      <c r="C20" s="653">
        <f>SUM(C8:C10)</f>
        <v>2936.6807486971456</v>
      </c>
      <c r="D20" s="654">
        <f t="shared" ref="D20:D26" si="0">(B20-C20)/C20</f>
        <v>1.3787554323810578E-2</v>
      </c>
      <c r="E20" s="655">
        <f t="shared" ref="E20:K20" si="1">SUM(E8:E10)</f>
        <v>3094.3552975519183</v>
      </c>
      <c r="F20" s="653">
        <f t="shared" si="1"/>
        <v>3086.5767014451858</v>
      </c>
      <c r="G20" s="654">
        <f t="shared" ref="G20:G26" si="2">(E20-F20)/F20</f>
        <v>2.5201369864194293E-3</v>
      </c>
      <c r="H20" s="656">
        <f>SUM(H8:H10)</f>
        <v>3060</v>
      </c>
      <c r="I20" s="657">
        <f t="shared" si="1"/>
        <v>31775.433413799998</v>
      </c>
      <c r="J20" s="658">
        <f t="shared" si="1"/>
        <v>31220.062555024691</v>
      </c>
      <c r="K20" s="659">
        <f t="shared" si="1"/>
        <v>33025.868776938871</v>
      </c>
      <c r="L20" s="658">
        <f>SUM(L8:L10)</f>
        <v>32813.51939406051</v>
      </c>
      <c r="M20" s="660">
        <f>SUM(M8:M10)</f>
        <v>32590</v>
      </c>
      <c r="N20" s="661">
        <f>AVERAGE(N8:N10)</f>
        <v>2.0535714285714288</v>
      </c>
      <c r="O20" s="662">
        <f>MAX(O8:O10)</f>
        <v>12.4</v>
      </c>
      <c r="P20" s="662">
        <f>MIN(P8:P10)</f>
        <v>-10.9</v>
      </c>
      <c r="Q20" s="662">
        <f>AVERAGE(Q8:Q10)</f>
        <v>0.22662217278457542</v>
      </c>
      <c r="R20" s="663">
        <f t="shared" ref="R20:R26" si="3">N20-Q20</f>
        <v>1.8269492557868534</v>
      </c>
      <c r="S20" s="664">
        <f t="shared" ref="S20:T20" si="4">SUM(S8:S10)</f>
        <v>100.54503032932081</v>
      </c>
      <c r="T20" s="663">
        <f t="shared" si="4"/>
        <v>1072.9766139999999</v>
      </c>
      <c r="W20" s="711"/>
    </row>
    <row r="21" spans="1:23" ht="14.1" customHeight="1" x14ac:dyDescent="0.25">
      <c r="A21" s="301" t="s">
        <v>171</v>
      </c>
      <c r="B21" s="652">
        <f>SUM(B11:B13)</f>
        <v>1330.2349226601143</v>
      </c>
      <c r="C21" s="653">
        <f>SUM(C11:C13)</f>
        <v>1341.9883867842036</v>
      </c>
      <c r="D21" s="654">
        <f t="shared" si="0"/>
        <v>-8.758245779051814E-3</v>
      </c>
      <c r="E21" s="655">
        <f t="shared" ref="E21:K21" si="5">SUM(E11:E13)</f>
        <v>1354.3120342829893</v>
      </c>
      <c r="F21" s="653">
        <f t="shared" si="5"/>
        <v>1365.4797206240285</v>
      </c>
      <c r="G21" s="654">
        <f t="shared" si="2"/>
        <v>-8.1785808843323395E-3</v>
      </c>
      <c r="H21" s="656">
        <f t="shared" si="5"/>
        <v>1360</v>
      </c>
      <c r="I21" s="657">
        <f t="shared" si="5"/>
        <v>14257.154568099999</v>
      </c>
      <c r="J21" s="658">
        <f t="shared" si="5"/>
        <v>14325.552644644955</v>
      </c>
      <c r="K21" s="659">
        <f t="shared" si="5"/>
        <v>14515.112744982127</v>
      </c>
      <c r="L21" s="658">
        <f>SUM(L11:L13)</f>
        <v>14575.448832756361</v>
      </c>
      <c r="M21" s="660">
        <f>SUM(M11:M13)</f>
        <v>14470</v>
      </c>
      <c r="N21" s="661">
        <f>AVERAGE(N11:N13)</f>
        <v>13.089749103942651</v>
      </c>
      <c r="O21" s="662">
        <f>MAX(O11:O13)</f>
        <v>25</v>
      </c>
      <c r="P21" s="662">
        <f>MIN(P11:P13)</f>
        <v>2.2000000000000002</v>
      </c>
      <c r="Q21" s="662">
        <f>AVERAGE(Q11:Q13)</f>
        <v>12.104946236559142</v>
      </c>
      <c r="R21" s="665">
        <f t="shared" si="3"/>
        <v>0.9848028673835092</v>
      </c>
      <c r="S21" s="661">
        <f>SUM(S11:S13)</f>
        <v>73.61266307547038</v>
      </c>
      <c r="T21" s="665">
        <f t="shared" ref="T21" si="6">SUM(T11:T13)</f>
        <v>789.29912899999999</v>
      </c>
      <c r="W21" s="711"/>
    </row>
    <row r="22" spans="1:23" ht="14.1" customHeight="1" x14ac:dyDescent="0.25">
      <c r="A22" s="301" t="s">
        <v>215</v>
      </c>
      <c r="B22" s="652">
        <f>SUM(B14:B16)</f>
        <v>1026.5733020830114</v>
      </c>
      <c r="C22" s="653">
        <f>SUM(C14:C16)</f>
        <v>927.86308999225491</v>
      </c>
      <c r="D22" s="654">
        <f t="shared" si="0"/>
        <v>0.10638445817645409</v>
      </c>
      <c r="E22" s="655">
        <f t="shared" ref="E22:K22" si="7">SUM(E14:E16)</f>
        <v>1063.1074815940922</v>
      </c>
      <c r="F22" s="653">
        <f t="shared" si="7"/>
        <v>960.20655706393927</v>
      </c>
      <c r="G22" s="654">
        <f t="shared" si="2"/>
        <v>0.10716540495703034</v>
      </c>
      <c r="H22" s="656">
        <f t="shared" si="7"/>
        <v>970</v>
      </c>
      <c r="I22" s="657">
        <f t="shared" si="7"/>
        <v>10999.218258699999</v>
      </c>
      <c r="J22" s="658">
        <f t="shared" si="7"/>
        <v>9923.8281770315371</v>
      </c>
      <c r="K22" s="659">
        <f t="shared" si="7"/>
        <v>11390.727282798287</v>
      </c>
      <c r="L22" s="658">
        <f>SUM(L14:L16)</f>
        <v>10270.064986936515</v>
      </c>
      <c r="M22" s="660">
        <f>SUM(M14:M16)</f>
        <v>10320</v>
      </c>
      <c r="N22" s="661">
        <f>AVERAGE(N14:N16)</f>
        <v>17.378530465949819</v>
      </c>
      <c r="O22" s="662">
        <f>MAX(O14:O16)</f>
        <v>24.8</v>
      </c>
      <c r="P22" s="662">
        <f>MIN(P14:P16)</f>
        <v>9.5</v>
      </c>
      <c r="Q22" s="662">
        <f>AVERAGE(Q14:Q16)</f>
        <v>15.918387096774197</v>
      </c>
      <c r="R22" s="665">
        <f>N22-Q22</f>
        <v>1.460143369175622</v>
      </c>
      <c r="S22" s="661">
        <f t="shared" ref="S22:T22" si="8">SUM(S14:S16)</f>
        <v>153.5156360897432</v>
      </c>
      <c r="T22" s="665">
        <f t="shared" si="8"/>
        <v>1644.9004930000003</v>
      </c>
      <c r="W22" s="711"/>
    </row>
    <row r="23" spans="1:23" ht="14.1" customHeight="1" x14ac:dyDescent="0.25">
      <c r="A23" s="355" t="s">
        <v>172</v>
      </c>
      <c r="B23" s="830">
        <f>SUM(B17:B19)</f>
        <v>2921.1556147392344</v>
      </c>
      <c r="C23" s="837">
        <f>SUM(C17:C19)</f>
        <v>2401.032407471333</v>
      </c>
      <c r="D23" s="831">
        <f t="shared" si="0"/>
        <v>0.21662481757823224</v>
      </c>
      <c r="E23" s="832">
        <f t="shared" ref="E23:K23" si="9">SUM(E17:E19)</f>
        <v>2930.7343857966453</v>
      </c>
      <c r="F23" s="837">
        <f t="shared" si="9"/>
        <v>2673.1030932804242</v>
      </c>
      <c r="G23" s="831">
        <f t="shared" si="2"/>
        <v>9.6379108296963098E-2</v>
      </c>
      <c r="H23" s="666">
        <f t="shared" si="9"/>
        <v>2710</v>
      </c>
      <c r="I23" s="833">
        <f t="shared" si="9"/>
        <v>31211.360976600001</v>
      </c>
      <c r="J23" s="839">
        <f t="shared" si="9"/>
        <v>25598.458047075983</v>
      </c>
      <c r="K23" s="834">
        <f t="shared" si="9"/>
        <v>31313.723694446137</v>
      </c>
      <c r="L23" s="839">
        <f>SUM(L17:L19)</f>
        <v>28497.089485325065</v>
      </c>
      <c r="M23" s="667">
        <f>SUM(M17:M19)</f>
        <v>28860</v>
      </c>
      <c r="N23" s="835">
        <f>AVERAGE(N17:N19)</f>
        <v>4.5315770609319008</v>
      </c>
      <c r="O23" s="668">
        <f>MAX(O17:O19)</f>
        <v>15.9</v>
      </c>
      <c r="P23" s="668">
        <f>MIN(P17:P19)</f>
        <v>-4.5999999999999996</v>
      </c>
      <c r="Q23" s="668">
        <f>AVERAGE(Q17:Q19)</f>
        <v>3.3982437275985657</v>
      </c>
      <c r="R23" s="665">
        <f t="shared" si="3"/>
        <v>1.1333333333333351</v>
      </c>
      <c r="S23" s="835">
        <f t="shared" ref="S23:T23" si="10">SUM(S17:S19)</f>
        <v>233.50591014182521</v>
      </c>
      <c r="T23" s="836">
        <f t="shared" si="10"/>
        <v>2494.5634429999986</v>
      </c>
      <c r="U23" s="409"/>
      <c r="W23" s="711"/>
    </row>
    <row r="24" spans="1:23" ht="14.1" customHeight="1" x14ac:dyDescent="0.25">
      <c r="A24" s="301" t="s">
        <v>173</v>
      </c>
      <c r="B24" s="669">
        <f>SUM(B8:B13)</f>
        <v>4307.4053167116108</v>
      </c>
      <c r="C24" s="670">
        <f>SUM(C8:C13)</f>
        <v>4278.6691354813493</v>
      </c>
      <c r="D24" s="671">
        <f t="shared" si="0"/>
        <v>6.7161494194452878E-3</v>
      </c>
      <c r="E24" s="672">
        <f t="shared" ref="E24:K24" si="11">SUM(E8:E13)</f>
        <v>4448.6673318349085</v>
      </c>
      <c r="F24" s="673">
        <f t="shared" si="11"/>
        <v>4452.056422069214</v>
      </c>
      <c r="G24" s="671">
        <f t="shared" si="2"/>
        <v>-7.612415281858314E-4</v>
      </c>
      <c r="H24" s="674">
        <f t="shared" si="11"/>
        <v>4420</v>
      </c>
      <c r="I24" s="669">
        <f t="shared" si="11"/>
        <v>46032.587981899997</v>
      </c>
      <c r="J24" s="675">
        <f t="shared" si="11"/>
        <v>45545.615199669643</v>
      </c>
      <c r="K24" s="676">
        <f t="shared" si="11"/>
        <v>47540.981521921</v>
      </c>
      <c r="L24" s="675">
        <f>SUM(L8:L13)</f>
        <v>47388.968226816876</v>
      </c>
      <c r="M24" s="677">
        <f>SUM(M8:M13)</f>
        <v>47060</v>
      </c>
      <c r="N24" s="669">
        <f>AVERAGE(N8:N13)</f>
        <v>7.5716602662570409</v>
      </c>
      <c r="O24" s="664">
        <f>MAX(O8:O13)</f>
        <v>25</v>
      </c>
      <c r="P24" s="664">
        <f>MIN(P8:P13)</f>
        <v>-10.9</v>
      </c>
      <c r="Q24" s="664">
        <f>AVERAGE(Q8:Q13)</f>
        <v>6.1657842046718585</v>
      </c>
      <c r="R24" s="663">
        <f t="shared" si="3"/>
        <v>1.4058760615851824</v>
      </c>
      <c r="S24" s="669">
        <f t="shared" ref="S24:T24" si="12">SUM(S8:S13)</f>
        <v>174.15769340479119</v>
      </c>
      <c r="T24" s="663">
        <f t="shared" si="12"/>
        <v>1862.2757429999999</v>
      </c>
      <c r="W24" s="711"/>
    </row>
    <row r="25" spans="1:23" ht="14.1" customHeight="1" x14ac:dyDescent="0.25">
      <c r="A25" s="301" t="s">
        <v>174</v>
      </c>
      <c r="B25" s="661">
        <f>SUM(B14:B19)</f>
        <v>3947.728916822246</v>
      </c>
      <c r="C25" s="673">
        <f>SUM(C14:C19)</f>
        <v>3328.8954974635881</v>
      </c>
      <c r="D25" s="671">
        <f t="shared" si="0"/>
        <v>0.18589752061311945</v>
      </c>
      <c r="E25" s="672">
        <f t="shared" ref="E25:K25" si="13">SUM(E14:E19)</f>
        <v>3993.8418673907372</v>
      </c>
      <c r="F25" s="673">
        <f t="shared" si="13"/>
        <v>3633.309650344363</v>
      </c>
      <c r="G25" s="671">
        <f t="shared" si="2"/>
        <v>9.9229697367578654E-2</v>
      </c>
      <c r="H25" s="678">
        <f t="shared" si="13"/>
        <v>3680</v>
      </c>
      <c r="I25" s="661">
        <f t="shared" si="13"/>
        <v>42210.5792353</v>
      </c>
      <c r="J25" s="840">
        <f t="shared" si="13"/>
        <v>35522.28622410752</v>
      </c>
      <c r="K25" s="672">
        <f t="shared" si="13"/>
        <v>42704.450977244429</v>
      </c>
      <c r="L25" s="840">
        <f>SUM(L14:L19)</f>
        <v>38767.15447226158</v>
      </c>
      <c r="M25" s="679">
        <f>SUM(M14:M19)</f>
        <v>39180</v>
      </c>
      <c r="N25" s="661">
        <f>AVERAGE(N14:N19)</f>
        <v>10.955053763440858</v>
      </c>
      <c r="O25" s="662">
        <f>MAX(O14:O19)</f>
        <v>24.8</v>
      </c>
      <c r="P25" s="662">
        <f>MIN(P14:P19)</f>
        <v>-4.5999999999999996</v>
      </c>
      <c r="Q25" s="662">
        <f>AVERAGE(Q14:Q19)</f>
        <v>9.658315412186381</v>
      </c>
      <c r="R25" s="665">
        <f t="shared" si="3"/>
        <v>1.2967383512544775</v>
      </c>
      <c r="S25" s="661">
        <f t="shared" ref="S25:T25" si="14">SUM(S14:S19)</f>
        <v>387.02154623156838</v>
      </c>
      <c r="T25" s="665">
        <f t="shared" si="14"/>
        <v>4139.4639359999992</v>
      </c>
      <c r="W25" s="711"/>
    </row>
    <row r="26" spans="1:23" ht="14.1" customHeight="1" x14ac:dyDescent="0.25">
      <c r="A26" s="340" t="s">
        <v>159</v>
      </c>
      <c r="B26" s="823">
        <f>SUM(B8:B19)</f>
        <v>8255.1342335338559</v>
      </c>
      <c r="C26" s="838">
        <f>SUM(C8:C19)</f>
        <v>7607.5646329449373</v>
      </c>
      <c r="D26" s="824">
        <f t="shared" si="0"/>
        <v>8.5121800711963222E-2</v>
      </c>
      <c r="E26" s="825">
        <f t="shared" ref="E26:K26" si="15">SUM(E8:E19)</f>
        <v>8442.5091992256475</v>
      </c>
      <c r="F26" s="838">
        <f t="shared" si="15"/>
        <v>8085.3660724135771</v>
      </c>
      <c r="G26" s="824">
        <f t="shared" si="2"/>
        <v>4.4171546917412367E-2</v>
      </c>
      <c r="H26" s="680">
        <f t="shared" si="15"/>
        <v>8100</v>
      </c>
      <c r="I26" s="826">
        <f t="shared" si="15"/>
        <v>88243.167217199996</v>
      </c>
      <c r="J26" s="841">
        <f t="shared" si="15"/>
        <v>81067.901423777163</v>
      </c>
      <c r="K26" s="827">
        <f t="shared" si="15"/>
        <v>90245.432499165428</v>
      </c>
      <c r="L26" s="841">
        <f>SUM(L8:L19)</f>
        <v>86156.122699078463</v>
      </c>
      <c r="M26" s="681">
        <f>SUM(M8:M19)</f>
        <v>86240</v>
      </c>
      <c r="N26" s="828">
        <f>AVERAGE(N8:N19)</f>
        <v>9.2633570148489497</v>
      </c>
      <c r="O26" s="682">
        <f>MAX(O8:O19)</f>
        <v>25</v>
      </c>
      <c r="P26" s="682">
        <f>MIN(P8:P19)</f>
        <v>-10.9</v>
      </c>
      <c r="Q26" s="682">
        <f>AVERAGE(Q8:Q19)</f>
        <v>7.9120498084291215</v>
      </c>
      <c r="R26" s="829">
        <f t="shared" si="3"/>
        <v>1.3513072064198282</v>
      </c>
      <c r="S26" s="828">
        <f t="shared" ref="S26:T26" si="16">SUM(S8:S19)</f>
        <v>561.17923963635963</v>
      </c>
      <c r="T26" s="829">
        <f t="shared" si="16"/>
        <v>6001.7396790000003</v>
      </c>
      <c r="U26" s="549"/>
      <c r="W26" s="711"/>
    </row>
    <row r="27" spans="1:23" ht="9.75" customHeight="1" x14ac:dyDescent="0.25">
      <c r="B27" s="319"/>
      <c r="H27" s="333"/>
      <c r="I27" s="333"/>
      <c r="J27" s="333"/>
      <c r="M27" s="333"/>
      <c r="N27" s="333"/>
      <c r="O27" s="333"/>
      <c r="P27" s="333"/>
      <c r="Q27" s="333"/>
      <c r="R27" s="333"/>
      <c r="T27" s="332"/>
    </row>
    <row r="28" spans="1:23" ht="12.95" customHeight="1" x14ac:dyDescent="0.25">
      <c r="A28" s="943" t="s">
        <v>234</v>
      </c>
      <c r="B28" s="943"/>
      <c r="C28" s="943"/>
      <c r="D28" s="943"/>
      <c r="E28" s="943"/>
      <c r="F28" s="943"/>
      <c r="G28" s="943"/>
      <c r="H28" s="943"/>
      <c r="I28" s="943"/>
      <c r="J28" s="943"/>
      <c r="K28" s="943"/>
      <c r="L28" s="943"/>
      <c r="M28" s="943"/>
      <c r="N28" s="943"/>
      <c r="O28" s="943"/>
      <c r="P28" s="943"/>
      <c r="Q28" s="943"/>
      <c r="R28" s="943"/>
      <c r="S28" s="943"/>
      <c r="T28" s="943"/>
    </row>
    <row r="29" spans="1:23" ht="12" customHeight="1" x14ac:dyDescent="0.25"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</row>
    <row r="30" spans="1:23" ht="12" customHeight="1" x14ac:dyDescent="0.25">
      <c r="E30" s="321"/>
      <c r="F30" s="321"/>
      <c r="G30" s="321"/>
      <c r="H30" s="321"/>
      <c r="I30" s="321"/>
      <c r="N30" s="321"/>
      <c r="O30" s="321"/>
      <c r="P30" s="321"/>
    </row>
    <row r="31" spans="1:23" ht="12" customHeight="1" x14ac:dyDescent="0.25">
      <c r="N31" s="321"/>
      <c r="O31" s="321"/>
      <c r="P31" s="321"/>
    </row>
    <row r="32" spans="1:23" ht="12" customHeight="1" x14ac:dyDescent="0.25">
      <c r="E32" s="321"/>
      <c r="F32" s="321"/>
      <c r="G32" s="321"/>
      <c r="H32" s="321"/>
      <c r="N32" s="321"/>
      <c r="O32" s="321"/>
      <c r="P32" s="321"/>
    </row>
    <row r="33" spans="5:16" ht="12" customHeight="1" x14ac:dyDescent="0.25">
      <c r="E33" s="321"/>
      <c r="F33" s="321"/>
      <c r="G33" s="321"/>
      <c r="H33" s="321"/>
      <c r="N33" s="321"/>
      <c r="O33" s="321"/>
      <c r="P33" s="321"/>
    </row>
    <row r="34" spans="5:16" ht="12" customHeight="1" x14ac:dyDescent="0.25">
      <c r="E34" s="321"/>
      <c r="F34" s="321"/>
      <c r="G34" s="321"/>
      <c r="H34" s="321"/>
      <c r="N34" s="321"/>
      <c r="O34" s="321"/>
      <c r="P34" s="321"/>
    </row>
    <row r="35" spans="5:16" ht="12" customHeight="1" x14ac:dyDescent="0.25">
      <c r="E35" s="321"/>
      <c r="F35" s="321"/>
      <c r="G35" s="321"/>
      <c r="H35" s="321"/>
      <c r="N35" s="321"/>
      <c r="O35" s="321"/>
      <c r="P35" s="321"/>
    </row>
    <row r="36" spans="5:16" ht="12" customHeight="1" x14ac:dyDescent="0.25">
      <c r="E36" s="321"/>
      <c r="F36" s="321"/>
      <c r="G36" s="321"/>
      <c r="H36" s="321"/>
      <c r="N36" s="321"/>
      <c r="O36" s="321"/>
      <c r="P36" s="321"/>
    </row>
    <row r="37" spans="5:16" ht="12" customHeight="1" x14ac:dyDescent="0.25">
      <c r="E37" s="321"/>
      <c r="F37" s="321"/>
      <c r="G37" s="321"/>
      <c r="H37" s="321"/>
      <c r="N37" s="321"/>
      <c r="O37" s="321"/>
      <c r="P37" s="321"/>
    </row>
    <row r="38" spans="5:16" ht="12" customHeight="1" x14ac:dyDescent="0.25">
      <c r="E38" s="321"/>
      <c r="F38" s="321"/>
      <c r="G38" s="321"/>
      <c r="H38" s="321"/>
      <c r="N38" s="321"/>
      <c r="O38" s="321"/>
      <c r="P38" s="321"/>
    </row>
    <row r="39" spans="5:16" ht="12" customHeight="1" x14ac:dyDescent="0.25">
      <c r="E39" s="321"/>
      <c r="F39" s="321"/>
      <c r="G39" s="321"/>
      <c r="H39" s="321"/>
      <c r="N39" s="321"/>
      <c r="O39" s="321"/>
      <c r="P39" s="321"/>
    </row>
    <row r="40" spans="5:16" ht="12" customHeight="1" x14ac:dyDescent="0.25">
      <c r="E40" s="321"/>
      <c r="F40" s="321"/>
      <c r="G40" s="321"/>
      <c r="H40" s="321"/>
      <c r="N40" s="321"/>
      <c r="O40" s="321"/>
      <c r="P40" s="321"/>
    </row>
    <row r="41" spans="5:16" ht="12" customHeight="1" x14ac:dyDescent="0.25">
      <c r="E41" s="321"/>
      <c r="F41" s="321"/>
      <c r="G41" s="321"/>
      <c r="H41" s="321"/>
      <c r="N41" s="321"/>
      <c r="O41" s="321"/>
      <c r="P41" s="321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12.28515625" style="298" customWidth="1"/>
    <col min="2" max="18" width="7.7109375" style="298" customWidth="1"/>
    <col min="19" max="19" width="1.7109375" style="298" customWidth="1"/>
    <col min="20" max="20" width="9.28515625" style="298" bestFit="1" customWidth="1"/>
    <col min="21" max="21" width="11.42578125" style="298" bestFit="1" customWidth="1"/>
    <col min="22" max="260" width="9.140625" style="298"/>
    <col min="261" max="273" width="10.7109375" style="298" customWidth="1"/>
    <col min="274" max="516" width="9.140625" style="298"/>
    <col min="517" max="529" width="10.7109375" style="298" customWidth="1"/>
    <col min="530" max="772" width="9.140625" style="298"/>
    <col min="773" max="785" width="10.7109375" style="298" customWidth="1"/>
    <col min="786" max="1028" width="9.140625" style="298"/>
    <col min="1029" max="1041" width="10.7109375" style="298" customWidth="1"/>
    <col min="1042" max="1284" width="9.140625" style="298"/>
    <col min="1285" max="1297" width="10.7109375" style="298" customWidth="1"/>
    <col min="1298" max="1540" width="9.140625" style="298"/>
    <col min="1541" max="1553" width="10.7109375" style="298" customWidth="1"/>
    <col min="1554" max="1796" width="9.140625" style="298"/>
    <col min="1797" max="1809" width="10.7109375" style="298" customWidth="1"/>
    <col min="1810" max="2052" width="9.140625" style="298"/>
    <col min="2053" max="2065" width="10.7109375" style="298" customWidth="1"/>
    <col min="2066" max="2308" width="9.140625" style="298"/>
    <col min="2309" max="2321" width="10.7109375" style="298" customWidth="1"/>
    <col min="2322" max="2564" width="9.140625" style="298"/>
    <col min="2565" max="2577" width="10.7109375" style="298" customWidth="1"/>
    <col min="2578" max="2820" width="9.140625" style="298"/>
    <col min="2821" max="2833" width="10.7109375" style="298" customWidth="1"/>
    <col min="2834" max="3076" width="9.140625" style="298"/>
    <col min="3077" max="3089" width="10.7109375" style="298" customWidth="1"/>
    <col min="3090" max="3332" width="9.140625" style="298"/>
    <col min="3333" max="3345" width="10.7109375" style="298" customWidth="1"/>
    <col min="3346" max="3588" width="9.140625" style="298"/>
    <col min="3589" max="3601" width="10.7109375" style="298" customWidth="1"/>
    <col min="3602" max="3844" width="9.140625" style="298"/>
    <col min="3845" max="3857" width="10.7109375" style="298" customWidth="1"/>
    <col min="3858" max="4100" width="9.140625" style="298"/>
    <col min="4101" max="4113" width="10.7109375" style="298" customWidth="1"/>
    <col min="4114" max="4356" width="9.140625" style="298"/>
    <col min="4357" max="4369" width="10.7109375" style="298" customWidth="1"/>
    <col min="4370" max="4612" width="9.140625" style="298"/>
    <col min="4613" max="4625" width="10.7109375" style="298" customWidth="1"/>
    <col min="4626" max="4868" width="9.140625" style="298"/>
    <col min="4869" max="4881" width="10.7109375" style="298" customWidth="1"/>
    <col min="4882" max="5124" width="9.140625" style="298"/>
    <col min="5125" max="5137" width="10.7109375" style="298" customWidth="1"/>
    <col min="5138" max="5380" width="9.140625" style="298"/>
    <col min="5381" max="5393" width="10.7109375" style="298" customWidth="1"/>
    <col min="5394" max="5636" width="9.140625" style="298"/>
    <col min="5637" max="5649" width="10.7109375" style="298" customWidth="1"/>
    <col min="5650" max="5892" width="9.140625" style="298"/>
    <col min="5893" max="5905" width="10.7109375" style="298" customWidth="1"/>
    <col min="5906" max="6148" width="9.140625" style="298"/>
    <col min="6149" max="6161" width="10.7109375" style="298" customWidth="1"/>
    <col min="6162" max="6404" width="9.140625" style="298"/>
    <col min="6405" max="6417" width="10.7109375" style="298" customWidth="1"/>
    <col min="6418" max="6660" width="9.140625" style="298"/>
    <col min="6661" max="6673" width="10.7109375" style="298" customWidth="1"/>
    <col min="6674" max="6916" width="9.140625" style="298"/>
    <col min="6917" max="6929" width="10.7109375" style="298" customWidth="1"/>
    <col min="6930" max="7172" width="9.140625" style="298"/>
    <col min="7173" max="7185" width="10.7109375" style="298" customWidth="1"/>
    <col min="7186" max="7428" width="9.140625" style="298"/>
    <col min="7429" max="7441" width="10.7109375" style="298" customWidth="1"/>
    <col min="7442" max="7684" width="9.140625" style="298"/>
    <col min="7685" max="7697" width="10.7109375" style="298" customWidth="1"/>
    <col min="7698" max="7940" width="9.140625" style="298"/>
    <col min="7941" max="7953" width="10.7109375" style="298" customWidth="1"/>
    <col min="7954" max="8196" width="9.140625" style="298"/>
    <col min="8197" max="8209" width="10.7109375" style="298" customWidth="1"/>
    <col min="8210" max="8452" width="9.140625" style="298"/>
    <col min="8453" max="8465" width="10.7109375" style="298" customWidth="1"/>
    <col min="8466" max="8708" width="9.140625" style="298"/>
    <col min="8709" max="8721" width="10.7109375" style="298" customWidth="1"/>
    <col min="8722" max="8964" width="9.140625" style="298"/>
    <col min="8965" max="8977" width="10.7109375" style="298" customWidth="1"/>
    <col min="8978" max="9220" width="9.140625" style="298"/>
    <col min="9221" max="9233" width="10.7109375" style="298" customWidth="1"/>
    <col min="9234" max="9476" width="9.140625" style="298"/>
    <col min="9477" max="9489" width="10.7109375" style="298" customWidth="1"/>
    <col min="9490" max="9732" width="9.140625" style="298"/>
    <col min="9733" max="9745" width="10.7109375" style="298" customWidth="1"/>
    <col min="9746" max="9988" width="9.140625" style="298"/>
    <col min="9989" max="10001" width="10.7109375" style="298" customWidth="1"/>
    <col min="10002" max="10244" width="9.140625" style="298"/>
    <col min="10245" max="10257" width="10.7109375" style="298" customWidth="1"/>
    <col min="10258" max="10500" width="9.140625" style="298"/>
    <col min="10501" max="10513" width="10.7109375" style="298" customWidth="1"/>
    <col min="10514" max="10756" width="9.140625" style="298"/>
    <col min="10757" max="10769" width="10.7109375" style="298" customWidth="1"/>
    <col min="10770" max="11012" width="9.140625" style="298"/>
    <col min="11013" max="11025" width="10.7109375" style="298" customWidth="1"/>
    <col min="11026" max="11268" width="9.140625" style="298"/>
    <col min="11269" max="11281" width="10.7109375" style="298" customWidth="1"/>
    <col min="11282" max="11524" width="9.140625" style="298"/>
    <col min="11525" max="11537" width="10.7109375" style="298" customWidth="1"/>
    <col min="11538" max="11780" width="9.140625" style="298"/>
    <col min="11781" max="11793" width="10.7109375" style="298" customWidth="1"/>
    <col min="11794" max="12036" width="9.140625" style="298"/>
    <col min="12037" max="12049" width="10.7109375" style="298" customWidth="1"/>
    <col min="12050" max="12292" width="9.140625" style="298"/>
    <col min="12293" max="12305" width="10.7109375" style="298" customWidth="1"/>
    <col min="12306" max="12548" width="9.140625" style="298"/>
    <col min="12549" max="12561" width="10.7109375" style="298" customWidth="1"/>
    <col min="12562" max="12804" width="9.140625" style="298"/>
    <col min="12805" max="12817" width="10.7109375" style="298" customWidth="1"/>
    <col min="12818" max="13060" width="9.140625" style="298"/>
    <col min="13061" max="13073" width="10.7109375" style="298" customWidth="1"/>
    <col min="13074" max="13316" width="9.140625" style="298"/>
    <col min="13317" max="13329" width="10.7109375" style="298" customWidth="1"/>
    <col min="13330" max="13572" width="9.140625" style="298"/>
    <col min="13573" max="13585" width="10.7109375" style="298" customWidth="1"/>
    <col min="13586" max="13828" width="9.140625" style="298"/>
    <col min="13829" max="13841" width="10.7109375" style="298" customWidth="1"/>
    <col min="13842" max="14084" width="9.140625" style="298"/>
    <col min="14085" max="14097" width="10.7109375" style="298" customWidth="1"/>
    <col min="14098" max="14340" width="9.140625" style="298"/>
    <col min="14341" max="14353" width="10.7109375" style="298" customWidth="1"/>
    <col min="14354" max="14596" width="9.140625" style="298"/>
    <col min="14597" max="14609" width="10.7109375" style="298" customWidth="1"/>
    <col min="14610" max="14852" width="9.140625" style="298"/>
    <col min="14853" max="14865" width="10.7109375" style="298" customWidth="1"/>
    <col min="14866" max="15108" width="9.140625" style="298"/>
    <col min="15109" max="15121" width="10.7109375" style="298" customWidth="1"/>
    <col min="15122" max="15364" width="9.140625" style="298"/>
    <col min="15365" max="15377" width="10.7109375" style="298" customWidth="1"/>
    <col min="15378" max="15620" width="9.140625" style="298"/>
    <col min="15621" max="15633" width="10.7109375" style="298" customWidth="1"/>
    <col min="15634" max="15876" width="9.140625" style="298"/>
    <col min="15877" max="15889" width="10.7109375" style="298" customWidth="1"/>
    <col min="15890" max="16132" width="9.140625" style="298"/>
    <col min="16133" max="16145" width="10.7109375" style="298" customWidth="1"/>
    <col min="16146" max="16384" width="9.140625" style="298"/>
  </cols>
  <sheetData>
    <row r="1" spans="1:23" x14ac:dyDescent="0.25">
      <c r="Q1" s="934" t="s">
        <v>258</v>
      </c>
      <c r="R1" s="934"/>
      <c r="S1" s="934"/>
    </row>
    <row r="2" spans="1:23" ht="20.100000000000001" customHeight="1" x14ac:dyDescent="0.25">
      <c r="A2" s="933" t="s">
        <v>214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</row>
    <row r="3" spans="1:23" ht="6.75" customHeight="1" x14ac:dyDescent="0.25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2"/>
      <c r="M3" s="323"/>
      <c r="N3" s="323"/>
      <c r="O3" s="323"/>
      <c r="P3" s="323"/>
      <c r="Q3" s="323"/>
      <c r="R3" s="323"/>
    </row>
    <row r="4" spans="1:23" ht="17.25" customHeight="1" x14ac:dyDescent="0.25">
      <c r="A4" s="468"/>
      <c r="B4" s="930">
        <f>T!G17</f>
        <v>2016</v>
      </c>
      <c r="C4" s="931"/>
      <c r="D4" s="931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2"/>
    </row>
    <row r="5" spans="1:23" ht="32.25" customHeight="1" x14ac:dyDescent="0.25">
      <c r="A5" s="468"/>
      <c r="B5" s="574"/>
      <c r="C5" s="333"/>
      <c r="D5" s="333"/>
      <c r="E5" s="333"/>
      <c r="F5" s="575"/>
      <c r="G5" s="962" t="s">
        <v>39</v>
      </c>
      <c r="H5" s="963"/>
      <c r="I5" s="963"/>
      <c r="J5" s="963"/>
      <c r="K5" s="963"/>
      <c r="L5" s="963"/>
      <c r="M5" s="963"/>
      <c r="N5" s="963"/>
      <c r="O5" s="963"/>
      <c r="P5" s="963"/>
      <c r="Q5" s="963"/>
      <c r="R5" s="964"/>
    </row>
    <row r="6" spans="1:23" ht="27.75" customHeight="1" x14ac:dyDescent="0.25">
      <c r="A6" s="299"/>
      <c r="B6" s="959" t="s">
        <v>0</v>
      </c>
      <c r="C6" s="960"/>
      <c r="D6" s="960"/>
      <c r="E6" s="960"/>
      <c r="F6" s="961"/>
      <c r="G6" s="956" t="s">
        <v>148</v>
      </c>
      <c r="H6" s="957"/>
      <c r="I6" s="957"/>
      <c r="J6" s="957"/>
      <c r="K6" s="957"/>
      <c r="L6" s="958"/>
      <c r="M6" s="956" t="s">
        <v>1</v>
      </c>
      <c r="N6" s="957"/>
      <c r="O6" s="957"/>
      <c r="P6" s="957"/>
      <c r="Q6" s="957"/>
      <c r="R6" s="958"/>
    </row>
    <row r="7" spans="1:23" ht="12.95" customHeight="1" x14ac:dyDescent="0.25">
      <c r="A7" s="300" t="s">
        <v>157</v>
      </c>
      <c r="B7" s="545" t="s">
        <v>6</v>
      </c>
      <c r="C7" s="546" t="s">
        <v>7</v>
      </c>
      <c r="D7" s="467" t="s">
        <v>8</v>
      </c>
      <c r="E7" s="546" t="s">
        <v>9</v>
      </c>
      <c r="F7" s="573" t="s">
        <v>2</v>
      </c>
      <c r="G7" s="545" t="s">
        <v>6</v>
      </c>
      <c r="H7" s="546" t="s">
        <v>7</v>
      </c>
      <c r="I7" s="467" t="s">
        <v>8</v>
      </c>
      <c r="J7" s="546" t="s">
        <v>9</v>
      </c>
      <c r="K7" s="546" t="s">
        <v>65</v>
      </c>
      <c r="L7" s="573" t="s">
        <v>2</v>
      </c>
      <c r="M7" s="545" t="s">
        <v>6</v>
      </c>
      <c r="N7" s="546" t="s">
        <v>7</v>
      </c>
      <c r="O7" s="467" t="s">
        <v>8</v>
      </c>
      <c r="P7" s="546" t="s">
        <v>9</v>
      </c>
      <c r="Q7" s="546" t="s">
        <v>65</v>
      </c>
      <c r="R7" s="573" t="s">
        <v>2</v>
      </c>
      <c r="S7" s="409"/>
    </row>
    <row r="8" spans="1:23" ht="12.95" customHeight="1" x14ac:dyDescent="0.25">
      <c r="A8" s="301" t="s">
        <v>25</v>
      </c>
      <c r="B8" s="578">
        <v>1596</v>
      </c>
      <c r="C8" s="579">
        <v>6808</v>
      </c>
      <c r="D8" s="580">
        <v>199759</v>
      </c>
      <c r="E8" s="580">
        <v>2635433</v>
      </c>
      <c r="F8" s="581">
        <v>2843596</v>
      </c>
      <c r="G8" s="578">
        <v>410048.42874170234</v>
      </c>
      <c r="H8" s="579">
        <v>119777.75897209193</v>
      </c>
      <c r="I8" s="580">
        <v>206724.99725668522</v>
      </c>
      <c r="J8" s="580">
        <v>433296.81916669046</v>
      </c>
      <c r="K8" s="580">
        <v>17417.079975371562</v>
      </c>
      <c r="L8" s="581">
        <v>1187265.0841125415</v>
      </c>
      <c r="M8" s="578">
        <v>4373379.7340900013</v>
      </c>
      <c r="N8" s="579">
        <v>1277617.6483800001</v>
      </c>
      <c r="O8" s="580">
        <v>2205229.7391700619</v>
      </c>
      <c r="P8" s="580">
        <v>4622334.3786490923</v>
      </c>
      <c r="Q8" s="580">
        <v>185829.29387999998</v>
      </c>
      <c r="R8" s="581">
        <v>12664390.794169158</v>
      </c>
      <c r="S8" s="306"/>
      <c r="T8" s="306"/>
      <c r="U8" s="307"/>
      <c r="V8" s="307"/>
      <c r="W8" s="307"/>
    </row>
    <row r="9" spans="1:23" ht="12.95" customHeight="1" x14ac:dyDescent="0.25">
      <c r="A9" s="301" t="s">
        <v>26</v>
      </c>
      <c r="B9" s="373">
        <v>1596</v>
      </c>
      <c r="C9" s="375">
        <v>6807</v>
      </c>
      <c r="D9" s="375">
        <v>199746</v>
      </c>
      <c r="E9" s="375">
        <v>2635257</v>
      </c>
      <c r="F9" s="582">
        <v>2843406</v>
      </c>
      <c r="G9" s="373">
        <v>334152.87814183428</v>
      </c>
      <c r="H9" s="375">
        <v>93520.438530384097</v>
      </c>
      <c r="I9" s="375">
        <v>146908.78887661986</v>
      </c>
      <c r="J9" s="375">
        <v>307050.76959802728</v>
      </c>
      <c r="K9" s="375">
        <v>13345.005399937332</v>
      </c>
      <c r="L9" s="582">
        <v>894977.88054680289</v>
      </c>
      <c r="M9" s="373">
        <v>3564298.7434200002</v>
      </c>
      <c r="N9" s="375">
        <v>997528.87078000023</v>
      </c>
      <c r="O9" s="375">
        <v>1567043.8816616514</v>
      </c>
      <c r="P9" s="375">
        <v>3275442.5148613444</v>
      </c>
      <c r="Q9" s="375">
        <v>142439.10641000004</v>
      </c>
      <c r="R9" s="582">
        <v>9546753.1171329971</v>
      </c>
      <c r="S9" s="308"/>
      <c r="T9" s="308"/>
      <c r="U9" s="307"/>
      <c r="V9" s="307"/>
      <c r="W9" s="307"/>
    </row>
    <row r="10" spans="1:23" ht="12.95" customHeight="1" x14ac:dyDescent="0.25">
      <c r="A10" s="355" t="s">
        <v>27</v>
      </c>
      <c r="B10" s="378">
        <v>1597</v>
      </c>
      <c r="C10" s="380">
        <v>6751</v>
      </c>
      <c r="D10" s="380">
        <v>199788</v>
      </c>
      <c r="E10" s="380">
        <v>2634272</v>
      </c>
      <c r="F10" s="582">
        <v>2842408</v>
      </c>
      <c r="G10" s="378">
        <v>335697.1384853702</v>
      </c>
      <c r="H10" s="380">
        <v>90115.793678307207</v>
      </c>
      <c r="I10" s="380">
        <v>149163.67654209246</v>
      </c>
      <c r="J10" s="380">
        <v>306497.07245048461</v>
      </c>
      <c r="K10" s="380">
        <v>13454.228536660818</v>
      </c>
      <c r="L10" s="582">
        <v>894927.90969291527</v>
      </c>
      <c r="M10" s="378">
        <v>3587381.5599300005</v>
      </c>
      <c r="N10" s="380">
        <v>963159.80461500015</v>
      </c>
      <c r="O10" s="380">
        <v>1594197.7366123218</v>
      </c>
      <c r="P10" s="380">
        <v>3275671.2325936132</v>
      </c>
      <c r="Q10" s="380">
        <v>143879.05645000003</v>
      </c>
      <c r="R10" s="582">
        <v>9564289.3902009353</v>
      </c>
      <c r="S10" s="314"/>
      <c r="T10" s="314"/>
      <c r="U10" s="307"/>
      <c r="V10" s="307"/>
      <c r="W10" s="307"/>
    </row>
    <row r="11" spans="1:23" ht="12.95" customHeight="1" x14ac:dyDescent="0.25">
      <c r="A11" s="354" t="s">
        <v>28</v>
      </c>
      <c r="B11" s="578">
        <v>1597</v>
      </c>
      <c r="C11" s="580">
        <v>6756</v>
      </c>
      <c r="D11" s="580">
        <v>199541</v>
      </c>
      <c r="E11" s="580">
        <v>2633170</v>
      </c>
      <c r="F11" s="581">
        <v>2841064</v>
      </c>
      <c r="G11" s="578">
        <v>272104.6223017968</v>
      </c>
      <c r="H11" s="580">
        <v>61201.420087524501</v>
      </c>
      <c r="I11" s="580">
        <v>85762.869459684094</v>
      </c>
      <c r="J11" s="580">
        <v>173233.5214678878</v>
      </c>
      <c r="K11" s="580">
        <v>10382.184357370787</v>
      </c>
      <c r="L11" s="581">
        <v>602684.61767426401</v>
      </c>
      <c r="M11" s="578">
        <v>2911556.0419600005</v>
      </c>
      <c r="N11" s="580">
        <v>654891.69233999983</v>
      </c>
      <c r="O11" s="580">
        <v>917710.35577443626</v>
      </c>
      <c r="P11" s="580">
        <v>1853701.8903985268</v>
      </c>
      <c r="Q11" s="580">
        <v>111056.27602999999</v>
      </c>
      <c r="R11" s="581">
        <v>6448916.2565029636</v>
      </c>
      <c r="S11" s="308"/>
      <c r="T11" s="308"/>
      <c r="U11" s="307"/>
      <c r="V11" s="307"/>
      <c r="W11" s="307"/>
    </row>
    <row r="12" spans="1:23" ht="12.95" customHeight="1" x14ac:dyDescent="0.25">
      <c r="A12" s="354" t="s">
        <v>29</v>
      </c>
      <c r="B12" s="373">
        <v>1601</v>
      </c>
      <c r="C12" s="375">
        <v>6755</v>
      </c>
      <c r="D12" s="375">
        <v>199350</v>
      </c>
      <c r="E12" s="375">
        <v>2632406</v>
      </c>
      <c r="F12" s="582">
        <v>2840112</v>
      </c>
      <c r="G12" s="373">
        <v>250087.93937662969</v>
      </c>
      <c r="H12" s="375">
        <v>39141.535344650591</v>
      </c>
      <c r="I12" s="375">
        <v>39691.644688983892</v>
      </c>
      <c r="J12" s="375">
        <v>80273.316963731166</v>
      </c>
      <c r="K12" s="375">
        <v>6542.6257052776928</v>
      </c>
      <c r="L12" s="582">
        <v>415737.06207927305</v>
      </c>
      <c r="M12" s="373">
        <v>2681517.5939500001</v>
      </c>
      <c r="N12" s="375">
        <v>419693.50654000015</v>
      </c>
      <c r="O12" s="375">
        <v>425581.09055867954</v>
      </c>
      <c r="P12" s="375">
        <v>860711.45790430694</v>
      </c>
      <c r="Q12" s="375">
        <v>70126.970220000003</v>
      </c>
      <c r="R12" s="582">
        <v>4457630.6191729866</v>
      </c>
      <c r="S12" s="308"/>
      <c r="T12" s="308"/>
      <c r="U12" s="307"/>
      <c r="V12" s="307"/>
      <c r="W12" s="307"/>
    </row>
    <row r="13" spans="1:23" ht="12.95" customHeight="1" x14ac:dyDescent="0.25">
      <c r="A13" s="355" t="s">
        <v>30</v>
      </c>
      <c r="B13" s="378">
        <v>1603</v>
      </c>
      <c r="C13" s="380">
        <v>6756</v>
      </c>
      <c r="D13" s="380">
        <v>199059</v>
      </c>
      <c r="E13" s="380">
        <v>2630608</v>
      </c>
      <c r="F13" s="582">
        <v>2838026</v>
      </c>
      <c r="G13" s="378">
        <v>227673.84291933433</v>
      </c>
      <c r="H13" s="380">
        <v>27792.887775736181</v>
      </c>
      <c r="I13" s="380">
        <v>16554.098829509789</v>
      </c>
      <c r="J13" s="380">
        <v>35076.149336245413</v>
      </c>
      <c r="K13" s="380">
        <v>4717.1868994793949</v>
      </c>
      <c r="L13" s="582">
        <v>311814.16576030519</v>
      </c>
      <c r="M13" s="378">
        <v>2446333.3739200002</v>
      </c>
      <c r="N13" s="380">
        <v>298702.30469000002</v>
      </c>
      <c r="O13" s="380">
        <v>177910.79314575446</v>
      </c>
      <c r="P13" s="380">
        <v>376952.42137822643</v>
      </c>
      <c r="Q13" s="380">
        <v>50708.340730000011</v>
      </c>
      <c r="R13" s="582">
        <v>3350607.233863981</v>
      </c>
      <c r="S13" s="308"/>
      <c r="T13" s="308"/>
      <c r="U13" s="307"/>
      <c r="V13" s="307"/>
      <c r="W13" s="307"/>
    </row>
    <row r="14" spans="1:23" ht="12.95" customHeight="1" x14ac:dyDescent="0.25">
      <c r="A14" s="354" t="s">
        <v>31</v>
      </c>
      <c r="B14" s="578">
        <v>1604</v>
      </c>
      <c r="C14" s="580">
        <v>6767</v>
      </c>
      <c r="D14" s="580">
        <v>198944</v>
      </c>
      <c r="E14" s="580">
        <v>2628918</v>
      </c>
      <c r="F14" s="581">
        <v>2836233</v>
      </c>
      <c r="G14" s="578">
        <v>220968.48432494001</v>
      </c>
      <c r="H14" s="580">
        <v>24178.917093655033</v>
      </c>
      <c r="I14" s="580">
        <v>14795.395406804397</v>
      </c>
      <c r="J14" s="580">
        <v>32022.985863294383</v>
      </c>
      <c r="K14" s="580">
        <v>4683.9786735916277</v>
      </c>
      <c r="L14" s="581">
        <v>296649.76136228547</v>
      </c>
      <c r="M14" s="578">
        <v>2367135.8806899996</v>
      </c>
      <c r="N14" s="580">
        <v>259054.00900000002</v>
      </c>
      <c r="O14" s="580">
        <v>158527.08423812673</v>
      </c>
      <c r="P14" s="580">
        <v>343108.81607685529</v>
      </c>
      <c r="Q14" s="580">
        <v>50286.979930000001</v>
      </c>
      <c r="R14" s="581">
        <v>3178112.7699349816</v>
      </c>
      <c r="S14" s="308"/>
      <c r="T14" s="308"/>
      <c r="U14" s="307"/>
      <c r="V14" s="307"/>
      <c r="W14" s="307"/>
    </row>
    <row r="15" spans="1:23" ht="12.95" customHeight="1" x14ac:dyDescent="0.25">
      <c r="A15" s="354" t="s">
        <v>32</v>
      </c>
      <c r="B15" s="373">
        <v>1606</v>
      </c>
      <c r="C15" s="375">
        <v>6773</v>
      </c>
      <c r="D15" s="375">
        <v>198982</v>
      </c>
      <c r="E15" s="375">
        <v>2627589</v>
      </c>
      <c r="F15" s="582">
        <v>2834950</v>
      </c>
      <c r="G15" s="373">
        <v>243737.05505674388</v>
      </c>
      <c r="H15" s="375">
        <v>28006.106114820443</v>
      </c>
      <c r="I15" s="375">
        <v>16459.848925233207</v>
      </c>
      <c r="J15" s="375">
        <v>34926.38184666742</v>
      </c>
      <c r="K15" s="375">
        <v>4800.1254842320786</v>
      </c>
      <c r="L15" s="582">
        <v>327929.51742769702</v>
      </c>
      <c r="M15" s="373">
        <v>2611012.0670299996</v>
      </c>
      <c r="N15" s="375">
        <v>300062.43979000009</v>
      </c>
      <c r="O15" s="375">
        <v>176351.32721861082</v>
      </c>
      <c r="P15" s="375">
        <v>374217.85708536819</v>
      </c>
      <c r="Q15" s="375">
        <v>51500.745480000005</v>
      </c>
      <c r="R15" s="582">
        <v>3513144.4366039787</v>
      </c>
      <c r="S15" s="308"/>
      <c r="T15" s="308"/>
      <c r="U15" s="307"/>
      <c r="V15" s="307"/>
      <c r="W15" s="307"/>
    </row>
    <row r="16" spans="1:23" ht="12.95" customHeight="1" x14ac:dyDescent="0.25">
      <c r="A16" s="355" t="s">
        <v>33</v>
      </c>
      <c r="B16" s="378">
        <v>1606</v>
      </c>
      <c r="C16" s="380">
        <v>6787</v>
      </c>
      <c r="D16" s="380">
        <v>198982</v>
      </c>
      <c r="E16" s="380">
        <v>2627542</v>
      </c>
      <c r="F16" s="582">
        <v>2834917</v>
      </c>
      <c r="G16" s="378">
        <v>303515.48747192306</v>
      </c>
      <c r="H16" s="380">
        <v>30079.263493420971</v>
      </c>
      <c r="I16" s="380">
        <v>20394.723776459829</v>
      </c>
      <c r="J16" s="380">
        <v>42449.336628365148</v>
      </c>
      <c r="K16" s="380">
        <v>5554.8550543679949</v>
      </c>
      <c r="L16" s="582">
        <v>401993.66642453696</v>
      </c>
      <c r="M16" s="378">
        <v>3252427.2410899997</v>
      </c>
      <c r="N16" s="380">
        <v>322363.81409000006</v>
      </c>
      <c r="O16" s="380">
        <v>218568.41880927363</v>
      </c>
      <c r="P16" s="380">
        <v>454951.9359407117</v>
      </c>
      <c r="Q16" s="380">
        <v>59649.138730000006</v>
      </c>
      <c r="R16" s="582">
        <v>4307960.548659985</v>
      </c>
      <c r="S16" s="308"/>
      <c r="T16" s="308"/>
      <c r="U16" s="307"/>
      <c r="V16" s="307"/>
      <c r="W16" s="307"/>
    </row>
    <row r="17" spans="1:23" ht="12.95" customHeight="1" x14ac:dyDescent="0.25">
      <c r="A17" s="301" t="s">
        <v>34</v>
      </c>
      <c r="B17" s="578">
        <v>1615</v>
      </c>
      <c r="C17" s="580">
        <v>6809</v>
      </c>
      <c r="D17" s="580">
        <v>199412</v>
      </c>
      <c r="E17" s="580">
        <v>2628648</v>
      </c>
      <c r="F17" s="581">
        <v>2836484</v>
      </c>
      <c r="G17" s="578">
        <v>394332.46319258917</v>
      </c>
      <c r="H17" s="580">
        <v>73503.98721863683</v>
      </c>
      <c r="I17" s="580">
        <v>96247.659457496309</v>
      </c>
      <c r="J17" s="580">
        <v>195090.06425728969</v>
      </c>
      <c r="K17" s="580">
        <v>10394.241509617514</v>
      </c>
      <c r="L17" s="581">
        <v>769568.41563562956</v>
      </c>
      <c r="M17" s="578">
        <v>4208807.4154899996</v>
      </c>
      <c r="N17" s="580">
        <v>784587.66566000017</v>
      </c>
      <c r="O17" s="580">
        <v>1027390.142472123</v>
      </c>
      <c r="P17" s="580">
        <v>2082645.7558378491</v>
      </c>
      <c r="Q17" s="580">
        <v>111005.83775999999</v>
      </c>
      <c r="R17" s="581">
        <v>8214436.8172199717</v>
      </c>
      <c r="S17" s="308"/>
      <c r="T17" s="308"/>
      <c r="U17" s="307"/>
      <c r="V17" s="307"/>
      <c r="W17" s="307"/>
    </row>
    <row r="18" spans="1:23" ht="12.95" customHeight="1" x14ac:dyDescent="0.25">
      <c r="A18" s="301" t="s">
        <v>35</v>
      </c>
      <c r="B18" s="373">
        <v>1617</v>
      </c>
      <c r="C18" s="375">
        <v>6813</v>
      </c>
      <c r="D18" s="375">
        <v>199743</v>
      </c>
      <c r="E18" s="375">
        <v>2630303</v>
      </c>
      <c r="F18" s="582">
        <v>2838476</v>
      </c>
      <c r="G18" s="373">
        <v>405358.82003792078</v>
      </c>
      <c r="H18" s="375">
        <v>99869.87950476876</v>
      </c>
      <c r="I18" s="375">
        <v>151962.79842709124</v>
      </c>
      <c r="J18" s="375">
        <v>304566.40549363691</v>
      </c>
      <c r="K18" s="375">
        <v>12969.035209930404</v>
      </c>
      <c r="L18" s="582">
        <v>974726.93867334805</v>
      </c>
      <c r="M18" s="373">
        <v>4329009.4994200012</v>
      </c>
      <c r="N18" s="375">
        <v>1066316.5173200001</v>
      </c>
      <c r="O18" s="375">
        <v>1622788.4832860883</v>
      </c>
      <c r="P18" s="375">
        <v>3253158.6488647982</v>
      </c>
      <c r="Q18" s="375">
        <v>138495.96007999999</v>
      </c>
      <c r="R18" s="582">
        <v>10409769.108970888</v>
      </c>
      <c r="S18" s="308"/>
      <c r="T18" s="308"/>
      <c r="U18" s="307"/>
      <c r="V18" s="307"/>
      <c r="W18" s="307"/>
    </row>
    <row r="19" spans="1:23" ht="12.95" customHeight="1" x14ac:dyDescent="0.25">
      <c r="A19" s="309" t="s">
        <v>36</v>
      </c>
      <c r="B19" s="378">
        <v>1618</v>
      </c>
      <c r="C19" s="380">
        <v>6823</v>
      </c>
      <c r="D19" s="380">
        <v>199995</v>
      </c>
      <c r="E19" s="380">
        <v>2632037</v>
      </c>
      <c r="F19" s="890">
        <v>2840473</v>
      </c>
      <c r="G19" s="378">
        <v>438646.62207639229</v>
      </c>
      <c r="H19" s="380">
        <v>114358.49330381979</v>
      </c>
      <c r="I19" s="380">
        <v>208015.08743165463</v>
      </c>
      <c r="J19" s="380">
        <v>423984.40303338878</v>
      </c>
      <c r="K19" s="380">
        <v>-8143.8192738501893</v>
      </c>
      <c r="L19" s="890">
        <v>1176860.7865714054</v>
      </c>
      <c r="M19" s="378">
        <v>4689475.1859499998</v>
      </c>
      <c r="N19" s="380">
        <v>1223247.4239699999</v>
      </c>
      <c r="O19" s="380">
        <v>2225426.3685907326</v>
      </c>
      <c r="P19" s="380">
        <v>4536403.9494862147</v>
      </c>
      <c r="Q19" s="380">
        <v>-87399.048989999996</v>
      </c>
      <c r="R19" s="890">
        <v>12587153.879006946</v>
      </c>
      <c r="S19" s="548"/>
      <c r="T19" s="308"/>
      <c r="U19" s="307"/>
      <c r="V19" s="307"/>
      <c r="W19" s="307"/>
    </row>
    <row r="20" spans="1:23" ht="12.95" customHeight="1" x14ac:dyDescent="0.25">
      <c r="A20" s="301" t="s">
        <v>145</v>
      </c>
      <c r="B20" s="633">
        <f>B10</f>
        <v>1597</v>
      </c>
      <c r="C20" s="645">
        <f t="shared" ref="C20:F20" si="0">C10</f>
        <v>6751</v>
      </c>
      <c r="D20" s="645">
        <f t="shared" si="0"/>
        <v>199788</v>
      </c>
      <c r="E20" s="645">
        <f t="shared" si="0"/>
        <v>2634272</v>
      </c>
      <c r="F20" s="646">
        <f t="shared" si="0"/>
        <v>2842408</v>
      </c>
      <c r="G20" s="382">
        <f>SUM(G8:G10)</f>
        <v>1079898.4453689069</v>
      </c>
      <c r="H20" s="384">
        <f>SUM(H8:H10)</f>
        <v>303413.99118078325</v>
      </c>
      <c r="I20" s="384">
        <f t="shared" ref="I20:L20" si="1">SUM(I8:I10)</f>
        <v>502797.46267539752</v>
      </c>
      <c r="J20" s="384">
        <f t="shared" si="1"/>
        <v>1046844.6612152024</v>
      </c>
      <c r="K20" s="384">
        <f t="shared" ref="K20" si="2">SUM(K8:K10)</f>
        <v>44216.313911969715</v>
      </c>
      <c r="L20" s="583">
        <f t="shared" si="1"/>
        <v>2977170.8743522596</v>
      </c>
      <c r="M20" s="401">
        <f>SUM(M8:M10)</f>
        <v>11525060.037440002</v>
      </c>
      <c r="N20" s="386">
        <f>SUM(N8:N10)</f>
        <v>3238306.3237750009</v>
      </c>
      <c r="O20" s="386">
        <f t="shared" ref="O20:R20" si="3">SUM(O8:O10)</f>
        <v>5366471.3574440349</v>
      </c>
      <c r="P20" s="386">
        <f t="shared" si="3"/>
        <v>11173448.126104049</v>
      </c>
      <c r="Q20" s="386">
        <f t="shared" ref="Q20" si="4">SUM(Q8:Q10)</f>
        <v>472147.45674000005</v>
      </c>
      <c r="R20" s="488">
        <f t="shared" si="3"/>
        <v>31775433.301503092</v>
      </c>
    </row>
    <row r="21" spans="1:23" ht="12.95" customHeight="1" x14ac:dyDescent="0.25">
      <c r="A21" s="301" t="s">
        <v>171</v>
      </c>
      <c r="B21" s="633">
        <f>B13</f>
        <v>1603</v>
      </c>
      <c r="C21" s="768">
        <f t="shared" ref="C21:F21" si="5">C13</f>
        <v>6756</v>
      </c>
      <c r="D21" s="768">
        <f t="shared" si="5"/>
        <v>199059</v>
      </c>
      <c r="E21" s="768">
        <f t="shared" si="5"/>
        <v>2630608</v>
      </c>
      <c r="F21" s="769">
        <f t="shared" si="5"/>
        <v>2838026</v>
      </c>
      <c r="G21" s="382">
        <f>SUM(G11:G13)</f>
        <v>749866.40459776076</v>
      </c>
      <c r="H21" s="384">
        <f>SUM(H11:H13)</f>
        <v>128135.84320791127</v>
      </c>
      <c r="I21" s="384">
        <f t="shared" ref="I21:L21" si="6">SUM(I11:I13)</f>
        <v>142008.61297817776</v>
      </c>
      <c r="J21" s="384">
        <f t="shared" si="6"/>
        <v>288582.98776786437</v>
      </c>
      <c r="K21" s="384">
        <f t="shared" ref="K21" si="7">SUM(K11:K13)</f>
        <v>21641.996962127876</v>
      </c>
      <c r="L21" s="583">
        <f t="shared" si="6"/>
        <v>1330235.8455138423</v>
      </c>
      <c r="M21" s="401">
        <f>SUM(M11:M13)</f>
        <v>8039407.0098300008</v>
      </c>
      <c r="N21" s="386">
        <f>SUM(N11:N13)</f>
        <v>1373287.5035700002</v>
      </c>
      <c r="O21" s="386">
        <f t="shared" ref="O21:R21" si="8">SUM(O11:O13)</f>
        <v>1521202.2394788703</v>
      </c>
      <c r="P21" s="386">
        <f t="shared" si="8"/>
        <v>3091365.7696810602</v>
      </c>
      <c r="Q21" s="386">
        <f t="shared" ref="Q21" si="9">SUM(Q11:Q13)</f>
        <v>231891.58698000002</v>
      </c>
      <c r="R21" s="488">
        <f t="shared" si="8"/>
        <v>14257154.109539932</v>
      </c>
    </row>
    <row r="22" spans="1:23" ht="12.95" customHeight="1" x14ac:dyDescent="0.25">
      <c r="A22" s="301" t="s">
        <v>215</v>
      </c>
      <c r="B22" s="633">
        <f>B16</f>
        <v>1606</v>
      </c>
      <c r="C22" s="768">
        <f t="shared" ref="C22:F22" si="10">C16</f>
        <v>6787</v>
      </c>
      <c r="D22" s="768">
        <f t="shared" si="10"/>
        <v>198982</v>
      </c>
      <c r="E22" s="768">
        <f t="shared" si="10"/>
        <v>2627542</v>
      </c>
      <c r="F22" s="769">
        <f t="shared" si="10"/>
        <v>2834917</v>
      </c>
      <c r="G22" s="382">
        <f>SUM(G14:G16)</f>
        <v>768221.02685360704</v>
      </c>
      <c r="H22" s="384">
        <f>SUM(H14:H16)</f>
        <v>82264.286701896446</v>
      </c>
      <c r="I22" s="384">
        <f t="shared" ref="I22:L22" si="11">SUM(I14:I16)</f>
        <v>51649.968108497429</v>
      </c>
      <c r="J22" s="384">
        <f t="shared" si="11"/>
        <v>109398.70433832696</v>
      </c>
      <c r="K22" s="384">
        <f t="shared" ref="K22" si="12">SUM(K14:K16)</f>
        <v>15038.959212191701</v>
      </c>
      <c r="L22" s="583">
        <f t="shared" si="11"/>
        <v>1026572.9452145194</v>
      </c>
      <c r="M22" s="401">
        <f>SUM(M14:M16)</f>
        <v>8230575.1888099983</v>
      </c>
      <c r="N22" s="386">
        <f>SUM(N14:N16)</f>
        <v>881480.26288000005</v>
      </c>
      <c r="O22" s="386">
        <f t="shared" ref="O22:R22" si="13">SUM(O14:O16)</f>
        <v>553446.83026601118</v>
      </c>
      <c r="P22" s="386">
        <f t="shared" si="13"/>
        <v>1172278.6091029353</v>
      </c>
      <c r="Q22" s="386">
        <f t="shared" ref="Q22" si="14">SUM(Q14:Q16)</f>
        <v>161436.86414000002</v>
      </c>
      <c r="R22" s="488">
        <f t="shared" si="13"/>
        <v>10999217.755198944</v>
      </c>
    </row>
    <row r="23" spans="1:23" ht="12.95" customHeight="1" x14ac:dyDescent="0.25">
      <c r="A23" s="355" t="s">
        <v>172</v>
      </c>
      <c r="B23" s="842">
        <f>B19</f>
        <v>1618</v>
      </c>
      <c r="C23" s="843">
        <f t="shared" ref="C23:F23" si="15">C19</f>
        <v>6823</v>
      </c>
      <c r="D23" s="843">
        <f t="shared" si="15"/>
        <v>199995</v>
      </c>
      <c r="E23" s="843">
        <f t="shared" si="15"/>
        <v>2632037</v>
      </c>
      <c r="F23" s="844">
        <f t="shared" si="15"/>
        <v>2840473</v>
      </c>
      <c r="G23" s="845">
        <f>SUM(G17:G19)</f>
        <v>1238337.9053069022</v>
      </c>
      <c r="H23" s="846">
        <f>SUM(H17:H19)</f>
        <v>287732.3600272254</v>
      </c>
      <c r="I23" s="846">
        <f t="shared" ref="I23:L23" si="16">SUM(I17:I19)</f>
        <v>456225.54531624215</v>
      </c>
      <c r="J23" s="846">
        <f t="shared" si="16"/>
        <v>923640.87278431538</v>
      </c>
      <c r="K23" s="846">
        <f t="shared" ref="K23" si="17">SUM(K17:K19)</f>
        <v>15219.457445697728</v>
      </c>
      <c r="L23" s="847">
        <f t="shared" si="16"/>
        <v>2921156.1408803831</v>
      </c>
      <c r="M23" s="848">
        <f>SUM(M17:M19)</f>
        <v>13227292.10086</v>
      </c>
      <c r="N23" s="849">
        <f>SUM(N17:N19)</f>
        <v>3074151.6069499999</v>
      </c>
      <c r="O23" s="849">
        <f t="shared" ref="O23:R23" si="18">SUM(O17:O19)</f>
        <v>4875604.9943489432</v>
      </c>
      <c r="P23" s="849">
        <f t="shared" si="18"/>
        <v>9872208.3541888632</v>
      </c>
      <c r="Q23" s="849">
        <f t="shared" ref="Q23" si="19">SUM(Q17:Q19)</f>
        <v>162102.74884999997</v>
      </c>
      <c r="R23" s="850">
        <f t="shared" si="18"/>
        <v>31211359.805197805</v>
      </c>
      <c r="S23" s="409"/>
    </row>
    <row r="24" spans="1:23" ht="12.95" customHeight="1" x14ac:dyDescent="0.25">
      <c r="A24" s="301" t="s">
        <v>173</v>
      </c>
      <c r="B24" s="578">
        <f>B13</f>
        <v>1603</v>
      </c>
      <c r="C24" s="579">
        <f t="shared" ref="C24:F24" si="20">C13</f>
        <v>6756</v>
      </c>
      <c r="D24" s="579">
        <f t="shared" si="20"/>
        <v>199059</v>
      </c>
      <c r="E24" s="579">
        <f t="shared" si="20"/>
        <v>2630608</v>
      </c>
      <c r="F24" s="770">
        <f t="shared" si="20"/>
        <v>2838026</v>
      </c>
      <c r="G24" s="578">
        <f>SUM(G8:G13)</f>
        <v>1829764.8499666678</v>
      </c>
      <c r="H24" s="579">
        <f>SUM(H8:H13)</f>
        <v>431549.83438869449</v>
      </c>
      <c r="I24" s="579">
        <f t="shared" ref="I24:L24" si="21">SUM(I8:I13)</f>
        <v>644806.07565357536</v>
      </c>
      <c r="J24" s="579">
        <f t="shared" si="21"/>
        <v>1335427.6489830667</v>
      </c>
      <c r="K24" s="579">
        <f t="shared" ref="K24" si="22">SUM(K8:K13)</f>
        <v>65858.310874097588</v>
      </c>
      <c r="L24" s="770">
        <f t="shared" si="21"/>
        <v>4307406.7198661016</v>
      </c>
      <c r="M24" s="578">
        <f>SUM(M8:M13)</f>
        <v>19564467.047270004</v>
      </c>
      <c r="N24" s="579">
        <f>SUM(N8:N13)</f>
        <v>4611593.8273450006</v>
      </c>
      <c r="O24" s="579">
        <f t="shared" ref="O24:R24" si="23">SUM(O8:O13)</f>
        <v>6887673.5969229052</v>
      </c>
      <c r="P24" s="579">
        <f t="shared" si="23"/>
        <v>14264813.89578511</v>
      </c>
      <c r="Q24" s="579">
        <f t="shared" ref="Q24" si="24">SUM(Q8:Q13)</f>
        <v>704039.04372000007</v>
      </c>
      <c r="R24" s="770">
        <f t="shared" si="23"/>
        <v>46032587.411043018</v>
      </c>
    </row>
    <row r="25" spans="1:23" ht="12.95" customHeight="1" x14ac:dyDescent="0.25">
      <c r="A25" s="301" t="s">
        <v>174</v>
      </c>
      <c r="B25" s="373">
        <f>B19</f>
        <v>1618</v>
      </c>
      <c r="C25" s="377">
        <f t="shared" ref="C25:F25" si="25">C19</f>
        <v>6823</v>
      </c>
      <c r="D25" s="377">
        <f t="shared" si="25"/>
        <v>199995</v>
      </c>
      <c r="E25" s="377">
        <f t="shared" si="25"/>
        <v>2632037</v>
      </c>
      <c r="F25" s="772">
        <f t="shared" si="25"/>
        <v>2840473</v>
      </c>
      <c r="G25" s="373">
        <f>SUM(G14:G19)</f>
        <v>2006558.9321605093</v>
      </c>
      <c r="H25" s="377">
        <f>SUM(H14:H19)</f>
        <v>369996.6467291218</v>
      </c>
      <c r="I25" s="377">
        <f t="shared" ref="I25:L25" si="26">SUM(I14:I19)</f>
        <v>507875.51342473965</v>
      </c>
      <c r="J25" s="377">
        <f t="shared" si="26"/>
        <v>1033039.5771226424</v>
      </c>
      <c r="K25" s="377">
        <f t="shared" ref="K25" si="27">SUM(K14:K19)</f>
        <v>30258.416657889429</v>
      </c>
      <c r="L25" s="772">
        <f t="shared" si="26"/>
        <v>3947729.0860949024</v>
      </c>
      <c r="M25" s="373">
        <f>SUM(M14:M19)</f>
        <v>21457867.289669998</v>
      </c>
      <c r="N25" s="377">
        <f>SUM(N14:N19)</f>
        <v>3955631.8698300002</v>
      </c>
      <c r="O25" s="377">
        <f t="shared" ref="O25:R25" si="28">SUM(O14:O19)</f>
        <v>5429051.8246149551</v>
      </c>
      <c r="P25" s="377">
        <f t="shared" si="28"/>
        <v>11044486.963291798</v>
      </c>
      <c r="Q25" s="377">
        <f t="shared" ref="Q25" si="29">SUM(Q14:Q19)</f>
        <v>323539.61298999999</v>
      </c>
      <c r="R25" s="772">
        <f t="shared" si="28"/>
        <v>42210577.560396753</v>
      </c>
    </row>
    <row r="26" spans="1:23" ht="12.95" customHeight="1" x14ac:dyDescent="0.25">
      <c r="A26" s="340" t="s">
        <v>159</v>
      </c>
      <c r="B26" s="851">
        <f>B19</f>
        <v>1618</v>
      </c>
      <c r="C26" s="852">
        <f t="shared" ref="C26:F26" si="30">C19</f>
        <v>6823</v>
      </c>
      <c r="D26" s="852">
        <f t="shared" si="30"/>
        <v>199995</v>
      </c>
      <c r="E26" s="852">
        <f t="shared" si="30"/>
        <v>2632037</v>
      </c>
      <c r="F26" s="853">
        <f t="shared" si="30"/>
        <v>2840473</v>
      </c>
      <c r="G26" s="854">
        <f>SUM(G8:G19)</f>
        <v>3836323.7821271773</v>
      </c>
      <c r="H26" s="855">
        <f>SUM(H8:H19)</f>
        <v>801546.48111781629</v>
      </c>
      <c r="I26" s="855">
        <f t="shared" ref="I26:L26" si="31">SUM(I8:I19)</f>
        <v>1152681.5890783148</v>
      </c>
      <c r="J26" s="855">
        <f t="shared" si="31"/>
        <v>2368467.2261057091</v>
      </c>
      <c r="K26" s="855">
        <f t="shared" ref="K26" si="32">SUM(K8:K19)</f>
        <v>96116.72753198701</v>
      </c>
      <c r="L26" s="856">
        <f t="shared" si="31"/>
        <v>8255135.8059610035</v>
      </c>
      <c r="M26" s="857">
        <f>SUM(M8:M19)</f>
        <v>41022334.336940005</v>
      </c>
      <c r="N26" s="858">
        <f>SUM(N8:N19)</f>
        <v>8567225.6971749999</v>
      </c>
      <c r="O26" s="858">
        <f t="shared" ref="O26:R26" si="33">SUM(O8:O19)</f>
        <v>12316725.421537861</v>
      </c>
      <c r="P26" s="858">
        <f t="shared" si="33"/>
        <v>25309300.859076906</v>
      </c>
      <c r="Q26" s="858">
        <f t="shared" ref="Q26" si="34">SUM(Q8:Q19)</f>
        <v>1027578.6567100002</v>
      </c>
      <c r="R26" s="859">
        <f t="shared" si="33"/>
        <v>88243164.971439779</v>
      </c>
      <c r="S26" s="549"/>
    </row>
    <row r="27" spans="1:23" ht="15" customHeight="1" x14ac:dyDescent="0.25">
      <c r="B27" s="574"/>
      <c r="C27" s="333"/>
      <c r="E27" s="333"/>
      <c r="F27" s="575"/>
      <c r="H27" s="333"/>
      <c r="I27" s="333"/>
      <c r="J27" s="333"/>
      <c r="M27" s="574"/>
      <c r="N27" s="333"/>
      <c r="O27" s="333"/>
      <c r="P27" s="333"/>
      <c r="Q27" s="333"/>
      <c r="R27" s="575"/>
      <c r="S27" s="333"/>
    </row>
    <row r="28" spans="1:23" x14ac:dyDescent="0.25">
      <c r="B28" s="319"/>
      <c r="F28" s="332"/>
      <c r="M28" s="319"/>
      <c r="R28" s="332"/>
    </row>
    <row r="29" spans="1:23" ht="12" customHeight="1" x14ac:dyDescent="0.25">
      <c r="A29" s="451"/>
      <c r="B29" s="740" t="str">
        <f>B7</f>
        <v>VO</v>
      </c>
      <c r="C29" s="741" t="str">
        <f t="shared" ref="C29:E29" si="35">C7</f>
        <v>SO</v>
      </c>
      <c r="D29" s="741" t="str">
        <f t="shared" si="35"/>
        <v>MO</v>
      </c>
      <c r="E29" s="741" t="str">
        <f t="shared" si="35"/>
        <v>DOM</v>
      </c>
      <c r="F29" s="576"/>
      <c r="G29" s="584"/>
      <c r="H29" s="585" t="str">
        <f>G7</f>
        <v>VO</v>
      </c>
      <c r="I29" s="585" t="str">
        <f t="shared" ref="I29:K29" si="36">H7</f>
        <v>SO</v>
      </c>
      <c r="J29" s="585" t="str">
        <f t="shared" si="36"/>
        <v>MO</v>
      </c>
      <c r="K29" s="585" t="str">
        <f t="shared" si="36"/>
        <v>DOM</v>
      </c>
      <c r="L29" s="742"/>
      <c r="M29" s="588"/>
      <c r="N29" s="585" t="str">
        <f>M7</f>
        <v>VO</v>
      </c>
      <c r="O29" s="585" t="str">
        <f t="shared" ref="O29:Q29" si="37">N7</f>
        <v>SO</v>
      </c>
      <c r="P29" s="585" t="str">
        <f t="shared" si="37"/>
        <v>MO</v>
      </c>
      <c r="Q29" s="585" t="str">
        <f t="shared" si="37"/>
        <v>DOM</v>
      </c>
      <c r="R29" s="576"/>
      <c r="S29" s="451"/>
    </row>
    <row r="30" spans="1:23" ht="12" customHeight="1" x14ac:dyDescent="0.25">
      <c r="B30" s="370">
        <f>B20</f>
        <v>1597</v>
      </c>
      <c r="C30" s="306">
        <f>C20</f>
        <v>6751</v>
      </c>
      <c r="D30" s="306">
        <f t="shared" ref="D30:E30" si="38">D20</f>
        <v>199788</v>
      </c>
      <c r="E30" s="306">
        <f t="shared" si="38"/>
        <v>2634272</v>
      </c>
      <c r="F30" s="577"/>
      <c r="G30" s="586" t="str">
        <f>A20</f>
        <v>I. čtvrtletí</v>
      </c>
      <c r="H30" s="587">
        <f>G20/1000</f>
        <v>1079.898445368907</v>
      </c>
      <c r="I30" s="587">
        <f t="shared" ref="I30:K30" si="39">H20/1000</f>
        <v>303.41399118078323</v>
      </c>
      <c r="J30" s="587">
        <f t="shared" si="39"/>
        <v>502.79746267539753</v>
      </c>
      <c r="K30" s="587">
        <f t="shared" si="39"/>
        <v>1046.8446612152024</v>
      </c>
      <c r="L30" s="743"/>
      <c r="M30" s="589" t="str">
        <f>A20</f>
        <v>I. čtvrtletí</v>
      </c>
      <c r="N30" s="590">
        <f>M20/1000</f>
        <v>11525.060037440002</v>
      </c>
      <c r="O30" s="590">
        <f t="shared" ref="O30:Q30" si="40">N20/1000</f>
        <v>3238.3063237750007</v>
      </c>
      <c r="P30" s="590">
        <f t="shared" si="40"/>
        <v>5366.4713574440348</v>
      </c>
      <c r="Q30" s="590">
        <f t="shared" si="40"/>
        <v>11173.448126104049</v>
      </c>
      <c r="R30" s="577"/>
    </row>
    <row r="31" spans="1:23" ht="12" customHeight="1" x14ac:dyDescent="0.25">
      <c r="B31" s="319"/>
      <c r="E31" s="321"/>
      <c r="F31" s="577"/>
      <c r="G31" s="586" t="str">
        <f t="shared" ref="G31:G33" si="41">A21</f>
        <v>II. čtvrtletí</v>
      </c>
      <c r="H31" s="587">
        <f t="shared" ref="H31:K33" si="42">G21/1000</f>
        <v>749.86640459776072</v>
      </c>
      <c r="I31" s="587">
        <f t="shared" si="42"/>
        <v>128.13584320791128</v>
      </c>
      <c r="J31" s="587">
        <f t="shared" si="42"/>
        <v>142.00861297817775</v>
      </c>
      <c r="K31" s="587">
        <f t="shared" si="42"/>
        <v>288.58298776786438</v>
      </c>
      <c r="L31" s="743"/>
      <c r="M31" s="589" t="str">
        <f t="shared" ref="M31:M33" si="43">A21</f>
        <v>II. čtvrtletí</v>
      </c>
      <c r="N31" s="590">
        <f t="shared" ref="N31:Q31" si="44">M21/1000</f>
        <v>8039.4070098300008</v>
      </c>
      <c r="O31" s="590">
        <f t="shared" si="44"/>
        <v>1373.2875035700001</v>
      </c>
      <c r="P31" s="590">
        <f t="shared" si="44"/>
        <v>1521.2022394788703</v>
      </c>
      <c r="Q31" s="590">
        <f t="shared" si="44"/>
        <v>3091.3657696810601</v>
      </c>
      <c r="R31" s="577"/>
    </row>
    <row r="32" spans="1:23" ht="12" customHeight="1" x14ac:dyDescent="0.25">
      <c r="B32" s="319"/>
      <c r="E32" s="321"/>
      <c r="F32" s="577"/>
      <c r="G32" s="586" t="str">
        <f t="shared" si="41"/>
        <v>III. čtvrtletí</v>
      </c>
      <c r="H32" s="587">
        <f t="shared" si="42"/>
        <v>768.22102685360699</v>
      </c>
      <c r="I32" s="587">
        <f t="shared" si="42"/>
        <v>82.264286701896452</v>
      </c>
      <c r="J32" s="587">
        <f t="shared" si="42"/>
        <v>51.649968108497426</v>
      </c>
      <c r="K32" s="587">
        <f t="shared" si="42"/>
        <v>109.39870433832697</v>
      </c>
      <c r="L32" s="743"/>
      <c r="M32" s="589" t="str">
        <f t="shared" si="43"/>
        <v>III. čtvrtletí</v>
      </c>
      <c r="N32" s="590">
        <f t="shared" ref="N32:Q32" si="45">M22/1000</f>
        <v>8230.5751888099985</v>
      </c>
      <c r="O32" s="590">
        <f t="shared" si="45"/>
        <v>881.48026288000005</v>
      </c>
      <c r="P32" s="590">
        <f t="shared" si="45"/>
        <v>553.44683026601115</v>
      </c>
      <c r="Q32" s="590">
        <f t="shared" si="45"/>
        <v>1172.2786091029352</v>
      </c>
      <c r="R32" s="577"/>
    </row>
    <row r="33" spans="2:18" ht="12" customHeight="1" x14ac:dyDescent="0.25">
      <c r="B33" s="319"/>
      <c r="E33" s="321"/>
      <c r="F33" s="577"/>
      <c r="G33" s="586" t="str">
        <f t="shared" si="41"/>
        <v>IV. čtvrtletí</v>
      </c>
      <c r="H33" s="587">
        <f t="shared" si="42"/>
        <v>1238.3379053069023</v>
      </c>
      <c r="I33" s="587">
        <f t="shared" si="42"/>
        <v>287.73236002722541</v>
      </c>
      <c r="J33" s="587">
        <f t="shared" si="42"/>
        <v>456.22554531624212</v>
      </c>
      <c r="K33" s="587">
        <f t="shared" si="42"/>
        <v>923.64087278431532</v>
      </c>
      <c r="L33" s="743"/>
      <c r="M33" s="589" t="str">
        <f t="shared" si="43"/>
        <v>IV. čtvrtletí</v>
      </c>
      <c r="N33" s="590">
        <f t="shared" ref="N33:Q33" si="46">M23/1000</f>
        <v>13227.292100859999</v>
      </c>
      <c r="O33" s="590">
        <f t="shared" si="46"/>
        <v>3074.1516069499999</v>
      </c>
      <c r="P33" s="590">
        <f t="shared" si="46"/>
        <v>4875.6049943489434</v>
      </c>
      <c r="Q33" s="590">
        <f t="shared" si="46"/>
        <v>9872.2083541888624</v>
      </c>
      <c r="R33" s="577"/>
    </row>
    <row r="34" spans="2:18" ht="12" customHeight="1" x14ac:dyDescent="0.25">
      <c r="B34" s="319"/>
      <c r="E34" s="321"/>
      <c r="F34" s="577"/>
      <c r="G34" s="321"/>
      <c r="H34" s="321"/>
      <c r="M34" s="319"/>
      <c r="O34" s="321"/>
      <c r="P34" s="321"/>
      <c r="Q34" s="321"/>
      <c r="R34" s="577"/>
    </row>
    <row r="35" spans="2:18" ht="12" customHeight="1" x14ac:dyDescent="0.25">
      <c r="B35" s="319"/>
      <c r="D35" s="955" t="str">
        <f>T!E17</f>
        <v>IV. čtvrtletí</v>
      </c>
      <c r="E35" s="321"/>
      <c r="F35" s="577"/>
      <c r="G35" s="321"/>
      <c r="H35" s="321"/>
      <c r="M35" s="319"/>
      <c r="O35" s="321"/>
      <c r="P35" s="321"/>
      <c r="Q35" s="321"/>
      <c r="R35" s="577"/>
    </row>
    <row r="36" spans="2:18" ht="12" customHeight="1" x14ac:dyDescent="0.25">
      <c r="B36" s="319"/>
      <c r="D36" s="955"/>
      <c r="E36" s="321"/>
      <c r="F36" s="577"/>
      <c r="G36" s="321"/>
      <c r="H36" s="321"/>
      <c r="M36" s="319"/>
      <c r="O36" s="321"/>
      <c r="P36" s="321"/>
      <c r="Q36" s="321"/>
      <c r="R36" s="577"/>
    </row>
    <row r="37" spans="2:18" ht="12" customHeight="1" x14ac:dyDescent="0.25">
      <c r="E37" s="321"/>
      <c r="F37" s="321"/>
      <c r="G37" s="321"/>
      <c r="H37" s="321"/>
      <c r="O37" s="321"/>
      <c r="P37" s="321"/>
      <c r="Q37" s="321"/>
      <c r="R37" s="321"/>
    </row>
    <row r="38" spans="2:18" ht="12" customHeight="1" x14ac:dyDescent="0.25">
      <c r="E38" s="321"/>
      <c r="F38" s="321"/>
      <c r="G38" s="321"/>
      <c r="H38" s="321"/>
      <c r="O38" s="321"/>
      <c r="P38" s="321"/>
      <c r="Q38" s="321"/>
      <c r="R38" s="321"/>
    </row>
    <row r="39" spans="2:18" ht="12" customHeight="1" x14ac:dyDescent="0.25">
      <c r="E39" s="321"/>
      <c r="F39" s="321"/>
      <c r="G39" s="321"/>
      <c r="H39" s="321"/>
      <c r="O39" s="321"/>
      <c r="P39" s="321"/>
      <c r="Q39" s="321"/>
      <c r="R39" s="321"/>
    </row>
    <row r="40" spans="2:18" ht="12" customHeight="1" x14ac:dyDescent="0.25">
      <c r="E40" s="321"/>
      <c r="F40" s="321"/>
      <c r="G40" s="321"/>
      <c r="H40" s="321"/>
      <c r="O40" s="321"/>
      <c r="P40" s="321"/>
      <c r="Q40" s="321"/>
      <c r="R40" s="321"/>
    </row>
    <row r="41" spans="2:18" ht="12" customHeight="1" x14ac:dyDescent="0.25">
      <c r="E41" s="321"/>
      <c r="F41" s="321"/>
      <c r="G41" s="321"/>
      <c r="H41" s="321"/>
      <c r="O41" s="321"/>
      <c r="P41" s="321"/>
      <c r="Q41" s="321"/>
      <c r="R41" s="321"/>
    </row>
    <row r="42" spans="2:18" ht="12" customHeight="1" x14ac:dyDescent="0.25"/>
    <row r="43" spans="2:18" ht="12" customHeight="1" x14ac:dyDescent="0.25"/>
    <row r="44" spans="2:18" ht="12" customHeight="1" x14ac:dyDescent="0.25"/>
    <row r="45" spans="2:18" ht="12" customHeight="1" x14ac:dyDescent="0.25"/>
    <row r="46" spans="2:18" ht="12" customHeight="1" x14ac:dyDescent="0.25"/>
  </sheetData>
  <mergeCells count="8">
    <mergeCell ref="D35:D36"/>
    <mergeCell ref="Q1:S1"/>
    <mergeCell ref="G6:L6"/>
    <mergeCell ref="M6:R6"/>
    <mergeCell ref="A2:S2"/>
    <mergeCell ref="B4:R4"/>
    <mergeCell ref="B6:F6"/>
    <mergeCell ref="G5:R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17.7109375" style="126" customWidth="1"/>
    <col min="2" max="3" width="8.7109375" style="126" customWidth="1"/>
    <col min="4" max="4" width="7.7109375" style="126" customWidth="1"/>
    <col min="5" max="6" width="8.7109375" style="126" customWidth="1"/>
    <col min="7" max="7" width="7.7109375" style="126" customWidth="1"/>
    <col min="8" max="9" width="8.7109375" style="126" customWidth="1"/>
    <col min="10" max="10" width="7.7109375" style="126" customWidth="1"/>
    <col min="11" max="11" width="1.7109375" style="126" customWidth="1"/>
    <col min="12" max="13" width="7.7109375" style="126" customWidth="1"/>
    <col min="14" max="16384" width="9.140625" style="126"/>
  </cols>
  <sheetData>
    <row r="1" spans="1:12" ht="13.5" x14ac:dyDescent="0.25">
      <c r="F1" s="457"/>
      <c r="I1" s="934" t="s">
        <v>259</v>
      </c>
      <c r="J1" s="934"/>
      <c r="K1" s="934"/>
      <c r="L1" s="500"/>
    </row>
    <row r="2" spans="1:12" ht="6.75" customHeight="1" x14ac:dyDescent="0.2"/>
    <row r="3" spans="1:12" ht="30" customHeight="1" x14ac:dyDescent="0.2">
      <c r="A3" s="979" t="s">
        <v>97</v>
      </c>
      <c r="B3" s="979"/>
      <c r="C3" s="979"/>
      <c r="D3" s="979"/>
      <c r="E3" s="979"/>
      <c r="F3" s="979"/>
      <c r="G3" s="979"/>
      <c r="H3" s="979"/>
      <c r="I3" s="979"/>
      <c r="J3" s="979"/>
      <c r="K3" s="979"/>
    </row>
    <row r="4" spans="1:12" ht="15" customHeight="1" x14ac:dyDescent="0.2">
      <c r="A4" s="504"/>
      <c r="B4" s="974">
        <f>T!G17</f>
        <v>2016</v>
      </c>
      <c r="C4" s="975"/>
      <c r="D4" s="975"/>
      <c r="E4" s="975"/>
      <c r="F4" s="975"/>
      <c r="G4" s="975"/>
      <c r="H4" s="975"/>
      <c r="I4" s="975"/>
      <c r="J4" s="976"/>
    </row>
    <row r="5" spans="1:12" ht="15.75" customHeight="1" x14ac:dyDescent="0.2">
      <c r="A5" s="980"/>
      <c r="B5" s="971" t="str">
        <f>T!J20</f>
        <v>říjen</v>
      </c>
      <c r="C5" s="972"/>
      <c r="D5" s="973"/>
      <c r="E5" s="971" t="str">
        <f>T!J21</f>
        <v>listopad</v>
      </c>
      <c r="F5" s="972"/>
      <c r="G5" s="973"/>
      <c r="H5" s="971" t="str">
        <f>T!J22</f>
        <v>prosinec</v>
      </c>
      <c r="I5" s="972"/>
      <c r="J5" s="973"/>
    </row>
    <row r="6" spans="1:12" ht="18" customHeight="1" x14ac:dyDescent="0.2">
      <c r="A6" s="980"/>
      <c r="B6" s="148"/>
      <c r="D6" s="167"/>
      <c r="E6" s="148"/>
      <c r="G6" s="167"/>
      <c r="H6" s="148"/>
      <c r="J6" s="167"/>
    </row>
    <row r="7" spans="1:12" ht="27.75" customHeight="1" x14ac:dyDescent="0.25">
      <c r="A7" s="980"/>
      <c r="B7" s="977" t="s">
        <v>39</v>
      </c>
      <c r="C7" s="978"/>
      <c r="D7" s="362" t="s">
        <v>46</v>
      </c>
      <c r="E7" s="977" t="s">
        <v>39</v>
      </c>
      <c r="F7" s="978"/>
      <c r="G7" s="362" t="s">
        <v>46</v>
      </c>
      <c r="H7" s="977" t="s">
        <v>39</v>
      </c>
      <c r="I7" s="978"/>
      <c r="J7" s="362" t="s">
        <v>46</v>
      </c>
    </row>
    <row r="8" spans="1:12" ht="14.1" customHeight="1" x14ac:dyDescent="0.25">
      <c r="A8" s="528" t="s">
        <v>196</v>
      </c>
      <c r="B8" s="163" t="s">
        <v>148</v>
      </c>
      <c r="C8" s="364" t="s">
        <v>1</v>
      </c>
      <c r="D8" s="251" t="s">
        <v>11</v>
      </c>
      <c r="E8" s="163" t="s">
        <v>148</v>
      </c>
      <c r="F8" s="364" t="s">
        <v>1</v>
      </c>
      <c r="G8" s="251" t="s">
        <v>11</v>
      </c>
      <c r="H8" s="163" t="s">
        <v>148</v>
      </c>
      <c r="I8" s="364" t="s">
        <v>1</v>
      </c>
      <c r="J8" s="251" t="s">
        <v>11</v>
      </c>
      <c r="K8" s="228"/>
    </row>
    <row r="9" spans="1:12" ht="12.95" customHeight="1" x14ac:dyDescent="0.25">
      <c r="A9" s="529">
        <v>1</v>
      </c>
      <c r="B9" s="151">
        <v>13717.407013772154</v>
      </c>
      <c r="C9" s="133">
        <v>146436.84183870969</v>
      </c>
      <c r="D9" s="506">
        <v>15.9</v>
      </c>
      <c r="E9" s="133">
        <v>25170.814265522447</v>
      </c>
      <c r="F9" s="133">
        <v>268866.11417333334</v>
      </c>
      <c r="G9" s="505">
        <v>8.5</v>
      </c>
      <c r="H9" s="151">
        <v>39291.135079990781</v>
      </c>
      <c r="I9" s="133">
        <v>420282.30814193544</v>
      </c>
      <c r="J9" s="506">
        <v>2.2999999999999998</v>
      </c>
    </row>
    <row r="10" spans="1:12" ht="12.95" customHeight="1" x14ac:dyDescent="0.25">
      <c r="A10" s="524">
        <v>2</v>
      </c>
      <c r="B10" s="507">
        <v>15863.643321089823</v>
      </c>
      <c r="C10" s="508">
        <v>169370.80683870969</v>
      </c>
      <c r="D10" s="509">
        <v>12.4</v>
      </c>
      <c r="E10" s="508">
        <v>27622.766420747153</v>
      </c>
      <c r="F10" s="508">
        <v>295037.95017333335</v>
      </c>
      <c r="G10" s="510">
        <v>7</v>
      </c>
      <c r="H10" s="507">
        <v>37687.360255203515</v>
      </c>
      <c r="I10" s="508">
        <v>403079.55414193548</v>
      </c>
      <c r="J10" s="509">
        <v>0.7</v>
      </c>
    </row>
    <row r="11" spans="1:12" ht="12.95" customHeight="1" x14ac:dyDescent="0.25">
      <c r="A11" s="524">
        <v>3</v>
      </c>
      <c r="B11" s="507">
        <v>19493.931734595531</v>
      </c>
      <c r="C11" s="508">
        <v>208117.54183870967</v>
      </c>
      <c r="D11" s="509">
        <v>10</v>
      </c>
      <c r="E11" s="508">
        <v>32194.819102844678</v>
      </c>
      <c r="F11" s="508">
        <v>343798.83517333335</v>
      </c>
      <c r="G11" s="510">
        <v>6.8</v>
      </c>
      <c r="H11" s="507">
        <v>36566.240929808388</v>
      </c>
      <c r="I11" s="508">
        <v>391099.45014193549</v>
      </c>
      <c r="J11" s="509">
        <v>-3.1</v>
      </c>
    </row>
    <row r="12" spans="1:12" ht="12.95" customHeight="1" x14ac:dyDescent="0.25">
      <c r="A12" s="524">
        <v>4</v>
      </c>
      <c r="B12" s="507">
        <v>21886.457521287171</v>
      </c>
      <c r="C12" s="508">
        <v>233644.3848387097</v>
      </c>
      <c r="D12" s="509">
        <v>8.5</v>
      </c>
      <c r="E12" s="508">
        <v>29533.214713023342</v>
      </c>
      <c r="F12" s="508">
        <v>315437.24317333335</v>
      </c>
      <c r="G12" s="510">
        <v>9.8000000000000007</v>
      </c>
      <c r="H12" s="507">
        <v>38474.141480543556</v>
      </c>
      <c r="I12" s="508">
        <v>411607.41714193544</v>
      </c>
      <c r="J12" s="509">
        <v>-4.5999999999999996</v>
      </c>
    </row>
    <row r="13" spans="1:12" ht="12.95" customHeight="1" x14ac:dyDescent="0.25">
      <c r="A13" s="524">
        <v>5</v>
      </c>
      <c r="B13" s="507">
        <v>25720.382481921155</v>
      </c>
      <c r="C13" s="508">
        <v>274538.94783870963</v>
      </c>
      <c r="D13" s="509">
        <v>5.4</v>
      </c>
      <c r="E13" s="508">
        <v>25626.974920644789</v>
      </c>
      <c r="F13" s="508">
        <v>273726.36817333335</v>
      </c>
      <c r="G13" s="510">
        <v>11.5</v>
      </c>
      <c r="H13" s="507">
        <v>45924.287208840513</v>
      </c>
      <c r="I13" s="508">
        <v>491099.53314193548</v>
      </c>
      <c r="J13" s="509">
        <v>-4.4000000000000004</v>
      </c>
    </row>
    <row r="14" spans="1:12" ht="12.95" customHeight="1" x14ac:dyDescent="0.25">
      <c r="A14" s="524">
        <v>6</v>
      </c>
      <c r="B14" s="507">
        <v>27946.40415930529</v>
      </c>
      <c r="C14" s="508">
        <v>298301.26083870966</v>
      </c>
      <c r="D14" s="509">
        <v>6.2</v>
      </c>
      <c r="E14" s="508">
        <v>26812.479862448305</v>
      </c>
      <c r="F14" s="508">
        <v>286377.30617333337</v>
      </c>
      <c r="G14" s="510">
        <v>9.6</v>
      </c>
      <c r="H14" s="507">
        <v>44147.667047402094</v>
      </c>
      <c r="I14" s="508">
        <v>472112.47514193546</v>
      </c>
      <c r="J14" s="509">
        <v>-2.8</v>
      </c>
    </row>
    <row r="15" spans="1:12" ht="12.95" customHeight="1" x14ac:dyDescent="0.25">
      <c r="A15" s="524">
        <v>7</v>
      </c>
      <c r="B15" s="507">
        <v>26648.894347041685</v>
      </c>
      <c r="C15" s="508">
        <v>284438.96383870963</v>
      </c>
      <c r="D15" s="509">
        <v>5.4</v>
      </c>
      <c r="E15" s="508">
        <v>33235.891940866735</v>
      </c>
      <c r="F15" s="508">
        <v>354936.31317333336</v>
      </c>
      <c r="G15" s="510">
        <v>9.3000000000000007</v>
      </c>
      <c r="H15" s="507">
        <v>41890.403964877201</v>
      </c>
      <c r="I15" s="508">
        <v>448035.14714193548</v>
      </c>
      <c r="J15" s="509">
        <v>-2</v>
      </c>
    </row>
    <row r="16" spans="1:12" ht="12.95" customHeight="1" x14ac:dyDescent="0.25">
      <c r="A16" s="524">
        <v>8</v>
      </c>
      <c r="B16" s="507">
        <v>24573.807895354857</v>
      </c>
      <c r="C16" s="508">
        <v>262326.39383870969</v>
      </c>
      <c r="D16" s="509">
        <v>6.2</v>
      </c>
      <c r="E16" s="508">
        <v>36247.820426177459</v>
      </c>
      <c r="F16" s="508">
        <v>387084.63217333338</v>
      </c>
      <c r="G16" s="510">
        <v>7.1</v>
      </c>
      <c r="H16" s="507">
        <v>39805.668797103826</v>
      </c>
      <c r="I16" s="508">
        <v>425734.50214193546</v>
      </c>
      <c r="J16" s="509">
        <v>0.8</v>
      </c>
    </row>
    <row r="17" spans="1:11" ht="12.95" customHeight="1" x14ac:dyDescent="0.25">
      <c r="A17" s="524">
        <v>9</v>
      </c>
      <c r="B17" s="507">
        <v>24564.783513539958</v>
      </c>
      <c r="C17" s="508">
        <v>262210.32583870966</v>
      </c>
      <c r="D17" s="509">
        <v>6.3</v>
      </c>
      <c r="E17" s="508">
        <v>37371.620507565676</v>
      </c>
      <c r="F17" s="508">
        <v>399087.34717333334</v>
      </c>
      <c r="G17" s="510">
        <v>9.5</v>
      </c>
      <c r="H17" s="507">
        <v>37674.129016685067</v>
      </c>
      <c r="I17" s="508">
        <v>402941.26414193545</v>
      </c>
      <c r="J17" s="509">
        <v>2.9</v>
      </c>
    </row>
    <row r="18" spans="1:11" ht="12.95" customHeight="1" x14ac:dyDescent="0.25">
      <c r="A18" s="524">
        <v>10</v>
      </c>
      <c r="B18" s="507">
        <v>28175.961152234759</v>
      </c>
      <c r="C18" s="508">
        <v>300739.50283870962</v>
      </c>
      <c r="D18" s="509">
        <v>6</v>
      </c>
      <c r="E18" s="508">
        <v>38036.716795623484</v>
      </c>
      <c r="F18" s="508">
        <v>406174.63217333338</v>
      </c>
      <c r="G18" s="510">
        <v>10.199999999999999</v>
      </c>
      <c r="H18" s="507">
        <v>29136.054169499243</v>
      </c>
      <c r="I18" s="508">
        <v>311742.51714193547</v>
      </c>
      <c r="J18" s="509">
        <v>5.3</v>
      </c>
    </row>
    <row r="19" spans="1:11" ht="12.95" customHeight="1" x14ac:dyDescent="0.25">
      <c r="A19" s="524">
        <v>11</v>
      </c>
      <c r="B19" s="511">
        <v>29371.836893597054</v>
      </c>
      <c r="C19" s="512">
        <v>313500.82283870963</v>
      </c>
      <c r="D19" s="509">
        <v>5.5</v>
      </c>
      <c r="E19" s="512">
        <v>35362.940054917708</v>
      </c>
      <c r="F19" s="512">
        <v>377614.85517333337</v>
      </c>
      <c r="G19" s="510">
        <v>11</v>
      </c>
      <c r="H19" s="511">
        <v>30524.646723070899</v>
      </c>
      <c r="I19" s="512">
        <v>326588.76014193549</v>
      </c>
      <c r="J19" s="509">
        <v>4.5</v>
      </c>
      <c r="K19" s="239"/>
    </row>
    <row r="20" spans="1:11" ht="12.95" customHeight="1" x14ac:dyDescent="0.25">
      <c r="A20" s="524">
        <v>12</v>
      </c>
      <c r="B20" s="511">
        <v>30026.483056074212</v>
      </c>
      <c r="C20" s="512">
        <v>320461.41183870967</v>
      </c>
      <c r="D20" s="509">
        <v>6</v>
      </c>
      <c r="E20" s="512">
        <v>32771.255922822362</v>
      </c>
      <c r="F20" s="512">
        <v>350016.51917333336</v>
      </c>
      <c r="G20" s="510">
        <v>10.8</v>
      </c>
      <c r="H20" s="511">
        <v>38961.971740001245</v>
      </c>
      <c r="I20" s="512">
        <v>416645.28314193548</v>
      </c>
      <c r="J20" s="509">
        <v>1.4</v>
      </c>
      <c r="K20" s="239"/>
    </row>
    <row r="21" spans="1:11" ht="12.95" customHeight="1" x14ac:dyDescent="0.2">
      <c r="A21" s="524">
        <v>13</v>
      </c>
      <c r="B21" s="511">
        <v>30334.1209282577</v>
      </c>
      <c r="C21" s="512">
        <v>323756.70383870963</v>
      </c>
      <c r="D21" s="513">
        <v>6</v>
      </c>
      <c r="E21" s="512">
        <v>34108.448634712477</v>
      </c>
      <c r="F21" s="512">
        <v>364292.94417333335</v>
      </c>
      <c r="G21" s="514">
        <v>9.1999999999999993</v>
      </c>
      <c r="H21" s="511">
        <v>41431.613865531988</v>
      </c>
      <c r="I21" s="512">
        <v>443065.11814193544</v>
      </c>
      <c r="J21" s="513">
        <v>-1.3</v>
      </c>
      <c r="K21" s="239"/>
    </row>
    <row r="22" spans="1:11" ht="12.95" customHeight="1" x14ac:dyDescent="0.2">
      <c r="A22" s="524">
        <v>14</v>
      </c>
      <c r="B22" s="511">
        <v>28268.380718040949</v>
      </c>
      <c r="C22" s="512">
        <v>301723.38583870966</v>
      </c>
      <c r="D22" s="513">
        <v>8.1999999999999993</v>
      </c>
      <c r="E22" s="512">
        <v>40601.282899236634</v>
      </c>
      <c r="F22" s="512">
        <v>433577.52517333336</v>
      </c>
      <c r="G22" s="514">
        <v>9</v>
      </c>
      <c r="H22" s="511">
        <v>40548.976057838918</v>
      </c>
      <c r="I22" s="512">
        <v>433618.48114193545</v>
      </c>
      <c r="J22" s="513">
        <v>0.9</v>
      </c>
    </row>
    <row r="23" spans="1:11" ht="12.95" customHeight="1" x14ac:dyDescent="0.2">
      <c r="A23" s="524">
        <v>15</v>
      </c>
      <c r="B23" s="511">
        <v>20873.549159060331</v>
      </c>
      <c r="C23" s="512">
        <v>222827.98083870969</v>
      </c>
      <c r="D23" s="513">
        <v>10.1</v>
      </c>
      <c r="E23" s="512">
        <v>40745.969321431548</v>
      </c>
      <c r="F23" s="512">
        <v>435130.35717333335</v>
      </c>
      <c r="G23" s="514">
        <v>9.9</v>
      </c>
      <c r="H23" s="511">
        <v>40844.836597719004</v>
      </c>
      <c r="I23" s="512">
        <v>436774.86014193547</v>
      </c>
      <c r="J23" s="513">
        <v>-0.1</v>
      </c>
    </row>
    <row r="24" spans="1:11" ht="12.95" customHeight="1" x14ac:dyDescent="0.2">
      <c r="A24" s="524">
        <v>16</v>
      </c>
      <c r="B24" s="511">
        <v>20242.95325029466</v>
      </c>
      <c r="C24" s="512">
        <v>216112.53383870967</v>
      </c>
      <c r="D24" s="513">
        <v>9.4</v>
      </c>
      <c r="E24" s="512">
        <v>36660.696500083774</v>
      </c>
      <c r="F24" s="512">
        <v>391517.57817333337</v>
      </c>
      <c r="G24" s="514">
        <v>7.6</v>
      </c>
      <c r="H24" s="511">
        <v>41189.541667724487</v>
      </c>
      <c r="I24" s="512">
        <v>440467.38314193545</v>
      </c>
      <c r="J24" s="513">
        <v>-1.8</v>
      </c>
    </row>
    <row r="25" spans="1:11" ht="12.95" customHeight="1" x14ac:dyDescent="0.2">
      <c r="A25" s="524">
        <v>17</v>
      </c>
      <c r="B25" s="511">
        <v>27238.50919220498</v>
      </c>
      <c r="C25" s="512">
        <v>290719.31383870967</v>
      </c>
      <c r="D25" s="513">
        <v>8.1</v>
      </c>
      <c r="E25" s="512">
        <v>32251.101141311654</v>
      </c>
      <c r="F25" s="512">
        <v>344427.07917333336</v>
      </c>
      <c r="G25" s="514">
        <v>7.3</v>
      </c>
      <c r="H25" s="511">
        <v>39198.279228993088</v>
      </c>
      <c r="I25" s="512">
        <v>419220.70714193548</v>
      </c>
      <c r="J25" s="513">
        <v>-3</v>
      </c>
    </row>
    <row r="26" spans="1:11" ht="12.95" customHeight="1" x14ac:dyDescent="0.2">
      <c r="A26" s="524">
        <v>18</v>
      </c>
      <c r="B26" s="511">
        <v>26693.835638370896</v>
      </c>
      <c r="C26" s="515">
        <v>284903.47483870963</v>
      </c>
      <c r="D26" s="516">
        <v>8.6999999999999993</v>
      </c>
      <c r="E26" s="512">
        <v>27909.383164127619</v>
      </c>
      <c r="F26" s="515">
        <v>298128.68017333333</v>
      </c>
      <c r="G26" s="517">
        <v>6.7</v>
      </c>
      <c r="H26" s="511">
        <v>38961.24672210616</v>
      </c>
      <c r="I26" s="515">
        <v>416627.05914193549</v>
      </c>
      <c r="J26" s="516">
        <v>-0.2</v>
      </c>
    </row>
    <row r="27" spans="1:11" ht="12.95" customHeight="1" x14ac:dyDescent="0.2">
      <c r="A27" s="524">
        <v>19</v>
      </c>
      <c r="B27" s="511">
        <v>26602.986599249078</v>
      </c>
      <c r="C27" s="515">
        <v>283943.30183870962</v>
      </c>
      <c r="D27" s="516">
        <v>8.1</v>
      </c>
      <c r="E27" s="512">
        <v>26625.708262375025</v>
      </c>
      <c r="F27" s="515">
        <v>284384.71717333334</v>
      </c>
      <c r="G27" s="517">
        <v>5.3</v>
      </c>
      <c r="H27" s="511">
        <v>41733.532838466374</v>
      </c>
      <c r="I27" s="515">
        <v>446303.00614193548</v>
      </c>
      <c r="J27" s="516">
        <v>-0.6</v>
      </c>
    </row>
    <row r="28" spans="1:11" ht="12.95" customHeight="1" x14ac:dyDescent="0.2">
      <c r="A28" s="524">
        <v>20</v>
      </c>
      <c r="B28" s="511">
        <v>27450.910256796826</v>
      </c>
      <c r="C28" s="512">
        <v>292984.04283870966</v>
      </c>
      <c r="D28" s="513">
        <v>6.5</v>
      </c>
      <c r="E28" s="512">
        <v>27009.664075691639</v>
      </c>
      <c r="F28" s="512">
        <v>288484.49117333337</v>
      </c>
      <c r="G28" s="514">
        <v>4.5</v>
      </c>
      <c r="H28" s="511">
        <v>43086.234854846021</v>
      </c>
      <c r="I28" s="512">
        <v>460787.01114193548</v>
      </c>
      <c r="J28" s="513">
        <v>-2.9</v>
      </c>
    </row>
    <row r="29" spans="1:11" ht="12.95" customHeight="1" x14ac:dyDescent="0.2">
      <c r="A29" s="524">
        <v>21</v>
      </c>
      <c r="B29" s="511">
        <v>27581.53396251324</v>
      </c>
      <c r="C29" s="512">
        <v>294392.18683870963</v>
      </c>
      <c r="D29" s="513">
        <v>5</v>
      </c>
      <c r="E29" s="512">
        <v>30476.583564762441</v>
      </c>
      <c r="F29" s="512">
        <v>325448.35217333335</v>
      </c>
      <c r="G29" s="514">
        <v>3.9</v>
      </c>
      <c r="H29" s="511">
        <v>43284.834308471945</v>
      </c>
      <c r="I29" s="512">
        <v>462945.54214193544</v>
      </c>
      <c r="J29" s="513">
        <v>-3.8</v>
      </c>
    </row>
    <row r="30" spans="1:11" ht="12.95" customHeight="1" x14ac:dyDescent="0.2">
      <c r="A30" s="524">
        <v>22</v>
      </c>
      <c r="B30" s="511">
        <v>23301.943154527777</v>
      </c>
      <c r="C30" s="512">
        <v>248753.8358387097</v>
      </c>
      <c r="D30" s="513">
        <v>5</v>
      </c>
      <c r="E30" s="512">
        <v>29292.089221046084</v>
      </c>
      <c r="F30" s="512">
        <v>312828.31217333337</v>
      </c>
      <c r="G30" s="514">
        <v>3.1</v>
      </c>
      <c r="H30" s="511">
        <v>43136.99131421365</v>
      </c>
      <c r="I30" s="512">
        <v>461339.6781419355</v>
      </c>
      <c r="J30" s="513">
        <v>-4.0999999999999996</v>
      </c>
    </row>
    <row r="31" spans="1:11" ht="12.95" customHeight="1" x14ac:dyDescent="0.25">
      <c r="A31" s="524">
        <v>23</v>
      </c>
      <c r="B31" s="518">
        <v>23433.975006146855</v>
      </c>
      <c r="C31" s="519">
        <v>250160.06783870969</v>
      </c>
      <c r="D31" s="520">
        <v>6.3</v>
      </c>
      <c r="E31" s="519">
        <v>29376.629172326295</v>
      </c>
      <c r="F31" s="519">
        <v>313736.61217333336</v>
      </c>
      <c r="G31" s="521">
        <v>3.5</v>
      </c>
      <c r="H31" s="518">
        <v>38444.131246812991</v>
      </c>
      <c r="I31" s="519">
        <v>411208.78414193547</v>
      </c>
      <c r="J31" s="520">
        <v>-1.6</v>
      </c>
    </row>
    <row r="32" spans="1:11" ht="12.95" customHeight="1" x14ac:dyDescent="0.25">
      <c r="A32" s="524">
        <v>24</v>
      </c>
      <c r="B32" s="522">
        <v>26920.775931667173</v>
      </c>
      <c r="C32" s="523">
        <v>287324.72183870967</v>
      </c>
      <c r="D32" s="509">
        <v>9.8000000000000007</v>
      </c>
      <c r="E32" s="523">
        <v>29653.41078379234</v>
      </c>
      <c r="F32" s="523">
        <v>316696.09017333336</v>
      </c>
      <c r="G32" s="510">
        <v>3</v>
      </c>
      <c r="H32" s="522">
        <v>31320.62155598386</v>
      </c>
      <c r="I32" s="523">
        <v>335086.2651419355</v>
      </c>
      <c r="J32" s="509">
        <v>1.5</v>
      </c>
    </row>
    <row r="33" spans="1:11" ht="12.95" customHeight="1" x14ac:dyDescent="0.2">
      <c r="A33" s="524">
        <v>25</v>
      </c>
      <c r="B33" s="511">
        <v>25406.175506884712</v>
      </c>
      <c r="C33" s="512">
        <v>271153.16883870965</v>
      </c>
      <c r="D33" s="513">
        <v>10.9</v>
      </c>
      <c r="E33" s="512">
        <v>30640.984806836354</v>
      </c>
      <c r="F33" s="512">
        <v>327180.88217333338</v>
      </c>
      <c r="G33" s="514">
        <v>2.7</v>
      </c>
      <c r="H33" s="511">
        <v>28410.75604978541</v>
      </c>
      <c r="I33" s="512">
        <v>303961.01614193548</v>
      </c>
      <c r="J33" s="513">
        <v>4.8</v>
      </c>
    </row>
    <row r="34" spans="1:11" ht="12.95" customHeight="1" x14ac:dyDescent="0.2">
      <c r="A34" s="524">
        <v>26</v>
      </c>
      <c r="B34" s="511">
        <v>25924.039302996171</v>
      </c>
      <c r="C34" s="512">
        <v>276696.30883870966</v>
      </c>
      <c r="D34" s="513">
        <v>7.8</v>
      </c>
      <c r="E34" s="512">
        <v>26534.04237240558</v>
      </c>
      <c r="F34" s="512">
        <v>283414.05517333333</v>
      </c>
      <c r="G34" s="514">
        <v>1.7</v>
      </c>
      <c r="H34" s="511">
        <v>28076.577877032898</v>
      </c>
      <c r="I34" s="512">
        <v>300385.21314193547</v>
      </c>
      <c r="J34" s="513">
        <v>5.7</v>
      </c>
    </row>
    <row r="35" spans="1:11" ht="12.95" customHeight="1" x14ac:dyDescent="0.2">
      <c r="A35" s="524">
        <v>27</v>
      </c>
      <c r="B35" s="511">
        <v>24328.56279423456</v>
      </c>
      <c r="C35" s="512">
        <v>259712.68783870968</v>
      </c>
      <c r="D35" s="513">
        <v>6.5</v>
      </c>
      <c r="E35" s="512">
        <v>29584.339304659487</v>
      </c>
      <c r="F35" s="512">
        <v>315979.90917333332</v>
      </c>
      <c r="G35" s="514">
        <v>0.6</v>
      </c>
      <c r="H35" s="511">
        <v>31722.118664970199</v>
      </c>
      <c r="I35" s="512">
        <v>339373.67014193546</v>
      </c>
      <c r="J35" s="513">
        <v>2.9</v>
      </c>
    </row>
    <row r="36" spans="1:11" ht="12.95" customHeight="1" x14ac:dyDescent="0.2">
      <c r="A36" s="524">
        <v>28</v>
      </c>
      <c r="B36" s="511">
        <v>22059.327180801592</v>
      </c>
      <c r="C36" s="512">
        <v>235502.47183870969</v>
      </c>
      <c r="D36" s="513">
        <v>8.3000000000000007</v>
      </c>
      <c r="E36" s="512">
        <v>39596.728005720084</v>
      </c>
      <c r="F36" s="512">
        <v>422831.54017333337</v>
      </c>
      <c r="G36" s="514">
        <v>0.3</v>
      </c>
      <c r="H36" s="511">
        <v>34595.584533828565</v>
      </c>
      <c r="I36" s="512">
        <v>369960.25014193548</v>
      </c>
      <c r="J36" s="513">
        <v>1.5</v>
      </c>
    </row>
    <row r="37" spans="1:11" ht="12.95" customHeight="1" x14ac:dyDescent="0.2">
      <c r="A37" s="524">
        <v>29</v>
      </c>
      <c r="B37" s="511">
        <v>21708.846495080747</v>
      </c>
      <c r="C37" s="512">
        <v>231756.29883870968</v>
      </c>
      <c r="D37" s="513">
        <v>8.1</v>
      </c>
      <c r="E37" s="512">
        <v>41275.098426758057</v>
      </c>
      <c r="F37" s="512">
        <v>440774.80417333334</v>
      </c>
      <c r="G37" s="514">
        <v>0.5</v>
      </c>
      <c r="H37" s="511">
        <v>36756.183558435405</v>
      </c>
      <c r="I37" s="512">
        <v>393083.75514193549</v>
      </c>
      <c r="J37" s="513">
        <v>-2.4</v>
      </c>
    </row>
    <row r="38" spans="1:11" ht="12.95" customHeight="1" x14ac:dyDescent="0.2">
      <c r="A38" s="524">
        <v>30</v>
      </c>
      <c r="B38" s="511">
        <v>24020.763503582737</v>
      </c>
      <c r="C38" s="512">
        <v>256418.18283870968</v>
      </c>
      <c r="D38" s="513">
        <v>5.6</v>
      </c>
      <c r="E38" s="512">
        <v>42397.125840796427</v>
      </c>
      <c r="F38" s="512">
        <v>452777.08417333337</v>
      </c>
      <c r="G38" s="514">
        <v>0.2</v>
      </c>
      <c r="H38" s="511">
        <v>37233.510339608656</v>
      </c>
      <c r="I38" s="512">
        <v>398275.84314193547</v>
      </c>
      <c r="J38" s="513">
        <v>-4.0999999999999996</v>
      </c>
    </row>
    <row r="39" spans="1:11" ht="12.95" customHeight="1" x14ac:dyDescent="0.2">
      <c r="A39" s="524">
        <v>31</v>
      </c>
      <c r="B39" s="511">
        <v>29187.163448046289</v>
      </c>
      <c r="C39" s="512">
        <v>311509.79383870965</v>
      </c>
      <c r="D39" s="513">
        <v>4.8</v>
      </c>
      <c r="E39" s="512"/>
      <c r="F39" s="512"/>
      <c r="G39" s="514"/>
      <c r="H39" s="511">
        <v>36801.391493990275</v>
      </c>
      <c r="I39" s="512">
        <v>393702.32314193546</v>
      </c>
      <c r="J39" s="513">
        <v>-4.4000000000000004</v>
      </c>
      <c r="K39" s="152"/>
    </row>
    <row r="40" spans="1:11" ht="15" customHeight="1" x14ac:dyDescent="0.2">
      <c r="A40" s="593" t="s">
        <v>83</v>
      </c>
      <c r="B40" s="534">
        <f>SUM(B9:B39)</f>
        <v>769568.34511857084</v>
      </c>
      <c r="C40" s="535">
        <f>SUM(C9:C39)</f>
        <v>8214437.6680000005</v>
      </c>
      <c r="D40" s="536">
        <f>AVERAGE(D9:D39)</f>
        <v>7.6451612903225818</v>
      </c>
      <c r="E40" s="534">
        <f>SUM(E9:E39)</f>
        <v>974726.60043127753</v>
      </c>
      <c r="F40" s="535">
        <f>SUM(F9:F39)</f>
        <v>10409769.1302</v>
      </c>
      <c r="G40" s="536">
        <f>AVERAGE(G9:G39)</f>
        <v>6.3366666666666669</v>
      </c>
      <c r="H40" s="534">
        <f>SUM(H9:H39)</f>
        <v>1176860.6691893863</v>
      </c>
      <c r="I40" s="535">
        <f>SUM(I9:I39)</f>
        <v>12587154.178400001</v>
      </c>
      <c r="J40" s="536">
        <f>AVERAGE(J9:J39)</f>
        <v>-0.38709677419354827</v>
      </c>
      <c r="K40" s="537"/>
    </row>
    <row r="41" spans="1:11" ht="12.95" customHeight="1" x14ac:dyDescent="0.2">
      <c r="A41" s="232" t="s">
        <v>200</v>
      </c>
      <c r="B41" s="531">
        <f>MAX(B9:B39)</f>
        <v>30334.1209282577</v>
      </c>
      <c r="C41" s="532">
        <f>MAX(C9:C39)</f>
        <v>323756.70383870963</v>
      </c>
      <c r="D41" s="712">
        <f>VLOOKUP(B41,$B$9:$D$39,3,FALSE)</f>
        <v>6</v>
      </c>
      <c r="E41" s="531">
        <f>MAX(E9:E39)</f>
        <v>42397.125840796427</v>
      </c>
      <c r="F41" s="532">
        <f>MAX(F9:F39)</f>
        <v>452777.08417333337</v>
      </c>
      <c r="G41" s="712">
        <f>VLOOKUP(E41,$E$9:$G$39,3,FALSE)</f>
        <v>0.2</v>
      </c>
      <c r="H41" s="531">
        <f>MAX(H9:H39)</f>
        <v>45924.287208840513</v>
      </c>
      <c r="I41" s="532">
        <f>MAX(I9:I39)</f>
        <v>491099.53314193548</v>
      </c>
      <c r="J41" s="712">
        <f>VLOOKUP(H41,$H$9:$J$39,3,FALSE)</f>
        <v>-4.4000000000000004</v>
      </c>
    </row>
    <row r="42" spans="1:11" ht="12.95" customHeight="1" x14ac:dyDescent="0.2">
      <c r="A42" s="139" t="s">
        <v>201</v>
      </c>
      <c r="B42" s="533">
        <f>MIN(B9:B39)</f>
        <v>13717.407013772154</v>
      </c>
      <c r="C42" s="413">
        <f>MIN(C9:C39)</f>
        <v>146436.84183870969</v>
      </c>
      <c r="D42" s="713">
        <f>VLOOKUP(B42,$B$9:$D$39,3,FALSE)</f>
        <v>15.9</v>
      </c>
      <c r="E42" s="533">
        <f>MIN(E9:E39)</f>
        <v>25170.814265522447</v>
      </c>
      <c r="F42" s="413">
        <f>MIN(F9:F39)</f>
        <v>268866.11417333334</v>
      </c>
      <c r="G42" s="713">
        <f>VLOOKUP(E42,$E$9:$G$39,3,FALSE)</f>
        <v>8.5</v>
      </c>
      <c r="H42" s="533">
        <f>MIN(H9:H39)</f>
        <v>28076.577877032898</v>
      </c>
      <c r="I42" s="413">
        <f>MIN(I9:I39)</f>
        <v>300385.21314193547</v>
      </c>
      <c r="J42" s="713">
        <f>VLOOKUP(H42,$H$9:$J$39,3,FALSE)</f>
        <v>5.7</v>
      </c>
    </row>
    <row r="43" spans="1:11" ht="12.95" customHeight="1" x14ac:dyDescent="0.2">
      <c r="A43" s="139" t="s">
        <v>202</v>
      </c>
      <c r="B43" s="533">
        <f t="shared" ref="B43:J43" si="0">AVERAGE(B9:B39)</f>
        <v>24824.785326405512</v>
      </c>
      <c r="C43" s="413">
        <f t="shared" si="0"/>
        <v>264981.86025806452</v>
      </c>
      <c r="D43" s="530">
        <f t="shared" si="0"/>
        <v>7.6451612903225818</v>
      </c>
      <c r="E43" s="533">
        <f t="shared" si="0"/>
        <v>32490.886681042586</v>
      </c>
      <c r="F43" s="413">
        <f t="shared" si="0"/>
        <v>346992.30434000003</v>
      </c>
      <c r="G43" s="530">
        <f t="shared" si="0"/>
        <v>6.3366666666666669</v>
      </c>
      <c r="H43" s="533">
        <f>AVERAGE(H9:H39)</f>
        <v>37963.247393206009</v>
      </c>
      <c r="I43" s="413">
        <f t="shared" si="0"/>
        <v>406037.23156129033</v>
      </c>
      <c r="J43" s="530">
        <f t="shared" si="0"/>
        <v>-0.38709677419354827</v>
      </c>
      <c r="K43" s="148"/>
    </row>
    <row r="44" spans="1:11" ht="7.5" customHeight="1" x14ac:dyDescent="0.2">
      <c r="B44" s="525"/>
      <c r="C44" s="135"/>
      <c r="D44" s="526"/>
      <c r="H44" s="148"/>
      <c r="J44" s="167"/>
    </row>
    <row r="45" spans="1:11" ht="15" customHeight="1" x14ac:dyDescent="0.25">
      <c r="A45" s="502"/>
      <c r="B45" s="965" t="str">
        <f>B5</f>
        <v>říjen</v>
      </c>
      <c r="C45" s="966"/>
      <c r="D45" s="967"/>
      <c r="E45" s="968" t="str">
        <f>E5</f>
        <v>listopad</v>
      </c>
      <c r="F45" s="969"/>
      <c r="G45" s="970"/>
      <c r="H45" s="968" t="str">
        <f>H5</f>
        <v>prosinec</v>
      </c>
      <c r="I45" s="969"/>
      <c r="J45" s="970"/>
    </row>
    <row r="46" spans="1:11" ht="15" customHeight="1" x14ac:dyDescent="0.25">
      <c r="A46" s="538"/>
      <c r="B46" s="539"/>
      <c r="C46" s="539"/>
      <c r="D46" s="540"/>
      <c r="E46" s="539"/>
      <c r="F46" s="539"/>
      <c r="G46" s="540"/>
      <c r="H46" s="539"/>
      <c r="I46" s="539"/>
      <c r="J46" s="540"/>
    </row>
    <row r="47" spans="1:11" ht="15" customHeight="1" x14ac:dyDescent="0.25">
      <c r="A47" s="502"/>
      <c r="B47" s="541"/>
      <c r="C47" s="539"/>
      <c r="D47" s="540"/>
      <c r="E47" s="539"/>
      <c r="F47" s="539"/>
      <c r="G47" s="539"/>
      <c r="H47" s="541"/>
      <c r="I47" s="539"/>
      <c r="J47" s="540"/>
    </row>
    <row r="48" spans="1:11" ht="15" customHeight="1" x14ac:dyDescent="0.2">
      <c r="B48" s="541"/>
      <c r="C48" s="539"/>
      <c r="D48" s="540"/>
      <c r="E48" s="539"/>
      <c r="F48" s="539"/>
      <c r="G48" s="539"/>
      <c r="H48" s="541"/>
      <c r="I48" s="539"/>
      <c r="J48" s="540"/>
    </row>
    <row r="49" spans="1:11" ht="15" customHeight="1" x14ac:dyDescent="0.25">
      <c r="B49" s="542" t="s">
        <v>197</v>
      </c>
      <c r="C49" s="543">
        <f>B41</f>
        <v>30334.1209282577</v>
      </c>
      <c r="D49" s="540"/>
      <c r="E49" s="542" t="s">
        <v>197</v>
      </c>
      <c r="F49" s="543">
        <f>E41</f>
        <v>42397.125840796427</v>
      </c>
      <c r="G49" s="539"/>
      <c r="H49" s="542" t="s">
        <v>197</v>
      </c>
      <c r="I49" s="543">
        <f>H41</f>
        <v>45924.287208840513</v>
      </c>
      <c r="J49" s="540"/>
    </row>
    <row r="50" spans="1:11" ht="15" customHeight="1" x14ac:dyDescent="0.25">
      <c r="B50" s="544" t="s">
        <v>198</v>
      </c>
      <c r="C50" s="543">
        <f t="shared" ref="C50:C51" si="1">B42</f>
        <v>13717.407013772154</v>
      </c>
      <c r="D50" s="540"/>
      <c r="E50" s="544" t="s">
        <v>198</v>
      </c>
      <c r="F50" s="543">
        <f t="shared" ref="F50:F51" si="2">E42</f>
        <v>25170.814265522447</v>
      </c>
      <c r="G50" s="539"/>
      <c r="H50" s="544" t="s">
        <v>198</v>
      </c>
      <c r="I50" s="543">
        <f t="shared" ref="I50:I51" si="3">H42</f>
        <v>28076.577877032898</v>
      </c>
      <c r="J50" s="540"/>
    </row>
    <row r="51" spans="1:11" ht="15" customHeight="1" x14ac:dyDescent="0.25">
      <c r="B51" s="544" t="s">
        <v>199</v>
      </c>
      <c r="C51" s="543">
        <f t="shared" si="1"/>
        <v>24824.785326405512</v>
      </c>
      <c r="D51" s="540"/>
      <c r="E51" s="544" t="s">
        <v>199</v>
      </c>
      <c r="F51" s="543">
        <f t="shared" si="2"/>
        <v>32490.886681042586</v>
      </c>
      <c r="G51" s="539"/>
      <c r="H51" s="544" t="s">
        <v>199</v>
      </c>
      <c r="I51" s="543">
        <f t="shared" si="3"/>
        <v>37963.247393206009</v>
      </c>
      <c r="J51" s="540"/>
    </row>
    <row r="52" spans="1:11" ht="15" customHeight="1" x14ac:dyDescent="0.2">
      <c r="B52" s="541"/>
      <c r="C52" s="539"/>
      <c r="D52" s="540"/>
      <c r="E52" s="539"/>
      <c r="F52" s="539"/>
      <c r="G52" s="539"/>
      <c r="H52" s="541"/>
      <c r="I52" s="539"/>
      <c r="J52" s="540"/>
    </row>
    <row r="53" spans="1:11" ht="15" customHeight="1" x14ac:dyDescent="0.2">
      <c r="B53" s="541"/>
      <c r="C53" s="539"/>
      <c r="D53" s="540"/>
      <c r="E53" s="539"/>
      <c r="F53" s="539"/>
      <c r="G53" s="539"/>
      <c r="H53" s="541"/>
      <c r="I53" s="539"/>
      <c r="J53" s="540"/>
    </row>
    <row r="54" spans="1:11" ht="15" customHeight="1" x14ac:dyDescent="0.2">
      <c r="B54" s="541"/>
      <c r="C54" s="539"/>
      <c r="D54" s="540"/>
      <c r="E54" s="539"/>
      <c r="F54" s="539"/>
      <c r="G54" s="539"/>
      <c r="H54" s="541"/>
      <c r="I54" s="539"/>
      <c r="J54" s="540"/>
    </row>
    <row r="55" spans="1:11" ht="15" customHeight="1" x14ac:dyDescent="0.2">
      <c r="B55" s="148"/>
      <c r="D55" s="167"/>
      <c r="H55" s="148"/>
      <c r="J55" s="167"/>
    </row>
    <row r="56" spans="1:11" ht="12.95" customHeight="1" x14ac:dyDescent="0.25">
      <c r="A56" s="572" t="s">
        <v>212</v>
      </c>
      <c r="B56" s="648">
        <v>812.72829865906465</v>
      </c>
      <c r="C56" s="649">
        <v>8675.1306660436476</v>
      </c>
      <c r="D56" s="650" t="s">
        <v>213</v>
      </c>
      <c r="E56" s="649">
        <v>115.4819062118991</v>
      </c>
      <c r="F56" s="649">
        <v>1233.3099166980564</v>
      </c>
      <c r="G56" s="650" t="s">
        <v>213</v>
      </c>
      <c r="H56" s="648">
        <v>909.67708295362706</v>
      </c>
      <c r="I56" s="649">
        <v>9729.4828482808625</v>
      </c>
      <c r="J56" s="650" t="s">
        <v>213</v>
      </c>
      <c r="K56" s="244"/>
    </row>
    <row r="57" spans="1:11" ht="12.95" customHeight="1" x14ac:dyDescent="0.25">
      <c r="A57" s="592" t="s">
        <v>217</v>
      </c>
      <c r="B57" s="777">
        <v>32587.629182651461</v>
      </c>
      <c r="C57" s="775">
        <v>347843.11278752534</v>
      </c>
      <c r="D57" s="509">
        <v>0</v>
      </c>
      <c r="E57" s="775">
        <v>34684.240046631829</v>
      </c>
      <c r="F57" s="775">
        <v>370416.61854936776</v>
      </c>
      <c r="G57" s="509">
        <v>0</v>
      </c>
      <c r="H57" s="777">
        <v>39169.604139234783</v>
      </c>
      <c r="I57" s="775">
        <v>418939.86205439386</v>
      </c>
      <c r="J57" s="509">
        <v>0</v>
      </c>
    </row>
    <row r="58" spans="1:11" ht="12.95" customHeight="1" x14ac:dyDescent="0.25">
      <c r="A58" s="591" t="s">
        <v>216</v>
      </c>
      <c r="B58" s="778">
        <v>42340.368766560241</v>
      </c>
      <c r="C58" s="776">
        <v>451944.68078004912</v>
      </c>
      <c r="D58" s="651">
        <v>-12</v>
      </c>
      <c r="E58" s="776">
        <v>36070.022921174619</v>
      </c>
      <c r="F58" s="776">
        <v>385216.33754974441</v>
      </c>
      <c r="G58" s="651">
        <v>-12</v>
      </c>
      <c r="H58" s="778">
        <v>50085.729134678309</v>
      </c>
      <c r="I58" s="776">
        <v>535693.65623376425</v>
      </c>
      <c r="J58" s="651">
        <v>-12</v>
      </c>
      <c r="K58" s="152"/>
    </row>
    <row r="59" spans="1:11" ht="12.95" customHeight="1" x14ac:dyDescent="0.2">
      <c r="B59" s="244"/>
      <c r="C59" s="233"/>
      <c r="D59" s="245"/>
      <c r="H59" s="244"/>
      <c r="I59" s="233"/>
      <c r="J59" s="245"/>
    </row>
  </sheetData>
  <mergeCells count="13"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A3:K3"/>
    <mergeCell ref="B7:C7"/>
    <mergeCell ref="B5:D5"/>
    <mergeCell ref="A5:A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34</vt:i4>
      </vt:variant>
    </vt:vector>
  </HeadingPairs>
  <TitlesOfParts>
    <vt:vector size="6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'33'!Oblast_tisku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2016-07-29T09:42:06Z</cp:lastPrinted>
  <dcterms:created xsi:type="dcterms:W3CDTF">2010-02-15T08:19:53Z</dcterms:created>
  <dcterms:modified xsi:type="dcterms:W3CDTF">2017-02-03T10:06:39Z</dcterms:modified>
</cp:coreProperties>
</file>