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7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LYN\Plyn statistika\Plyn - Mesic\2021\"/>
    </mc:Choice>
  </mc:AlternateContent>
  <xr:revisionPtr revIDLastSave="0" documentId="13_ncr:1_{2839477D-0D57-4671-BAD4-E7E16713857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itulní" sheetId="178" r:id="rId1"/>
    <sheet name="Obsah" sheetId="170" r:id="rId2"/>
    <sheet name="Úvod" sheetId="171" r:id="rId3"/>
    <sheet name="1" sheetId="172" r:id="rId4"/>
    <sheet name="2" sheetId="174" r:id="rId5"/>
    <sheet name="3.1" sheetId="105" r:id="rId6"/>
    <sheet name="3.2" sheetId="122" r:id="rId7"/>
    <sheet name="4.1" sheetId="146" r:id="rId8"/>
    <sheet name="4.2" sheetId="147" r:id="rId9"/>
    <sheet name="4.3" sheetId="145" r:id="rId10"/>
    <sheet name="5.1" sheetId="116" r:id="rId11"/>
    <sheet name="5.2" sheetId="165" r:id="rId12"/>
    <sheet name="5.3" sheetId="167" r:id="rId13"/>
    <sheet name="5.4" sheetId="166" r:id="rId14"/>
    <sheet name="5.5" sheetId="168" r:id="rId15"/>
    <sheet name="5.6" sheetId="126" r:id="rId16"/>
    <sheet name="5.7" sheetId="161" r:id="rId17"/>
    <sheet name="5.8" sheetId="162" r:id="rId18"/>
    <sheet name="5.9" sheetId="163" r:id="rId19"/>
    <sheet name="5.10" sheetId="133" r:id="rId20"/>
    <sheet name="6.1" sheetId="107" r:id="rId21"/>
    <sheet name="6.2" sheetId="108" r:id="rId22"/>
    <sheet name="6.3" sheetId="109" r:id="rId23"/>
    <sheet name="6.4" sheetId="110" r:id="rId24"/>
    <sheet name="6.5" sheetId="111" r:id="rId25"/>
    <sheet name="6.6" sheetId="112" r:id="rId26"/>
    <sheet name="6.7" sheetId="113" r:id="rId27"/>
    <sheet name="6.8" sheetId="120" r:id="rId28"/>
    <sheet name="6.9" sheetId="139" r:id="rId29"/>
    <sheet name="6.10" sheetId="140" r:id="rId30"/>
    <sheet name="6.11" sheetId="141" r:id="rId31"/>
    <sheet name="6.12" sheetId="128" r:id="rId32"/>
    <sheet name="7" sheetId="175" r:id="rId33"/>
  </sheets>
  <definedNames>
    <definedName name="Datum_OTE">"2. 5. 2017"</definedName>
    <definedName name="_xlnm.Print_Area" localSheetId="0">Titulní!$A$1:$B$2</definedName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'2'!$A$7</definedName>
    <definedName name="OLE_LINK6" localSheetId="2">Úvod!$A$7</definedName>
    <definedName name="OLE_LINK7" localSheetId="4">'2'!$A$7</definedName>
    <definedName name="OLE_LINK7" localSheetId="2">Úvod!$A$7</definedName>
  </definedNames>
  <calcPr calcId="191029"/>
</workbook>
</file>

<file path=xl/calcChain.xml><?xml version="1.0" encoding="utf-8"?>
<calcChain xmlns="http://schemas.openxmlformats.org/spreadsheetml/2006/main">
  <c r="H15" i="116" l="1"/>
  <c r="E29" i="165" l="1"/>
  <c r="E30" i="165"/>
  <c r="E31" i="165"/>
  <c r="E32" i="165"/>
  <c r="E33" i="165"/>
  <c r="E34" i="165"/>
  <c r="E29" i="167"/>
  <c r="E30" i="167"/>
  <c r="E31" i="167"/>
  <c r="E32" i="167"/>
  <c r="E33" i="167"/>
  <c r="E34" i="167"/>
  <c r="E29" i="166"/>
  <c r="E30" i="166"/>
  <c r="E31" i="166"/>
  <c r="E32" i="166"/>
  <c r="E33" i="166"/>
  <c r="E34" i="166"/>
  <c r="E35" i="166" l="1"/>
  <c r="E35" i="165"/>
  <c r="E35" i="167"/>
  <c r="G41" i="145"/>
  <c r="G38" i="145"/>
  <c r="G21" i="107" l="1"/>
  <c r="H55" i="113" l="1"/>
  <c r="K52" i="105" l="1"/>
  <c r="K48" i="105"/>
  <c r="K47" i="105"/>
  <c r="K46" i="105"/>
  <c r="K45" i="105"/>
  <c r="K44" i="105"/>
  <c r="K43" i="105"/>
  <c r="K42" i="105"/>
  <c r="K41" i="105"/>
  <c r="K40" i="105"/>
  <c r="K39" i="105"/>
  <c r="K38" i="105"/>
  <c r="K37" i="105"/>
  <c r="K36" i="105"/>
  <c r="K35" i="105"/>
  <c r="K34" i="105"/>
  <c r="K33" i="105"/>
  <c r="K32" i="105"/>
  <c r="K31" i="105"/>
  <c r="K30" i="105"/>
  <c r="K29" i="105"/>
  <c r="K28" i="105"/>
  <c r="K27" i="105"/>
  <c r="K26" i="105"/>
  <c r="K25" i="105"/>
  <c r="K24" i="105"/>
  <c r="K23" i="105"/>
  <c r="K22" i="105"/>
  <c r="K21" i="105"/>
  <c r="K20" i="105"/>
  <c r="K19" i="105"/>
  <c r="K18" i="105"/>
  <c r="K17" i="105"/>
  <c r="K16" i="105"/>
  <c r="K15" i="105"/>
  <c r="K14" i="105"/>
  <c r="K13" i="105"/>
  <c r="K12" i="105"/>
  <c r="K11" i="105"/>
  <c r="K10" i="105"/>
  <c r="K9" i="105"/>
  <c r="K8" i="105"/>
  <c r="K7" i="105"/>
  <c r="G52" i="105"/>
  <c r="G48" i="105"/>
  <c r="G47" i="105"/>
  <c r="G46" i="105"/>
  <c r="G45" i="105"/>
  <c r="G44" i="105"/>
  <c r="G43" i="105"/>
  <c r="G42" i="105"/>
  <c r="G41" i="105"/>
  <c r="G40" i="105"/>
  <c r="G39" i="105"/>
  <c r="G38" i="105"/>
  <c r="G37" i="105"/>
  <c r="G36" i="105"/>
  <c r="G35" i="105"/>
  <c r="G34" i="105"/>
  <c r="G33" i="105"/>
  <c r="G32" i="105"/>
  <c r="G31" i="105"/>
  <c r="G30" i="105"/>
  <c r="G29" i="105"/>
  <c r="G28" i="105"/>
  <c r="G27" i="105"/>
  <c r="G26" i="105"/>
  <c r="G25" i="105"/>
  <c r="G24" i="105"/>
  <c r="G23" i="105"/>
  <c r="G22" i="105"/>
  <c r="G21" i="105"/>
  <c r="G20" i="105"/>
  <c r="G19" i="105"/>
  <c r="G18" i="105"/>
  <c r="G17" i="105"/>
  <c r="G16" i="105"/>
  <c r="G15" i="105"/>
  <c r="G14" i="105"/>
  <c r="G13" i="105"/>
  <c r="G12" i="105"/>
  <c r="G11" i="105"/>
  <c r="G10" i="105"/>
  <c r="G9" i="105"/>
  <c r="G8" i="105"/>
  <c r="G7" i="105"/>
  <c r="E35" i="107" l="1"/>
  <c r="I35" i="107" s="1"/>
  <c r="E36" i="170" l="1"/>
  <c r="E30" i="170"/>
  <c r="B30" i="170" s="1"/>
  <c r="E29" i="170"/>
  <c r="B29" i="170" s="1"/>
  <c r="E28" i="170"/>
  <c r="B28" i="170" s="1"/>
  <c r="E27" i="170"/>
  <c r="B27" i="170" s="1"/>
  <c r="E26" i="170"/>
  <c r="B26" i="170" s="1"/>
  <c r="E25" i="170"/>
  <c r="B25" i="170" s="1"/>
  <c r="E17" i="170"/>
  <c r="A17" i="170" s="1"/>
  <c r="E16" i="170"/>
  <c r="A16" i="170" s="1"/>
  <c r="E15" i="170"/>
  <c r="A15" i="170" s="1"/>
  <c r="E14" i="170"/>
  <c r="A14" i="170" s="1"/>
  <c r="E24" i="170"/>
  <c r="E13" i="170"/>
  <c r="E9" i="170"/>
  <c r="B9" i="170" s="1"/>
  <c r="E6" i="170"/>
  <c r="A27" i="170" l="1"/>
  <c r="A30" i="170"/>
  <c r="A26" i="170"/>
  <c r="A28" i="170"/>
  <c r="A29" i="170"/>
  <c r="A25" i="170"/>
  <c r="B16" i="170"/>
  <c r="B15" i="170"/>
  <c r="B17" i="170"/>
  <c r="B14" i="170"/>
  <c r="A9" i="170"/>
  <c r="R56" i="128"/>
  <c r="Q56" i="128"/>
  <c r="P56" i="128"/>
  <c r="O56" i="128"/>
  <c r="N56" i="128"/>
  <c r="M56" i="128"/>
  <c r="L56" i="128"/>
  <c r="K56" i="128"/>
  <c r="J56" i="128"/>
  <c r="I56" i="128"/>
  <c r="H56" i="128"/>
  <c r="G56" i="128"/>
  <c r="F56" i="128"/>
  <c r="E56" i="128"/>
  <c r="D56" i="128"/>
  <c r="C56" i="128"/>
  <c r="B56" i="128"/>
  <c r="R55" i="128"/>
  <c r="Q55" i="128"/>
  <c r="P55" i="128"/>
  <c r="O55" i="128"/>
  <c r="N55" i="128"/>
  <c r="M55" i="128"/>
  <c r="L55" i="128"/>
  <c r="K55" i="128"/>
  <c r="J55" i="128"/>
  <c r="I55" i="128"/>
  <c r="H55" i="128"/>
  <c r="G55" i="128"/>
  <c r="F55" i="128"/>
  <c r="E55" i="128"/>
  <c r="D55" i="128"/>
  <c r="C55" i="128"/>
  <c r="B55" i="128"/>
  <c r="R54" i="128"/>
  <c r="Q54" i="128"/>
  <c r="P54" i="128"/>
  <c r="O54" i="128"/>
  <c r="N54" i="128"/>
  <c r="M54" i="128"/>
  <c r="L54" i="128"/>
  <c r="K54" i="128"/>
  <c r="J54" i="128"/>
  <c r="I54" i="128"/>
  <c r="H54" i="128"/>
  <c r="G54" i="128"/>
  <c r="F54" i="128"/>
  <c r="E54" i="128"/>
  <c r="D54" i="128"/>
  <c r="C54" i="128"/>
  <c r="B54" i="128"/>
  <c r="R53" i="128"/>
  <c r="Q53" i="128"/>
  <c r="P53" i="128"/>
  <c r="O53" i="128"/>
  <c r="N53" i="128"/>
  <c r="M53" i="128"/>
  <c r="L53" i="128"/>
  <c r="K53" i="128"/>
  <c r="J53" i="128"/>
  <c r="I53" i="128"/>
  <c r="H53" i="128"/>
  <c r="G53" i="128"/>
  <c r="F53" i="128"/>
  <c r="E53" i="128"/>
  <c r="D53" i="128"/>
  <c r="C53" i="128"/>
  <c r="B53" i="128"/>
  <c r="R52" i="128"/>
  <c r="Q52" i="128"/>
  <c r="P52" i="128"/>
  <c r="O52" i="128"/>
  <c r="N52" i="128"/>
  <c r="M52" i="128"/>
  <c r="L52" i="128"/>
  <c r="K52" i="128"/>
  <c r="J52" i="128"/>
  <c r="I52" i="128"/>
  <c r="H52" i="128"/>
  <c r="G52" i="128"/>
  <c r="F52" i="128"/>
  <c r="E52" i="128"/>
  <c r="D52" i="128"/>
  <c r="C52" i="128"/>
  <c r="B52" i="128"/>
  <c r="R51" i="128"/>
  <c r="Q51" i="128"/>
  <c r="P51" i="128"/>
  <c r="O51" i="128"/>
  <c r="N51" i="128"/>
  <c r="M51" i="128"/>
  <c r="L51" i="128"/>
  <c r="K51" i="128"/>
  <c r="J51" i="128"/>
  <c r="I51" i="128"/>
  <c r="H51" i="128"/>
  <c r="G51" i="128"/>
  <c r="F51" i="128"/>
  <c r="E51" i="128"/>
  <c r="D51" i="128"/>
  <c r="C51" i="128"/>
  <c r="B51" i="128"/>
  <c r="R50" i="128"/>
  <c r="Q50" i="128"/>
  <c r="P50" i="128"/>
  <c r="O50" i="128"/>
  <c r="N50" i="128"/>
  <c r="M50" i="128"/>
  <c r="L50" i="128"/>
  <c r="K50" i="128"/>
  <c r="J50" i="128"/>
  <c r="I50" i="128"/>
  <c r="H50" i="128"/>
  <c r="G50" i="128"/>
  <c r="F50" i="128"/>
  <c r="E50" i="128"/>
  <c r="D50" i="128"/>
  <c r="C50" i="128"/>
  <c r="B50" i="128"/>
  <c r="A35" i="128"/>
  <c r="E35" i="170" l="1"/>
  <c r="E22" i="170"/>
  <c r="E11" i="170"/>
  <c r="E10" i="170"/>
  <c r="E7" i="170"/>
  <c r="B11" i="170" l="1"/>
  <c r="A11" i="170"/>
  <c r="A6" i="170"/>
  <c r="B6" i="170"/>
  <c r="A13" i="170"/>
  <c r="B13" i="170"/>
  <c r="A7" i="170"/>
  <c r="B7" i="170"/>
  <c r="A35" i="170"/>
  <c r="B35" i="170"/>
  <c r="B24" i="170"/>
  <c r="A24" i="170"/>
  <c r="A10" i="170"/>
  <c r="B10" i="170"/>
  <c r="B22" i="170"/>
  <c r="A22" i="170"/>
  <c r="A36" i="170"/>
  <c r="B36" i="170"/>
  <c r="N32" i="146" l="1"/>
  <c r="O32" i="146"/>
  <c r="N33" i="146"/>
  <c r="O33" i="146"/>
  <c r="N34" i="146"/>
  <c r="O34" i="146"/>
  <c r="N35" i="146"/>
  <c r="O35" i="146"/>
  <c r="N36" i="146"/>
  <c r="O36" i="146"/>
  <c r="N37" i="146"/>
  <c r="O37" i="146"/>
  <c r="N38" i="146"/>
  <c r="O38" i="146"/>
  <c r="N39" i="146"/>
  <c r="O39" i="146"/>
  <c r="N40" i="146"/>
  <c r="O40" i="146"/>
  <c r="N41" i="146"/>
  <c r="O41" i="146"/>
  <c r="N42" i="146"/>
  <c r="O42" i="146"/>
  <c r="O31" i="146"/>
  <c r="N31" i="146"/>
  <c r="O30" i="146"/>
  <c r="N30" i="146"/>
  <c r="M32" i="146"/>
  <c r="M33" i="146"/>
  <c r="M34" i="146"/>
  <c r="M35" i="146"/>
  <c r="M36" i="146"/>
  <c r="M37" i="146"/>
  <c r="M38" i="146"/>
  <c r="M39" i="146"/>
  <c r="M40" i="146"/>
  <c r="M41" i="146"/>
  <c r="M42" i="146"/>
  <c r="M31" i="146"/>
  <c r="F32" i="146"/>
  <c r="F33" i="146"/>
  <c r="F34" i="146"/>
  <c r="F35" i="146"/>
  <c r="F36" i="146"/>
  <c r="F37" i="146"/>
  <c r="F38" i="146"/>
  <c r="F39" i="146"/>
  <c r="F40" i="146"/>
  <c r="F41" i="146"/>
  <c r="F42" i="146"/>
  <c r="F31" i="146"/>
  <c r="E32" i="146"/>
  <c r="E33" i="146"/>
  <c r="E34" i="146"/>
  <c r="E35" i="146"/>
  <c r="E36" i="146"/>
  <c r="E37" i="146"/>
  <c r="E38" i="146"/>
  <c r="E39" i="146"/>
  <c r="E40" i="146"/>
  <c r="E41" i="146"/>
  <c r="E42" i="146"/>
  <c r="E31" i="146"/>
  <c r="D42" i="146"/>
  <c r="D32" i="146"/>
  <c r="D33" i="146"/>
  <c r="D34" i="146"/>
  <c r="D35" i="146"/>
  <c r="D36" i="146"/>
  <c r="D37" i="146"/>
  <c r="D38" i="146"/>
  <c r="D39" i="146"/>
  <c r="D40" i="146"/>
  <c r="D41" i="146"/>
  <c r="D31" i="146"/>
  <c r="O32" i="122"/>
  <c r="N30" i="122"/>
  <c r="O30" i="122"/>
  <c r="N31" i="122"/>
  <c r="O31" i="122"/>
  <c r="N32" i="122"/>
  <c r="N33" i="122"/>
  <c r="O33" i="122"/>
  <c r="N34" i="122"/>
  <c r="O34" i="122"/>
  <c r="N35" i="122"/>
  <c r="O35" i="122"/>
  <c r="N36" i="122"/>
  <c r="O36" i="122"/>
  <c r="N37" i="122"/>
  <c r="O37" i="122"/>
  <c r="N38" i="122"/>
  <c r="O38" i="122"/>
  <c r="N39" i="122"/>
  <c r="O39" i="122"/>
  <c r="N40" i="122"/>
  <c r="O40" i="122"/>
  <c r="O29" i="122"/>
  <c r="N29" i="122"/>
  <c r="M30" i="122"/>
  <c r="M31" i="122"/>
  <c r="M32" i="122"/>
  <c r="M33" i="122"/>
  <c r="M34" i="122"/>
  <c r="M35" i="122"/>
  <c r="M36" i="122"/>
  <c r="M37" i="122"/>
  <c r="M38" i="122"/>
  <c r="M39" i="122"/>
  <c r="M40" i="122"/>
  <c r="M29" i="122"/>
  <c r="F30" i="122"/>
  <c r="F31" i="122"/>
  <c r="F32" i="122"/>
  <c r="F33" i="122"/>
  <c r="F34" i="122"/>
  <c r="F35" i="122"/>
  <c r="F36" i="122"/>
  <c r="F37" i="122"/>
  <c r="F38" i="122"/>
  <c r="F39" i="122"/>
  <c r="F40" i="122"/>
  <c r="F29" i="122"/>
  <c r="E30" i="122"/>
  <c r="E31" i="122"/>
  <c r="E32" i="122"/>
  <c r="E33" i="122"/>
  <c r="E34" i="122"/>
  <c r="E35" i="122"/>
  <c r="E36" i="122"/>
  <c r="E37" i="122"/>
  <c r="E38" i="122"/>
  <c r="E39" i="122"/>
  <c r="E40" i="122"/>
  <c r="E29" i="122"/>
  <c r="D39" i="122"/>
  <c r="D40" i="122"/>
  <c r="D30" i="122"/>
  <c r="D31" i="122"/>
  <c r="D32" i="122"/>
  <c r="D33" i="122"/>
  <c r="D34" i="122"/>
  <c r="D35" i="122"/>
  <c r="D36" i="122"/>
  <c r="D37" i="122"/>
  <c r="D38" i="122"/>
  <c r="D29" i="122"/>
  <c r="E23" i="170" l="1"/>
  <c r="E12" i="170"/>
  <c r="E8" i="170"/>
  <c r="E5" i="170"/>
  <c r="E4" i="170"/>
  <c r="E3" i="170"/>
  <c r="A5" i="170" l="1"/>
  <c r="B5" i="170"/>
  <c r="B8" i="170"/>
  <c r="A8" i="170"/>
  <c r="B3" i="170"/>
  <c r="A3" i="170"/>
  <c r="A12" i="170"/>
  <c r="B12" i="170"/>
  <c r="A4" i="170"/>
  <c r="B4" i="170"/>
  <c r="A23" i="170"/>
  <c r="B23" i="170"/>
  <c r="A3" i="128"/>
  <c r="C3" i="141" l="1"/>
  <c r="C3" i="140"/>
  <c r="C3" i="139"/>
  <c r="C3" i="120"/>
  <c r="H31" i="120" s="1"/>
  <c r="E34" i="108"/>
  <c r="E34" i="109"/>
  <c r="E34" i="110"/>
  <c r="E34" i="111"/>
  <c r="E34" i="112"/>
  <c r="E34" i="113"/>
  <c r="E4" i="108"/>
  <c r="E4" i="109"/>
  <c r="E4" i="110"/>
  <c r="E4" i="111"/>
  <c r="E4" i="112"/>
  <c r="E4" i="113"/>
  <c r="E5" i="107"/>
  <c r="A56" i="108"/>
  <c r="A56" i="109"/>
  <c r="A56" i="110"/>
  <c r="A56" i="111"/>
  <c r="A56" i="112"/>
  <c r="A56" i="113"/>
  <c r="A57" i="107"/>
  <c r="A50" i="108"/>
  <c r="A50" i="109"/>
  <c r="A50" i="110"/>
  <c r="A50" i="111"/>
  <c r="A50" i="112"/>
  <c r="A50" i="113"/>
  <c r="A51" i="107"/>
  <c r="A44" i="108"/>
  <c r="A44" i="109"/>
  <c r="A44" i="110"/>
  <c r="A44" i="111"/>
  <c r="A44" i="112"/>
  <c r="A44" i="113"/>
  <c r="A45" i="107"/>
  <c r="A38" i="108"/>
  <c r="A38" i="109"/>
  <c r="A38" i="110"/>
  <c r="A38" i="111"/>
  <c r="A38" i="112"/>
  <c r="A38" i="113"/>
  <c r="A39" i="107"/>
  <c r="A26" i="108"/>
  <c r="A26" i="109"/>
  <c r="A26" i="110"/>
  <c r="A26" i="111"/>
  <c r="A26" i="112"/>
  <c r="A26" i="113"/>
  <c r="A27" i="107"/>
  <c r="A20" i="108"/>
  <c r="A20" i="109"/>
  <c r="A20" i="110"/>
  <c r="A20" i="111"/>
  <c r="A20" i="112"/>
  <c r="A20" i="113"/>
  <c r="A21" i="107"/>
  <c r="A14" i="108"/>
  <c r="A14" i="109"/>
  <c r="A14" i="110"/>
  <c r="A14" i="111"/>
  <c r="A14" i="112"/>
  <c r="A14" i="113"/>
  <c r="A15" i="107"/>
  <c r="A8" i="108"/>
  <c r="A8" i="109"/>
  <c r="A8" i="110"/>
  <c r="A8" i="111"/>
  <c r="A8" i="112"/>
  <c r="A8" i="113"/>
  <c r="A9" i="107"/>
  <c r="A3" i="133"/>
  <c r="C7" i="162"/>
  <c r="D7" i="162"/>
  <c r="C8" i="162"/>
  <c r="D8" i="162"/>
  <c r="C9" i="162"/>
  <c r="D9" i="162"/>
  <c r="C10" i="162"/>
  <c r="D10" i="162"/>
  <c r="B10" i="162"/>
  <c r="B9" i="162"/>
  <c r="B8" i="162"/>
  <c r="B7" i="162"/>
  <c r="C10" i="161"/>
  <c r="D10" i="161"/>
  <c r="B10" i="161"/>
  <c r="C9" i="161"/>
  <c r="D9" i="161"/>
  <c r="B9" i="161"/>
  <c r="C8" i="161"/>
  <c r="D8" i="161"/>
  <c r="B8" i="161"/>
  <c r="C7" i="161"/>
  <c r="D7" i="161"/>
  <c r="B7" i="161"/>
  <c r="A1" i="141" l="1"/>
  <c r="E34" i="170" s="1"/>
  <c r="B34" i="170" s="1"/>
  <c r="D11" i="161"/>
  <c r="H31" i="139"/>
  <c r="A1" i="139"/>
  <c r="E32" i="170" s="1"/>
  <c r="B31" i="140"/>
  <c r="A1" i="140"/>
  <c r="E33" i="170" s="1"/>
  <c r="B31" i="120"/>
  <c r="A1" i="120"/>
  <c r="E31" i="170" s="1"/>
  <c r="B31" i="141"/>
  <c r="H31" i="141"/>
  <c r="H31" i="140"/>
  <c r="B31" i="139"/>
  <c r="C10" i="126"/>
  <c r="D10" i="126"/>
  <c r="B10" i="126"/>
  <c r="C9" i="126"/>
  <c r="D9" i="126"/>
  <c r="B9" i="126"/>
  <c r="C8" i="126"/>
  <c r="D8" i="126"/>
  <c r="B8" i="126"/>
  <c r="C7" i="126"/>
  <c r="D7" i="126"/>
  <c r="B7" i="126"/>
  <c r="C3" i="163"/>
  <c r="C3" i="162"/>
  <c r="A1" i="162" s="1"/>
  <c r="E20" i="170" s="1"/>
  <c r="C3" i="161"/>
  <c r="A1" i="161" s="1"/>
  <c r="E19" i="170" s="1"/>
  <c r="C3" i="126"/>
  <c r="A1" i="126" s="1"/>
  <c r="E18" i="170" s="1"/>
  <c r="D45" i="168"/>
  <c r="C45" i="168"/>
  <c r="D44" i="168"/>
  <c r="C44" i="168"/>
  <c r="D43" i="168"/>
  <c r="C43" i="168"/>
  <c r="J34" i="168"/>
  <c r="I34" i="168"/>
  <c r="F34" i="168"/>
  <c r="E34" i="168"/>
  <c r="J33" i="168"/>
  <c r="I33" i="168"/>
  <c r="F33" i="168"/>
  <c r="E33" i="168"/>
  <c r="D33" i="168"/>
  <c r="J32" i="168"/>
  <c r="I32" i="168"/>
  <c r="F32" i="168"/>
  <c r="E32" i="168"/>
  <c r="D32" i="168"/>
  <c r="J31" i="168"/>
  <c r="I31" i="168"/>
  <c r="F31" i="168"/>
  <c r="E31" i="168"/>
  <c r="D31" i="168"/>
  <c r="J30" i="168"/>
  <c r="I30" i="168"/>
  <c r="F30" i="168"/>
  <c r="E30" i="168"/>
  <c r="D30" i="168"/>
  <c r="J29" i="168"/>
  <c r="I29" i="168"/>
  <c r="F29" i="168"/>
  <c r="E29" i="168"/>
  <c r="D29" i="168"/>
  <c r="A29" i="168"/>
  <c r="A38" i="168" s="1"/>
  <c r="H28" i="168"/>
  <c r="F10" i="162" s="1"/>
  <c r="K27" i="168"/>
  <c r="H27" i="168"/>
  <c r="G27" i="168"/>
  <c r="K26" i="168"/>
  <c r="H26" i="168"/>
  <c r="G26" i="168"/>
  <c r="K25" i="168"/>
  <c r="H25" i="168"/>
  <c r="G25" i="168"/>
  <c r="K24" i="168"/>
  <c r="H24" i="168"/>
  <c r="G24" i="168"/>
  <c r="K23" i="168"/>
  <c r="H23" i="168"/>
  <c r="G23" i="168"/>
  <c r="K22" i="168"/>
  <c r="H22" i="168"/>
  <c r="G22" i="168"/>
  <c r="A22" i="168"/>
  <c r="B45" i="168" s="1"/>
  <c r="H21" i="168"/>
  <c r="F10" i="161" s="1"/>
  <c r="K20" i="168"/>
  <c r="H20" i="168"/>
  <c r="G20" i="168"/>
  <c r="K19" i="168"/>
  <c r="H19" i="168"/>
  <c r="G19" i="168"/>
  <c r="K18" i="168"/>
  <c r="H18" i="168"/>
  <c r="G18" i="168"/>
  <c r="K17" i="168"/>
  <c r="H17" i="168"/>
  <c r="G17" i="168"/>
  <c r="K16" i="168"/>
  <c r="H16" i="168"/>
  <c r="G16" i="168"/>
  <c r="K15" i="168"/>
  <c r="H15" i="168"/>
  <c r="G15" i="168"/>
  <c r="A15" i="168"/>
  <c r="H44" i="168" s="1"/>
  <c r="H14" i="168"/>
  <c r="F10" i="126" s="1"/>
  <c r="K13" i="168"/>
  <c r="H13" i="168"/>
  <c r="G13" i="168"/>
  <c r="K12" i="168"/>
  <c r="H12" i="168"/>
  <c r="G12" i="168"/>
  <c r="K11" i="168"/>
  <c r="H11" i="168"/>
  <c r="G11" i="168"/>
  <c r="K10" i="168"/>
  <c r="H10" i="168"/>
  <c r="G10" i="168"/>
  <c r="K9" i="168"/>
  <c r="H9" i="168"/>
  <c r="G9" i="168"/>
  <c r="K8" i="168"/>
  <c r="H8" i="168"/>
  <c r="G8" i="168"/>
  <c r="A8" i="168"/>
  <c r="B43" i="168" s="1"/>
  <c r="E4" i="168"/>
  <c r="C42" i="168" s="1"/>
  <c r="D45" i="167"/>
  <c r="C45" i="167"/>
  <c r="D44" i="167"/>
  <c r="C44" i="167"/>
  <c r="D43" i="167"/>
  <c r="C43" i="167"/>
  <c r="J34" i="167"/>
  <c r="I34" i="167"/>
  <c r="F34" i="167"/>
  <c r="J33" i="167"/>
  <c r="I33" i="167"/>
  <c r="F33" i="167"/>
  <c r="D33" i="167"/>
  <c r="J32" i="167"/>
  <c r="I32" i="167"/>
  <c r="F32" i="167"/>
  <c r="D32" i="167"/>
  <c r="J31" i="167"/>
  <c r="I31" i="167"/>
  <c r="F31" i="167"/>
  <c r="D31" i="167"/>
  <c r="J30" i="167"/>
  <c r="I30" i="167"/>
  <c r="F30" i="167"/>
  <c r="D30" i="167"/>
  <c r="J29" i="167"/>
  <c r="I29" i="167"/>
  <c r="F29" i="167"/>
  <c r="D29" i="167"/>
  <c r="A29" i="167"/>
  <c r="A38" i="167" s="1"/>
  <c r="H28" i="167"/>
  <c r="F8" i="162" s="1"/>
  <c r="K27" i="167"/>
  <c r="H27" i="167"/>
  <c r="G27" i="167"/>
  <c r="K26" i="167"/>
  <c r="H26" i="167"/>
  <c r="G26" i="167"/>
  <c r="K25" i="167"/>
  <c r="H25" i="167"/>
  <c r="G25" i="167"/>
  <c r="K24" i="167"/>
  <c r="H24" i="167"/>
  <c r="G24" i="167"/>
  <c r="K23" i="167"/>
  <c r="H23" i="167"/>
  <c r="G23" i="167"/>
  <c r="K22" i="167"/>
  <c r="H22" i="167"/>
  <c r="G22" i="167"/>
  <c r="A22" i="167"/>
  <c r="B45" i="167" s="1"/>
  <c r="H21" i="167"/>
  <c r="F8" i="161" s="1"/>
  <c r="K20" i="167"/>
  <c r="H20" i="167"/>
  <c r="G20" i="167"/>
  <c r="K19" i="167"/>
  <c r="H19" i="167"/>
  <c r="G19" i="167"/>
  <c r="K18" i="167"/>
  <c r="H18" i="167"/>
  <c r="G18" i="167"/>
  <c r="K17" i="167"/>
  <c r="H17" i="167"/>
  <c r="G17" i="167"/>
  <c r="K16" i="167"/>
  <c r="H16" i="167"/>
  <c r="G16" i="167"/>
  <c r="K15" i="167"/>
  <c r="H15" i="167"/>
  <c r="G15" i="167"/>
  <c r="A15" i="167"/>
  <c r="H44" i="167" s="1"/>
  <c r="H14" i="167"/>
  <c r="F8" i="126" s="1"/>
  <c r="K13" i="167"/>
  <c r="H13" i="167"/>
  <c r="G13" i="167"/>
  <c r="K12" i="167"/>
  <c r="H12" i="167"/>
  <c r="G12" i="167"/>
  <c r="K11" i="167"/>
  <c r="H11" i="167"/>
  <c r="G11" i="167"/>
  <c r="K10" i="167"/>
  <c r="H10" i="167"/>
  <c r="G10" i="167"/>
  <c r="K9" i="167"/>
  <c r="H9" i="167"/>
  <c r="G9" i="167"/>
  <c r="K8" i="167"/>
  <c r="H8" i="167"/>
  <c r="G8" i="167"/>
  <c r="A8" i="167"/>
  <c r="B43" i="167" s="1"/>
  <c r="E4" i="167"/>
  <c r="C42" i="167" s="1"/>
  <c r="D45" i="166"/>
  <c r="C45" i="166"/>
  <c r="D44" i="166"/>
  <c r="C44" i="166"/>
  <c r="D43" i="166"/>
  <c r="C43" i="166"/>
  <c r="J34" i="166"/>
  <c r="I34" i="166"/>
  <c r="F34" i="166"/>
  <c r="J33" i="166"/>
  <c r="I33" i="166"/>
  <c r="F33" i="166"/>
  <c r="D33" i="166"/>
  <c r="J32" i="166"/>
  <c r="I32" i="166"/>
  <c r="F32" i="166"/>
  <c r="D32" i="166"/>
  <c r="J31" i="166"/>
  <c r="I31" i="166"/>
  <c r="F31" i="166"/>
  <c r="D31" i="166"/>
  <c r="J30" i="166"/>
  <c r="I30" i="166"/>
  <c r="F30" i="166"/>
  <c r="D30" i="166"/>
  <c r="J29" i="166"/>
  <c r="I29" i="166"/>
  <c r="F29" i="166"/>
  <c r="D29" i="166"/>
  <c r="A29" i="166"/>
  <c r="A38" i="166" s="1"/>
  <c r="H28" i="166"/>
  <c r="F9" i="162" s="1"/>
  <c r="K27" i="166"/>
  <c r="H27" i="166"/>
  <c r="G27" i="166"/>
  <c r="K26" i="166"/>
  <c r="H26" i="166"/>
  <c r="G26" i="166"/>
  <c r="K25" i="166"/>
  <c r="H25" i="166"/>
  <c r="G25" i="166"/>
  <c r="K24" i="166"/>
  <c r="H24" i="166"/>
  <c r="G24" i="166"/>
  <c r="K23" i="166"/>
  <c r="H23" i="166"/>
  <c r="G23" i="166"/>
  <c r="K22" i="166"/>
  <c r="H22" i="166"/>
  <c r="G22" i="166"/>
  <c r="A22" i="166"/>
  <c r="B45" i="166" s="1"/>
  <c r="H21" i="166"/>
  <c r="F9" i="161" s="1"/>
  <c r="K20" i="166"/>
  <c r="H20" i="166"/>
  <c r="G20" i="166"/>
  <c r="K19" i="166"/>
  <c r="H19" i="166"/>
  <c r="G19" i="166"/>
  <c r="K18" i="166"/>
  <c r="H18" i="166"/>
  <c r="G18" i="166"/>
  <c r="K17" i="166"/>
  <c r="H17" i="166"/>
  <c r="G17" i="166"/>
  <c r="K16" i="166"/>
  <c r="H16" i="166"/>
  <c r="G16" i="166"/>
  <c r="K15" i="166"/>
  <c r="H15" i="166"/>
  <c r="G15" i="166"/>
  <c r="A15" i="166"/>
  <c r="H44" i="166" s="1"/>
  <c r="H14" i="166"/>
  <c r="F9" i="126" s="1"/>
  <c r="K13" i="166"/>
  <c r="H13" i="166"/>
  <c r="G13" i="166"/>
  <c r="K12" i="166"/>
  <c r="H12" i="166"/>
  <c r="G12" i="166"/>
  <c r="K11" i="166"/>
  <c r="H11" i="166"/>
  <c r="G11" i="166"/>
  <c r="K10" i="166"/>
  <c r="H10" i="166"/>
  <c r="G10" i="166"/>
  <c r="K9" i="166"/>
  <c r="H9" i="166"/>
  <c r="G9" i="166"/>
  <c r="K8" i="166"/>
  <c r="H8" i="166"/>
  <c r="G8" i="166"/>
  <c r="A8" i="166"/>
  <c r="B43" i="166" s="1"/>
  <c r="E4" i="166"/>
  <c r="C42" i="166" s="1"/>
  <c r="D45" i="165"/>
  <c r="C45" i="165"/>
  <c r="D44" i="165"/>
  <c r="C44" i="165"/>
  <c r="D43" i="165"/>
  <c r="C43" i="165"/>
  <c r="J34" i="165"/>
  <c r="I34" i="165"/>
  <c r="F34" i="165"/>
  <c r="J33" i="165"/>
  <c r="I33" i="165"/>
  <c r="F33" i="165"/>
  <c r="D33" i="165"/>
  <c r="J32" i="165"/>
  <c r="I32" i="165"/>
  <c r="F32" i="165"/>
  <c r="D32" i="165"/>
  <c r="J31" i="165"/>
  <c r="I31" i="165"/>
  <c r="F31" i="165"/>
  <c r="D31" i="165"/>
  <c r="J30" i="165"/>
  <c r="I30" i="165"/>
  <c r="F30" i="165"/>
  <c r="D30" i="165"/>
  <c r="J29" i="165"/>
  <c r="I29" i="165"/>
  <c r="F29" i="165"/>
  <c r="D29" i="165"/>
  <c r="A29" i="165"/>
  <c r="A38" i="165" s="1"/>
  <c r="H28" i="165"/>
  <c r="F7" i="162" s="1"/>
  <c r="K27" i="165"/>
  <c r="H27" i="165"/>
  <c r="G27" i="165"/>
  <c r="K26" i="165"/>
  <c r="H26" i="165"/>
  <c r="G26" i="165"/>
  <c r="K25" i="165"/>
  <c r="H25" i="165"/>
  <c r="G25" i="165"/>
  <c r="K24" i="165"/>
  <c r="H24" i="165"/>
  <c r="G24" i="165"/>
  <c r="K23" i="165"/>
  <c r="H23" i="165"/>
  <c r="G23" i="165"/>
  <c r="K22" i="165"/>
  <c r="H22" i="165"/>
  <c r="G22" i="165"/>
  <c r="A22" i="165"/>
  <c r="B45" i="165" s="1"/>
  <c r="H21" i="165"/>
  <c r="F7" i="161" s="1"/>
  <c r="K20" i="165"/>
  <c r="H20" i="165"/>
  <c r="G20" i="165"/>
  <c r="K19" i="165"/>
  <c r="H19" i="165"/>
  <c r="G19" i="165"/>
  <c r="K18" i="165"/>
  <c r="H18" i="165"/>
  <c r="G18" i="165"/>
  <c r="K17" i="165"/>
  <c r="H17" i="165"/>
  <c r="G17" i="165"/>
  <c r="K16" i="165"/>
  <c r="H16" i="165"/>
  <c r="G16" i="165"/>
  <c r="K15" i="165"/>
  <c r="H15" i="165"/>
  <c r="G15" i="165"/>
  <c r="A15" i="165"/>
  <c r="B44" i="165" s="1"/>
  <c r="H14" i="165"/>
  <c r="F7" i="126" s="1"/>
  <c r="K13" i="165"/>
  <c r="H13" i="165"/>
  <c r="G13" i="165"/>
  <c r="K12" i="165"/>
  <c r="H12" i="165"/>
  <c r="G12" i="165"/>
  <c r="K11" i="165"/>
  <c r="H11" i="165"/>
  <c r="G11" i="165"/>
  <c r="K10" i="165"/>
  <c r="H10" i="165"/>
  <c r="G10" i="165"/>
  <c r="K9" i="165"/>
  <c r="H9" i="165"/>
  <c r="G9" i="165"/>
  <c r="K8" i="165"/>
  <c r="H8" i="165"/>
  <c r="G8" i="165"/>
  <c r="A8" i="165"/>
  <c r="B43" i="165" s="1"/>
  <c r="E4" i="165"/>
  <c r="I42" i="165" s="1"/>
  <c r="A30" i="116"/>
  <c r="A23" i="116"/>
  <c r="A16" i="116"/>
  <c r="A9" i="116"/>
  <c r="E5" i="116"/>
  <c r="H4" i="145"/>
  <c r="E4" i="145"/>
  <c r="B4" i="145"/>
  <c r="C46" i="167" l="1"/>
  <c r="A34" i="170"/>
  <c r="A1" i="163"/>
  <c r="E21" i="170" s="1"/>
  <c r="H29" i="166"/>
  <c r="H33" i="166"/>
  <c r="H29" i="167"/>
  <c r="H33" i="167"/>
  <c r="H30" i="167"/>
  <c r="C11" i="126"/>
  <c r="E8" i="126" s="1"/>
  <c r="H33" i="165"/>
  <c r="H34" i="165"/>
  <c r="H29" i="168"/>
  <c r="B11" i="126"/>
  <c r="B33" i="170"/>
  <c r="A33" i="170"/>
  <c r="C46" i="166"/>
  <c r="D46" i="167"/>
  <c r="B19" i="170"/>
  <c r="A19" i="170"/>
  <c r="B18" i="170"/>
  <c r="A18" i="170"/>
  <c r="H31" i="166"/>
  <c r="D46" i="166"/>
  <c r="K14" i="168"/>
  <c r="K21" i="168"/>
  <c r="K28" i="168"/>
  <c r="H31" i="168"/>
  <c r="C46" i="168"/>
  <c r="A20" i="170"/>
  <c r="B20" i="170"/>
  <c r="B31" i="170"/>
  <c r="A31" i="170"/>
  <c r="B32" i="170"/>
  <c r="A32" i="170"/>
  <c r="K21" i="165"/>
  <c r="C7" i="163"/>
  <c r="G14" i="166"/>
  <c r="G28" i="166"/>
  <c r="D35" i="166"/>
  <c r="B9" i="163" s="1"/>
  <c r="H30" i="168"/>
  <c r="I4" i="168"/>
  <c r="D42" i="168" s="1"/>
  <c r="G38" i="168"/>
  <c r="D35" i="167"/>
  <c r="B8" i="163" s="1"/>
  <c r="I35" i="165"/>
  <c r="K21" i="166"/>
  <c r="K28" i="166"/>
  <c r="H32" i="166"/>
  <c r="J35" i="167"/>
  <c r="H32" i="167"/>
  <c r="G14" i="168"/>
  <c r="G21" i="168"/>
  <c r="G28" i="168"/>
  <c r="D35" i="168"/>
  <c r="B10" i="163" s="1"/>
  <c r="H33" i="168"/>
  <c r="D46" i="168"/>
  <c r="H36" i="163"/>
  <c r="B35" i="163"/>
  <c r="H18" i="163"/>
  <c r="B18" i="163"/>
  <c r="H32" i="165"/>
  <c r="H30" i="166"/>
  <c r="H31" i="167"/>
  <c r="J35" i="168"/>
  <c r="G38" i="165"/>
  <c r="I4" i="166"/>
  <c r="D42" i="166" s="1"/>
  <c r="B18" i="162"/>
  <c r="H18" i="162"/>
  <c r="H36" i="162"/>
  <c r="B35" i="162"/>
  <c r="I4" i="165"/>
  <c r="J42" i="165" s="1"/>
  <c r="C42" i="165"/>
  <c r="I4" i="167"/>
  <c r="D42" i="167" s="1"/>
  <c r="B18" i="161"/>
  <c r="H36" i="161"/>
  <c r="H18" i="161"/>
  <c r="B35" i="161"/>
  <c r="G38" i="166"/>
  <c r="H44" i="165"/>
  <c r="G38" i="167"/>
  <c r="B18" i="126"/>
  <c r="H36" i="126"/>
  <c r="B35" i="126"/>
  <c r="H18" i="126"/>
  <c r="H32" i="168"/>
  <c r="F35" i="168"/>
  <c r="D10" i="163" s="1"/>
  <c r="F35" i="166"/>
  <c r="D9" i="163" s="1"/>
  <c r="G21" i="166"/>
  <c r="J35" i="166"/>
  <c r="K14" i="166"/>
  <c r="K14" i="167"/>
  <c r="K21" i="167"/>
  <c r="K28" i="167"/>
  <c r="G14" i="167"/>
  <c r="G21" i="167"/>
  <c r="G28" i="167"/>
  <c r="F35" i="167"/>
  <c r="D8" i="163" s="1"/>
  <c r="K14" i="165"/>
  <c r="K28" i="165"/>
  <c r="G21" i="165"/>
  <c r="G28" i="165"/>
  <c r="H34" i="168"/>
  <c r="I42" i="168"/>
  <c r="B44" i="168"/>
  <c r="E35" i="168"/>
  <c r="I35" i="168"/>
  <c r="K29" i="168" s="1"/>
  <c r="H43" i="168"/>
  <c r="H45" i="168"/>
  <c r="H34" i="167"/>
  <c r="I42" i="167"/>
  <c r="B44" i="167"/>
  <c r="I35" i="167"/>
  <c r="K33" i="167" s="1"/>
  <c r="H43" i="167"/>
  <c r="H45" i="167"/>
  <c r="H34" i="166"/>
  <c r="I42" i="166"/>
  <c r="B44" i="166"/>
  <c r="I35" i="166"/>
  <c r="K32" i="166" s="1"/>
  <c r="J42" i="166"/>
  <c r="H43" i="166"/>
  <c r="H45" i="166"/>
  <c r="H30" i="165"/>
  <c r="D46" i="165"/>
  <c r="H31" i="165"/>
  <c r="J35" i="165"/>
  <c r="G14" i="165"/>
  <c r="F35" i="165"/>
  <c r="C46" i="165"/>
  <c r="D35" i="165"/>
  <c r="H29" i="165"/>
  <c r="H43" i="165"/>
  <c r="H45" i="165"/>
  <c r="B7" i="146"/>
  <c r="D42" i="165" l="1"/>
  <c r="D7" i="163"/>
  <c r="B7" i="163"/>
  <c r="J44" i="165"/>
  <c r="K31" i="165"/>
  <c r="J42" i="168"/>
  <c r="B21" i="170"/>
  <c r="A21" i="170"/>
  <c r="G32" i="165"/>
  <c r="I45" i="165"/>
  <c r="E7" i="126"/>
  <c r="E10" i="126"/>
  <c r="E9" i="126"/>
  <c r="G31" i="165"/>
  <c r="G34" i="165"/>
  <c r="K33" i="165"/>
  <c r="I44" i="165"/>
  <c r="J43" i="165"/>
  <c r="G30" i="165"/>
  <c r="G33" i="165"/>
  <c r="G29" i="165"/>
  <c r="I43" i="165"/>
  <c r="K32" i="165"/>
  <c r="G30" i="166"/>
  <c r="C9" i="163"/>
  <c r="G32" i="167"/>
  <c r="C8" i="163"/>
  <c r="G34" i="168"/>
  <c r="C10" i="163"/>
  <c r="K29" i="165"/>
  <c r="H35" i="165"/>
  <c r="F7" i="163" s="1"/>
  <c r="K30" i="165"/>
  <c r="J45" i="165"/>
  <c r="K34" i="165"/>
  <c r="J42" i="167"/>
  <c r="G31" i="168"/>
  <c r="K31" i="166"/>
  <c r="K33" i="166"/>
  <c r="G31" i="167"/>
  <c r="I45" i="168"/>
  <c r="I43" i="168"/>
  <c r="I44" i="168"/>
  <c r="H35" i="168"/>
  <c r="F10" i="163" s="1"/>
  <c r="G33" i="168"/>
  <c r="K33" i="168"/>
  <c r="K30" i="168"/>
  <c r="K31" i="168"/>
  <c r="G32" i="168"/>
  <c r="G29" i="168"/>
  <c r="G30" i="168"/>
  <c r="J45" i="168"/>
  <c r="J43" i="168"/>
  <c r="J44" i="168"/>
  <c r="K34" i="168"/>
  <c r="K32" i="168"/>
  <c r="I45" i="167"/>
  <c r="I43" i="167"/>
  <c r="I44" i="167"/>
  <c r="H35" i="167"/>
  <c r="F8" i="163" s="1"/>
  <c r="G33" i="167"/>
  <c r="K30" i="167"/>
  <c r="K29" i="167"/>
  <c r="K34" i="167"/>
  <c r="G29" i="167"/>
  <c r="G30" i="167"/>
  <c r="J45" i="167"/>
  <c r="J43" i="167"/>
  <c r="J44" i="167"/>
  <c r="G34" i="167"/>
  <c r="K31" i="167"/>
  <c r="K32" i="167"/>
  <c r="G33" i="166"/>
  <c r="I45" i="166"/>
  <c r="I43" i="166"/>
  <c r="I44" i="166"/>
  <c r="H35" i="166"/>
  <c r="F9" i="163" s="1"/>
  <c r="G34" i="166"/>
  <c r="G29" i="166"/>
  <c r="K29" i="166"/>
  <c r="G31" i="166"/>
  <c r="J45" i="166"/>
  <c r="J43" i="166"/>
  <c r="J44" i="166"/>
  <c r="K34" i="166"/>
  <c r="G32" i="166"/>
  <c r="K30" i="166"/>
  <c r="G9" i="107"/>
  <c r="G10" i="107"/>
  <c r="G11" i="107"/>
  <c r="G12" i="107"/>
  <c r="G13" i="107"/>
  <c r="G15" i="107"/>
  <c r="G16" i="107"/>
  <c r="G17" i="107"/>
  <c r="G18" i="107"/>
  <c r="G19" i="107"/>
  <c r="G22" i="107"/>
  <c r="G23" i="107"/>
  <c r="G24" i="107"/>
  <c r="G25" i="107"/>
  <c r="I46" i="165" l="1"/>
  <c r="J46" i="165"/>
  <c r="E11" i="126"/>
  <c r="G35" i="165"/>
  <c r="K35" i="165"/>
  <c r="I46" i="167"/>
  <c r="J46" i="167"/>
  <c r="G35" i="166"/>
  <c r="K35" i="168"/>
  <c r="J46" i="168"/>
  <c r="G35" i="168"/>
  <c r="I46" i="168"/>
  <c r="I46" i="166"/>
  <c r="J46" i="166"/>
  <c r="K35" i="166"/>
  <c r="K35" i="167"/>
  <c r="G35" i="167"/>
  <c r="G26" i="107"/>
  <c r="G20" i="107"/>
  <c r="G14" i="107"/>
  <c r="K54" i="113"/>
  <c r="K53" i="113"/>
  <c r="K52" i="113"/>
  <c r="K51" i="113"/>
  <c r="K50" i="113"/>
  <c r="K48" i="113"/>
  <c r="K47" i="113"/>
  <c r="K46" i="113"/>
  <c r="K45" i="113"/>
  <c r="K44" i="113"/>
  <c r="K42" i="113"/>
  <c r="K41" i="113"/>
  <c r="K40" i="113"/>
  <c r="K39" i="113"/>
  <c r="K38" i="113"/>
  <c r="K54" i="112"/>
  <c r="K53" i="112"/>
  <c r="K52" i="112"/>
  <c r="K51" i="112"/>
  <c r="K50" i="112"/>
  <c r="K48" i="112"/>
  <c r="K47" i="112"/>
  <c r="K46" i="112"/>
  <c r="K45" i="112"/>
  <c r="K44" i="112"/>
  <c r="K42" i="112"/>
  <c r="K41" i="112"/>
  <c r="K40" i="112"/>
  <c r="K39" i="112"/>
  <c r="K38" i="112"/>
  <c r="K54" i="111"/>
  <c r="K53" i="111"/>
  <c r="K52" i="111"/>
  <c r="K51" i="111"/>
  <c r="K50" i="111"/>
  <c r="K48" i="111"/>
  <c r="K47" i="111"/>
  <c r="K46" i="111"/>
  <c r="K45" i="111"/>
  <c r="K44" i="111"/>
  <c r="K42" i="111"/>
  <c r="K41" i="111"/>
  <c r="K40" i="111"/>
  <c r="K39" i="111"/>
  <c r="K38" i="111"/>
  <c r="K54" i="110"/>
  <c r="K53" i="110"/>
  <c r="K52" i="110"/>
  <c r="K51" i="110"/>
  <c r="K50" i="110"/>
  <c r="K48" i="110"/>
  <c r="K47" i="110"/>
  <c r="K46" i="110"/>
  <c r="K45" i="110"/>
  <c r="K44" i="110"/>
  <c r="K42" i="110"/>
  <c r="K41" i="110"/>
  <c r="K40" i="110"/>
  <c r="K39" i="110"/>
  <c r="K38" i="110"/>
  <c r="K54" i="109"/>
  <c r="K53" i="109"/>
  <c r="K52" i="109"/>
  <c r="K51" i="109"/>
  <c r="K50" i="109"/>
  <c r="K48" i="109"/>
  <c r="K47" i="109"/>
  <c r="K46" i="109"/>
  <c r="K45" i="109"/>
  <c r="K44" i="109"/>
  <c r="K42" i="109"/>
  <c r="K41" i="109"/>
  <c r="K40" i="109"/>
  <c r="K39" i="109"/>
  <c r="K38" i="109"/>
  <c r="K54" i="108"/>
  <c r="K53" i="108"/>
  <c r="K52" i="108"/>
  <c r="K51" i="108"/>
  <c r="K50" i="108"/>
  <c r="K48" i="108"/>
  <c r="K47" i="108"/>
  <c r="K46" i="108"/>
  <c r="K45" i="108"/>
  <c r="K44" i="108"/>
  <c r="K42" i="108"/>
  <c r="K41" i="108"/>
  <c r="K40" i="108"/>
  <c r="K39" i="108"/>
  <c r="K38" i="108"/>
  <c r="K24" i="113"/>
  <c r="K23" i="113"/>
  <c r="K22" i="113"/>
  <c r="K21" i="113"/>
  <c r="K20" i="113"/>
  <c r="K18" i="113"/>
  <c r="K17" i="113"/>
  <c r="K16" i="113"/>
  <c r="K15" i="113"/>
  <c r="K14" i="113"/>
  <c r="K12" i="113"/>
  <c r="K11" i="113"/>
  <c r="K10" i="113"/>
  <c r="K9" i="113"/>
  <c r="K8" i="113"/>
  <c r="K24" i="112"/>
  <c r="K23" i="112"/>
  <c r="K22" i="112"/>
  <c r="K21" i="112"/>
  <c r="K20" i="112"/>
  <c r="K18" i="112"/>
  <c r="K17" i="112"/>
  <c r="K16" i="112"/>
  <c r="K15" i="112"/>
  <c r="K14" i="112"/>
  <c r="K12" i="112"/>
  <c r="K11" i="112"/>
  <c r="K10" i="112"/>
  <c r="K9" i="112"/>
  <c r="K8" i="112"/>
  <c r="K24" i="111"/>
  <c r="K23" i="111"/>
  <c r="K22" i="111"/>
  <c r="K21" i="111"/>
  <c r="K20" i="111"/>
  <c r="K18" i="111"/>
  <c r="K17" i="111"/>
  <c r="K16" i="111"/>
  <c r="K15" i="111"/>
  <c r="K14" i="111"/>
  <c r="K12" i="111"/>
  <c r="K11" i="111"/>
  <c r="K10" i="111"/>
  <c r="K9" i="111"/>
  <c r="K8" i="111"/>
  <c r="K24" i="110"/>
  <c r="K23" i="110"/>
  <c r="K22" i="110"/>
  <c r="K21" i="110"/>
  <c r="K20" i="110"/>
  <c r="K18" i="110"/>
  <c r="K17" i="110"/>
  <c r="K16" i="110"/>
  <c r="K15" i="110"/>
  <c r="K14" i="110"/>
  <c r="K12" i="110"/>
  <c r="K11" i="110"/>
  <c r="K10" i="110"/>
  <c r="K9" i="110"/>
  <c r="K8" i="110"/>
  <c r="K24" i="109"/>
  <c r="K23" i="109"/>
  <c r="K22" i="109"/>
  <c r="K21" i="109"/>
  <c r="K20" i="109"/>
  <c r="K18" i="109"/>
  <c r="K17" i="109"/>
  <c r="K16" i="109"/>
  <c r="K15" i="109"/>
  <c r="K14" i="109"/>
  <c r="K12" i="109"/>
  <c r="K11" i="109"/>
  <c r="K10" i="109"/>
  <c r="K9" i="109"/>
  <c r="K8" i="109"/>
  <c r="K24" i="108"/>
  <c r="K23" i="108"/>
  <c r="K22" i="108"/>
  <c r="K21" i="108"/>
  <c r="K20" i="108"/>
  <c r="K18" i="108"/>
  <c r="K17" i="108"/>
  <c r="K16" i="108"/>
  <c r="K15" i="108"/>
  <c r="K14" i="108"/>
  <c r="K12" i="108"/>
  <c r="K11" i="108"/>
  <c r="K10" i="108"/>
  <c r="K9" i="108"/>
  <c r="K8" i="108"/>
  <c r="K13" i="112" l="1"/>
  <c r="K43" i="110"/>
  <c r="K55" i="112"/>
  <c r="K25" i="110"/>
  <c r="K55" i="108"/>
  <c r="K19" i="113"/>
  <c r="K13" i="108"/>
  <c r="K43" i="113"/>
  <c r="K49" i="113"/>
  <c r="K55" i="113"/>
  <c r="K25" i="113"/>
  <c r="K13" i="113"/>
  <c r="K43" i="112"/>
  <c r="K49" i="112"/>
  <c r="K19" i="112"/>
  <c r="K25" i="112"/>
  <c r="K49" i="111"/>
  <c r="K55" i="111"/>
  <c r="K43" i="111"/>
  <c r="K13" i="111"/>
  <c r="K19" i="111"/>
  <c r="K25" i="111"/>
  <c r="K49" i="110"/>
  <c r="K55" i="110"/>
  <c r="K13" i="110"/>
  <c r="K19" i="110"/>
  <c r="K43" i="109"/>
  <c r="K49" i="109"/>
  <c r="K55" i="109"/>
  <c r="K13" i="109"/>
  <c r="K19" i="109"/>
  <c r="K25" i="109"/>
  <c r="K43" i="108"/>
  <c r="K49" i="108"/>
  <c r="K19" i="108"/>
  <c r="K25" i="108"/>
  <c r="S20" i="146" l="1"/>
  <c r="F41" i="145" l="1"/>
  <c r="D23" i="140" l="1"/>
  <c r="C23" i="140"/>
  <c r="D23" i="139"/>
  <c r="C23" i="139"/>
  <c r="D23" i="120"/>
  <c r="C23" i="120"/>
  <c r="K17" i="107" l="1"/>
  <c r="I27" i="107"/>
  <c r="J60" i="108"/>
  <c r="I60" i="108"/>
  <c r="J59" i="108"/>
  <c r="I59" i="108"/>
  <c r="J58" i="108"/>
  <c r="I58" i="108"/>
  <c r="J57" i="108"/>
  <c r="I57" i="108"/>
  <c r="J56" i="108"/>
  <c r="I56" i="108"/>
  <c r="J60" i="109"/>
  <c r="I60" i="109"/>
  <c r="J59" i="109"/>
  <c r="I59" i="109"/>
  <c r="J58" i="109"/>
  <c r="I58" i="109"/>
  <c r="J57" i="109"/>
  <c r="I57" i="109"/>
  <c r="J56" i="109"/>
  <c r="I56" i="109"/>
  <c r="J60" i="110"/>
  <c r="I60" i="110"/>
  <c r="J59" i="110"/>
  <c r="I59" i="110"/>
  <c r="J58" i="110"/>
  <c r="I58" i="110"/>
  <c r="J57" i="110"/>
  <c r="I57" i="110"/>
  <c r="J56" i="110"/>
  <c r="I56" i="110"/>
  <c r="J60" i="111"/>
  <c r="I60" i="111"/>
  <c r="J59" i="111"/>
  <c r="I59" i="111"/>
  <c r="J58" i="111"/>
  <c r="I58" i="111"/>
  <c r="J57" i="111"/>
  <c r="I57" i="111"/>
  <c r="J56" i="111"/>
  <c r="I56" i="111"/>
  <c r="J60" i="112"/>
  <c r="I60" i="112"/>
  <c r="J59" i="112"/>
  <c r="I59" i="112"/>
  <c r="J58" i="112"/>
  <c r="I58" i="112"/>
  <c r="J57" i="112"/>
  <c r="I57" i="112"/>
  <c r="J56" i="112"/>
  <c r="I56" i="112"/>
  <c r="J60" i="113"/>
  <c r="I60" i="113"/>
  <c r="J59" i="113"/>
  <c r="I59" i="113"/>
  <c r="J58" i="113"/>
  <c r="I58" i="113"/>
  <c r="J57" i="113"/>
  <c r="I57" i="113"/>
  <c r="J56" i="113"/>
  <c r="I56" i="113"/>
  <c r="J61" i="107"/>
  <c r="I61" i="107"/>
  <c r="J60" i="107"/>
  <c r="I60" i="107"/>
  <c r="J59" i="107"/>
  <c r="I59" i="107"/>
  <c r="J58" i="107"/>
  <c r="I58" i="107"/>
  <c r="J57" i="107"/>
  <c r="I57" i="107"/>
  <c r="J30" i="108"/>
  <c r="I30" i="108"/>
  <c r="J29" i="108"/>
  <c r="I29" i="108"/>
  <c r="J28" i="108"/>
  <c r="I28" i="108"/>
  <c r="J27" i="108"/>
  <c r="I27" i="108"/>
  <c r="J26" i="108"/>
  <c r="I26" i="108"/>
  <c r="J30" i="109"/>
  <c r="I30" i="109"/>
  <c r="J29" i="109"/>
  <c r="I29" i="109"/>
  <c r="J28" i="109"/>
  <c r="I28" i="109"/>
  <c r="J27" i="109"/>
  <c r="I27" i="109"/>
  <c r="J26" i="109"/>
  <c r="I26" i="109"/>
  <c r="J30" i="110"/>
  <c r="I30" i="110"/>
  <c r="J29" i="110"/>
  <c r="I29" i="110"/>
  <c r="J28" i="110"/>
  <c r="I28" i="110"/>
  <c r="J27" i="110"/>
  <c r="I27" i="110"/>
  <c r="J26" i="110"/>
  <c r="I26" i="110"/>
  <c r="J30" i="111"/>
  <c r="I30" i="111"/>
  <c r="J29" i="111"/>
  <c r="I29" i="111"/>
  <c r="J28" i="111"/>
  <c r="I28" i="111"/>
  <c r="J27" i="111"/>
  <c r="I27" i="111"/>
  <c r="J26" i="111"/>
  <c r="I26" i="111"/>
  <c r="J30" i="112"/>
  <c r="I30" i="112"/>
  <c r="J29" i="112"/>
  <c r="I29" i="112"/>
  <c r="J28" i="112"/>
  <c r="I28" i="112"/>
  <c r="J27" i="112"/>
  <c r="I27" i="112"/>
  <c r="J26" i="112"/>
  <c r="I26" i="112"/>
  <c r="J30" i="113"/>
  <c r="I30" i="113"/>
  <c r="J29" i="113"/>
  <c r="I29" i="113"/>
  <c r="J28" i="113"/>
  <c r="I28" i="113"/>
  <c r="J27" i="113"/>
  <c r="I27" i="113"/>
  <c r="J26" i="113"/>
  <c r="I26" i="113"/>
  <c r="J31" i="107"/>
  <c r="I31" i="107"/>
  <c r="J30" i="107"/>
  <c r="I30" i="107"/>
  <c r="J29" i="107"/>
  <c r="I29" i="107"/>
  <c r="J28" i="107"/>
  <c r="I28" i="107"/>
  <c r="J27" i="107"/>
  <c r="I61" i="110" l="1"/>
  <c r="K59" i="110" s="1"/>
  <c r="I61" i="108"/>
  <c r="K58" i="108" s="1"/>
  <c r="J32" i="107"/>
  <c r="I31" i="113"/>
  <c r="K30" i="113" s="1"/>
  <c r="J31" i="113"/>
  <c r="I61" i="112"/>
  <c r="K59" i="112" s="1"/>
  <c r="J61" i="111"/>
  <c r="J31" i="111"/>
  <c r="I31" i="111"/>
  <c r="K30" i="111" s="1"/>
  <c r="J61" i="109"/>
  <c r="I31" i="109"/>
  <c r="K27" i="109" s="1"/>
  <c r="J31" i="109"/>
  <c r="I62" i="107"/>
  <c r="I32" i="107"/>
  <c r="J61" i="113"/>
  <c r="I61" i="113"/>
  <c r="K56" i="113" s="1"/>
  <c r="J61" i="112"/>
  <c r="J31" i="112"/>
  <c r="I31" i="112"/>
  <c r="K30" i="112" s="1"/>
  <c r="I61" i="111"/>
  <c r="K56" i="111" s="1"/>
  <c r="J61" i="110"/>
  <c r="J31" i="110"/>
  <c r="I31" i="110"/>
  <c r="K30" i="110" s="1"/>
  <c r="I61" i="109"/>
  <c r="K60" i="109" s="1"/>
  <c r="J61" i="108"/>
  <c r="J31" i="108"/>
  <c r="I31" i="108"/>
  <c r="K29" i="108" s="1"/>
  <c r="J62" i="107"/>
  <c r="J11" i="163"/>
  <c r="I11" i="163"/>
  <c r="H11" i="163"/>
  <c r="G11" i="163"/>
  <c r="J10" i="163"/>
  <c r="I10" i="163"/>
  <c r="H10" i="163"/>
  <c r="G10" i="163"/>
  <c r="J9" i="163"/>
  <c r="I9" i="163"/>
  <c r="H9" i="163"/>
  <c r="G9" i="163"/>
  <c r="J8" i="163"/>
  <c r="I8" i="163"/>
  <c r="H8" i="163"/>
  <c r="G8" i="163"/>
  <c r="J7" i="163"/>
  <c r="I7" i="163"/>
  <c r="H7" i="163"/>
  <c r="G7" i="163"/>
  <c r="K28" i="112" l="1"/>
  <c r="K60" i="110"/>
  <c r="K56" i="109"/>
  <c r="K30" i="109"/>
  <c r="K57" i="113"/>
  <c r="K60" i="113"/>
  <c r="K28" i="111"/>
  <c r="K26" i="111"/>
  <c r="K27" i="111"/>
  <c r="K57" i="110"/>
  <c r="K29" i="110"/>
  <c r="K28" i="110"/>
  <c r="K58" i="109"/>
  <c r="K59" i="109"/>
  <c r="K29" i="109"/>
  <c r="K26" i="109"/>
  <c r="K30" i="108"/>
  <c r="K27" i="108"/>
  <c r="K58" i="113"/>
  <c r="K59" i="113"/>
  <c r="K28" i="113"/>
  <c r="K26" i="113"/>
  <c r="K29" i="113"/>
  <c r="K27" i="113"/>
  <c r="K60" i="112"/>
  <c r="K57" i="112"/>
  <c r="K58" i="112"/>
  <c r="K56" i="112"/>
  <c r="K29" i="112"/>
  <c r="K26" i="112"/>
  <c r="K27" i="112"/>
  <c r="K60" i="111"/>
  <c r="K57" i="111"/>
  <c r="K58" i="111"/>
  <c r="K59" i="111"/>
  <c r="K29" i="111"/>
  <c r="K58" i="110"/>
  <c r="K56" i="110"/>
  <c r="K27" i="110"/>
  <c r="K26" i="110"/>
  <c r="K57" i="109"/>
  <c r="K28" i="109"/>
  <c r="K59" i="108"/>
  <c r="K57" i="108"/>
  <c r="K56" i="108"/>
  <c r="K60" i="108"/>
  <c r="K28" i="108"/>
  <c r="K26" i="108"/>
  <c r="K9" i="163"/>
  <c r="K10" i="163"/>
  <c r="K7" i="163"/>
  <c r="K8" i="163"/>
  <c r="K11" i="163"/>
  <c r="K61" i="111" l="1"/>
  <c r="K31" i="110"/>
  <c r="K61" i="113"/>
  <c r="K31" i="113"/>
  <c r="K61" i="109"/>
  <c r="K31" i="108"/>
  <c r="K61" i="108"/>
  <c r="K61" i="112"/>
  <c r="K31" i="112"/>
  <c r="K31" i="111"/>
  <c r="K61" i="110"/>
  <c r="K31" i="109"/>
  <c r="C11" i="161"/>
  <c r="C11" i="162"/>
  <c r="B11" i="162"/>
  <c r="D11" i="162"/>
  <c r="B11" i="161"/>
  <c r="E9" i="162" l="1"/>
  <c r="E7" i="162"/>
  <c r="E10" i="162"/>
  <c r="E8" i="162"/>
  <c r="E8" i="161"/>
  <c r="E10" i="161"/>
  <c r="E7" i="161"/>
  <c r="E9" i="161"/>
  <c r="K20" i="116"/>
  <c r="K19" i="116"/>
  <c r="K18" i="116"/>
  <c r="K24" i="116"/>
  <c r="K25" i="116"/>
  <c r="K26" i="116"/>
  <c r="K27" i="116"/>
  <c r="K28" i="116"/>
  <c r="K23" i="116"/>
  <c r="K17" i="116"/>
  <c r="K21" i="116"/>
  <c r="K16" i="116"/>
  <c r="K10" i="116"/>
  <c r="K11" i="116"/>
  <c r="K12" i="116"/>
  <c r="K13" i="116"/>
  <c r="K14" i="116"/>
  <c r="K9" i="116"/>
  <c r="J35" i="116"/>
  <c r="I35" i="116"/>
  <c r="J34" i="116"/>
  <c r="I34" i="116"/>
  <c r="J33" i="116"/>
  <c r="I33" i="116"/>
  <c r="J32" i="116"/>
  <c r="I32" i="116"/>
  <c r="J31" i="116"/>
  <c r="I31" i="116"/>
  <c r="J30" i="116"/>
  <c r="I30" i="116"/>
  <c r="E11" i="161" l="1"/>
  <c r="E11" i="162"/>
  <c r="K15" i="116"/>
  <c r="K22" i="116"/>
  <c r="J36" i="116"/>
  <c r="D11" i="126"/>
  <c r="I36" i="116"/>
  <c r="K29" i="116"/>
  <c r="K34" i="116" l="1"/>
  <c r="K33" i="116"/>
  <c r="K30" i="116"/>
  <c r="K31" i="116"/>
  <c r="K32" i="116"/>
  <c r="K35" i="116"/>
  <c r="K36" i="116" l="1"/>
  <c r="H54" i="113" l="1"/>
  <c r="H48" i="113"/>
  <c r="H42" i="113"/>
  <c r="H24" i="113"/>
  <c r="H18" i="113"/>
  <c r="H12" i="113"/>
  <c r="H54" i="112"/>
  <c r="H48" i="112"/>
  <c r="H42" i="112"/>
  <c r="H24" i="112"/>
  <c r="H18" i="112"/>
  <c r="H12" i="112"/>
  <c r="H54" i="111"/>
  <c r="H48" i="111"/>
  <c r="H42" i="111"/>
  <c r="H24" i="111"/>
  <c r="H18" i="111"/>
  <c r="H12" i="111"/>
  <c r="H54" i="110"/>
  <c r="H48" i="110"/>
  <c r="H42" i="110"/>
  <c r="H24" i="110"/>
  <c r="H18" i="110"/>
  <c r="H12" i="110"/>
  <c r="H54" i="109"/>
  <c r="H48" i="109"/>
  <c r="H42" i="109"/>
  <c r="H24" i="109"/>
  <c r="H18" i="109"/>
  <c r="H12" i="109"/>
  <c r="H54" i="108"/>
  <c r="H48" i="108"/>
  <c r="H42" i="108"/>
  <c r="H24" i="108"/>
  <c r="H18" i="108"/>
  <c r="H12" i="108"/>
  <c r="K61" i="107"/>
  <c r="K55" i="107"/>
  <c r="K49" i="107"/>
  <c r="K43" i="107"/>
  <c r="H55" i="107"/>
  <c r="H49" i="107"/>
  <c r="H43" i="107"/>
  <c r="K31" i="107"/>
  <c r="K25" i="107"/>
  <c r="K19" i="107"/>
  <c r="K13" i="107"/>
  <c r="H25" i="107"/>
  <c r="H19" i="107"/>
  <c r="H13" i="107"/>
  <c r="H27" i="116"/>
  <c r="H20" i="116"/>
  <c r="H13" i="116"/>
  <c r="S22" i="122" l="1"/>
  <c r="C20" i="122" l="1"/>
  <c r="B19" i="122"/>
  <c r="G49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32" i="107" l="1"/>
  <c r="K26" i="107"/>
  <c r="K20" i="107"/>
  <c r="K14" i="107"/>
  <c r="H14" i="116"/>
  <c r="T28" i="147"/>
  <c r="S28" i="147"/>
  <c r="M28" i="147"/>
  <c r="L28" i="147"/>
  <c r="K28" i="147"/>
  <c r="F28" i="147"/>
  <c r="E31" i="107" l="1"/>
  <c r="H31" i="107" s="1"/>
  <c r="E34" i="116" l="1"/>
  <c r="F34" i="116"/>
  <c r="E33" i="116"/>
  <c r="D34" i="116"/>
  <c r="H34" i="116" l="1"/>
  <c r="F39" i="145"/>
  <c r="E39" i="145"/>
  <c r="G39" i="145" s="1"/>
  <c r="Q20" i="146" l="1"/>
  <c r="Q21" i="146"/>
  <c r="Q22" i="146"/>
  <c r="F60" i="113" l="1"/>
  <c r="E60" i="113"/>
  <c r="H60" i="113" s="1"/>
  <c r="D60" i="113"/>
  <c r="F59" i="113"/>
  <c r="E59" i="113"/>
  <c r="H59" i="113" s="1"/>
  <c r="D59" i="113"/>
  <c r="F58" i="113"/>
  <c r="E58" i="113"/>
  <c r="H58" i="113" s="1"/>
  <c r="D58" i="113"/>
  <c r="F57" i="113"/>
  <c r="E57" i="113"/>
  <c r="H57" i="113" s="1"/>
  <c r="D57" i="113"/>
  <c r="F56" i="113"/>
  <c r="E56" i="113"/>
  <c r="D56" i="113"/>
  <c r="G54" i="113"/>
  <c r="H53" i="113"/>
  <c r="G53" i="113"/>
  <c r="H52" i="113"/>
  <c r="G52" i="113"/>
  <c r="H51" i="113"/>
  <c r="G51" i="113"/>
  <c r="H50" i="113"/>
  <c r="G50" i="113"/>
  <c r="H49" i="113"/>
  <c r="G48" i="113"/>
  <c r="H47" i="113"/>
  <c r="G47" i="113"/>
  <c r="H46" i="113"/>
  <c r="G46" i="113"/>
  <c r="H45" i="113"/>
  <c r="G45" i="113"/>
  <c r="H44" i="113"/>
  <c r="G44" i="113"/>
  <c r="H43" i="113"/>
  <c r="G42" i="113"/>
  <c r="H41" i="113"/>
  <c r="G41" i="113"/>
  <c r="H40" i="113"/>
  <c r="G40" i="113"/>
  <c r="H39" i="113"/>
  <c r="G39" i="113"/>
  <c r="H38" i="113"/>
  <c r="G38" i="113"/>
  <c r="F60" i="112"/>
  <c r="E60" i="112"/>
  <c r="H60" i="112" s="1"/>
  <c r="D60" i="112"/>
  <c r="F59" i="112"/>
  <c r="E59" i="112"/>
  <c r="H59" i="112" s="1"/>
  <c r="D59" i="112"/>
  <c r="F58" i="112"/>
  <c r="E58" i="112"/>
  <c r="H58" i="112" s="1"/>
  <c r="D58" i="112"/>
  <c r="F57" i="112"/>
  <c r="E57" i="112"/>
  <c r="H57" i="112" s="1"/>
  <c r="D57" i="112"/>
  <c r="F56" i="112"/>
  <c r="E56" i="112"/>
  <c r="D56" i="112"/>
  <c r="H55" i="112"/>
  <c r="G54" i="112"/>
  <c r="H53" i="112"/>
  <c r="G53" i="112"/>
  <c r="H52" i="112"/>
  <c r="G52" i="112"/>
  <c r="H51" i="112"/>
  <c r="G51" i="112"/>
  <c r="H50" i="112"/>
  <c r="G50" i="112"/>
  <c r="H49" i="112"/>
  <c r="G48" i="112"/>
  <c r="H47" i="112"/>
  <c r="G47" i="112"/>
  <c r="H46" i="112"/>
  <c r="G46" i="112"/>
  <c r="H45" i="112"/>
  <c r="G45" i="112"/>
  <c r="H44" i="112"/>
  <c r="G44" i="112"/>
  <c r="H43" i="112"/>
  <c r="G42" i="112"/>
  <c r="H41" i="112"/>
  <c r="G41" i="112"/>
  <c r="H40" i="112"/>
  <c r="G40" i="112"/>
  <c r="H39" i="112"/>
  <c r="G39" i="112"/>
  <c r="H38" i="112"/>
  <c r="G38" i="112"/>
  <c r="F60" i="111"/>
  <c r="E60" i="111"/>
  <c r="H60" i="111" s="1"/>
  <c r="D60" i="111"/>
  <c r="F59" i="111"/>
  <c r="E59" i="111"/>
  <c r="H59" i="111" s="1"/>
  <c r="D59" i="111"/>
  <c r="F58" i="111"/>
  <c r="E58" i="111"/>
  <c r="H58" i="111" s="1"/>
  <c r="D58" i="111"/>
  <c r="F57" i="111"/>
  <c r="E57" i="111"/>
  <c r="H57" i="111" s="1"/>
  <c r="D57" i="111"/>
  <c r="F56" i="111"/>
  <c r="E56" i="111"/>
  <c r="D56" i="111"/>
  <c r="H55" i="111"/>
  <c r="G54" i="111"/>
  <c r="H53" i="111"/>
  <c r="G53" i="111"/>
  <c r="H52" i="111"/>
  <c r="G52" i="111"/>
  <c r="H51" i="111"/>
  <c r="G51" i="111"/>
  <c r="H50" i="111"/>
  <c r="G50" i="111"/>
  <c r="H49" i="111"/>
  <c r="G48" i="111"/>
  <c r="H47" i="111"/>
  <c r="G47" i="111"/>
  <c r="H46" i="111"/>
  <c r="G46" i="111"/>
  <c r="H45" i="111"/>
  <c r="G45" i="111"/>
  <c r="H44" i="111"/>
  <c r="G44" i="111"/>
  <c r="H43" i="111"/>
  <c r="G42" i="111"/>
  <c r="H41" i="111"/>
  <c r="G41" i="111"/>
  <c r="H40" i="111"/>
  <c r="G40" i="111"/>
  <c r="H39" i="111"/>
  <c r="G39" i="111"/>
  <c r="H38" i="111"/>
  <c r="G38" i="111"/>
  <c r="F60" i="110"/>
  <c r="E60" i="110"/>
  <c r="H60" i="110" s="1"/>
  <c r="D60" i="110"/>
  <c r="F59" i="110"/>
  <c r="E59" i="110"/>
  <c r="H59" i="110" s="1"/>
  <c r="D59" i="110"/>
  <c r="F58" i="110"/>
  <c r="E58" i="110"/>
  <c r="H58" i="110" s="1"/>
  <c r="D58" i="110"/>
  <c r="F57" i="110"/>
  <c r="E57" i="110"/>
  <c r="H57" i="110" s="1"/>
  <c r="D57" i="110"/>
  <c r="F56" i="110"/>
  <c r="E56" i="110"/>
  <c r="D56" i="110"/>
  <c r="H55" i="110"/>
  <c r="G54" i="110"/>
  <c r="H53" i="110"/>
  <c r="G53" i="110"/>
  <c r="H52" i="110"/>
  <c r="G52" i="110"/>
  <c r="H51" i="110"/>
  <c r="G51" i="110"/>
  <c r="H50" i="110"/>
  <c r="G50" i="110"/>
  <c r="H49" i="110"/>
  <c r="G48" i="110"/>
  <c r="H47" i="110"/>
  <c r="G47" i="110"/>
  <c r="H46" i="110"/>
  <c r="G46" i="110"/>
  <c r="H45" i="110"/>
  <c r="G45" i="110"/>
  <c r="H44" i="110"/>
  <c r="G44" i="110"/>
  <c r="H43" i="110"/>
  <c r="G42" i="110"/>
  <c r="H41" i="110"/>
  <c r="G41" i="110"/>
  <c r="H40" i="110"/>
  <c r="G40" i="110"/>
  <c r="H39" i="110"/>
  <c r="G39" i="110"/>
  <c r="H38" i="110"/>
  <c r="G38" i="110"/>
  <c r="F60" i="109"/>
  <c r="E60" i="109"/>
  <c r="H60" i="109" s="1"/>
  <c r="D60" i="109"/>
  <c r="F59" i="109"/>
  <c r="E59" i="109"/>
  <c r="H59" i="109" s="1"/>
  <c r="D59" i="109"/>
  <c r="F58" i="109"/>
  <c r="E58" i="109"/>
  <c r="H58" i="109" s="1"/>
  <c r="D58" i="109"/>
  <c r="F57" i="109"/>
  <c r="E57" i="109"/>
  <c r="H57" i="109" s="1"/>
  <c r="D57" i="109"/>
  <c r="F56" i="109"/>
  <c r="E56" i="109"/>
  <c r="D56" i="109"/>
  <c r="H55" i="109"/>
  <c r="G54" i="109"/>
  <c r="H53" i="109"/>
  <c r="G53" i="109"/>
  <c r="H52" i="109"/>
  <c r="G52" i="109"/>
  <c r="H51" i="109"/>
  <c r="G51" i="109"/>
  <c r="H50" i="109"/>
  <c r="G50" i="109"/>
  <c r="H49" i="109"/>
  <c r="G48" i="109"/>
  <c r="H47" i="109"/>
  <c r="G47" i="109"/>
  <c r="H46" i="109"/>
  <c r="G46" i="109"/>
  <c r="H45" i="109"/>
  <c r="G45" i="109"/>
  <c r="H44" i="109"/>
  <c r="G44" i="109"/>
  <c r="H43" i="109"/>
  <c r="G42" i="109"/>
  <c r="H41" i="109"/>
  <c r="G41" i="109"/>
  <c r="H40" i="109"/>
  <c r="G40" i="109"/>
  <c r="H39" i="109"/>
  <c r="G39" i="109"/>
  <c r="H38" i="109"/>
  <c r="G38" i="109"/>
  <c r="G40" i="108"/>
  <c r="F60" i="108"/>
  <c r="E60" i="108"/>
  <c r="H60" i="108" s="1"/>
  <c r="D60" i="108"/>
  <c r="F59" i="108"/>
  <c r="E59" i="108"/>
  <c r="H59" i="108" s="1"/>
  <c r="D59" i="108"/>
  <c r="F58" i="108"/>
  <c r="E58" i="108"/>
  <c r="H58" i="108" s="1"/>
  <c r="D58" i="108"/>
  <c r="F57" i="108"/>
  <c r="E57" i="108"/>
  <c r="H57" i="108" s="1"/>
  <c r="D57" i="108"/>
  <c r="F56" i="108"/>
  <c r="E56" i="108"/>
  <c r="H56" i="108" s="1"/>
  <c r="D56" i="108"/>
  <c r="H55" i="108"/>
  <c r="G54" i="108"/>
  <c r="H53" i="108"/>
  <c r="G53" i="108"/>
  <c r="H52" i="108"/>
  <c r="G52" i="108"/>
  <c r="H51" i="108"/>
  <c r="G51" i="108"/>
  <c r="H50" i="108"/>
  <c r="G50" i="108"/>
  <c r="H49" i="108"/>
  <c r="G48" i="108"/>
  <c r="H47" i="108"/>
  <c r="G47" i="108"/>
  <c r="H46" i="108"/>
  <c r="G46" i="108"/>
  <c r="H45" i="108"/>
  <c r="G45" i="108"/>
  <c r="H44" i="108"/>
  <c r="G44" i="108"/>
  <c r="H43" i="108"/>
  <c r="G42" i="108"/>
  <c r="H41" i="108"/>
  <c r="G41" i="108"/>
  <c r="H40" i="108"/>
  <c r="H39" i="108"/>
  <c r="G39" i="108"/>
  <c r="H38" i="108"/>
  <c r="G38" i="108"/>
  <c r="F30" i="113"/>
  <c r="E30" i="113"/>
  <c r="H30" i="113" s="1"/>
  <c r="D30" i="113"/>
  <c r="F29" i="113"/>
  <c r="E29" i="113"/>
  <c r="H29" i="113" s="1"/>
  <c r="D29" i="113"/>
  <c r="F28" i="113"/>
  <c r="E28" i="113"/>
  <c r="H28" i="113" s="1"/>
  <c r="D28" i="113"/>
  <c r="F27" i="113"/>
  <c r="E27" i="113"/>
  <c r="H27" i="113" s="1"/>
  <c r="D27" i="113"/>
  <c r="F26" i="113"/>
  <c r="E26" i="113"/>
  <c r="D26" i="113"/>
  <c r="H25" i="113"/>
  <c r="G24" i="113"/>
  <c r="H23" i="113"/>
  <c r="G23" i="113"/>
  <c r="H22" i="113"/>
  <c r="G22" i="113"/>
  <c r="H21" i="113"/>
  <c r="G21" i="113"/>
  <c r="H20" i="113"/>
  <c r="G20" i="113"/>
  <c r="H19" i="113"/>
  <c r="G18" i="113"/>
  <c r="H17" i="113"/>
  <c r="G17" i="113"/>
  <c r="H16" i="113"/>
  <c r="G16" i="113"/>
  <c r="H15" i="113"/>
  <c r="G15" i="113"/>
  <c r="H14" i="113"/>
  <c r="G14" i="113"/>
  <c r="H13" i="113"/>
  <c r="G12" i="113"/>
  <c r="H11" i="113"/>
  <c r="G11" i="113"/>
  <c r="H10" i="113"/>
  <c r="G10" i="113"/>
  <c r="H9" i="113"/>
  <c r="G9" i="113"/>
  <c r="H8" i="113"/>
  <c r="G8" i="113"/>
  <c r="F30" i="112"/>
  <c r="E30" i="112"/>
  <c r="H30" i="112" s="1"/>
  <c r="D30" i="112"/>
  <c r="F29" i="112"/>
  <c r="E29" i="112"/>
  <c r="H29" i="112" s="1"/>
  <c r="D29" i="112"/>
  <c r="F28" i="112"/>
  <c r="E28" i="112"/>
  <c r="H28" i="112" s="1"/>
  <c r="D28" i="112"/>
  <c r="F27" i="112"/>
  <c r="E27" i="112"/>
  <c r="H27" i="112" s="1"/>
  <c r="D27" i="112"/>
  <c r="F26" i="112"/>
  <c r="E26" i="112"/>
  <c r="D26" i="112"/>
  <c r="H25" i="112"/>
  <c r="G24" i="112"/>
  <c r="H23" i="112"/>
  <c r="G23" i="112"/>
  <c r="H22" i="112"/>
  <c r="G22" i="112"/>
  <c r="H21" i="112"/>
  <c r="G21" i="112"/>
  <c r="H20" i="112"/>
  <c r="G20" i="112"/>
  <c r="H19" i="112"/>
  <c r="G18" i="112"/>
  <c r="H17" i="112"/>
  <c r="G17" i="112"/>
  <c r="H16" i="112"/>
  <c r="G16" i="112"/>
  <c r="H15" i="112"/>
  <c r="G15" i="112"/>
  <c r="H14" i="112"/>
  <c r="G14" i="112"/>
  <c r="H13" i="112"/>
  <c r="G12" i="112"/>
  <c r="H11" i="112"/>
  <c r="G11" i="112"/>
  <c r="H10" i="112"/>
  <c r="G10" i="112"/>
  <c r="H9" i="112"/>
  <c r="G9" i="112"/>
  <c r="H8" i="112"/>
  <c r="G8" i="112"/>
  <c r="F30" i="111"/>
  <c r="E30" i="111"/>
  <c r="H30" i="111" s="1"/>
  <c r="D30" i="111"/>
  <c r="F29" i="111"/>
  <c r="E29" i="111"/>
  <c r="H29" i="111" s="1"/>
  <c r="D29" i="111"/>
  <c r="F28" i="111"/>
  <c r="E28" i="111"/>
  <c r="H28" i="111" s="1"/>
  <c r="D28" i="111"/>
  <c r="F27" i="111"/>
  <c r="E27" i="111"/>
  <c r="H27" i="111" s="1"/>
  <c r="D27" i="111"/>
  <c r="F26" i="111"/>
  <c r="E26" i="111"/>
  <c r="D26" i="111"/>
  <c r="H25" i="111"/>
  <c r="G24" i="111"/>
  <c r="H23" i="111"/>
  <c r="G23" i="111"/>
  <c r="H22" i="111"/>
  <c r="G22" i="111"/>
  <c r="H21" i="111"/>
  <c r="G21" i="111"/>
  <c r="H20" i="111"/>
  <c r="G20" i="111"/>
  <c r="H19" i="111"/>
  <c r="G18" i="111"/>
  <c r="H17" i="111"/>
  <c r="G17" i="111"/>
  <c r="H16" i="111"/>
  <c r="G16" i="111"/>
  <c r="H15" i="111"/>
  <c r="G15" i="111"/>
  <c r="H14" i="111"/>
  <c r="G14" i="111"/>
  <c r="H13" i="111"/>
  <c r="G12" i="111"/>
  <c r="H11" i="111"/>
  <c r="G11" i="111"/>
  <c r="H10" i="111"/>
  <c r="G10" i="111"/>
  <c r="H9" i="111"/>
  <c r="G9" i="111"/>
  <c r="H8" i="111"/>
  <c r="G8" i="111"/>
  <c r="F30" i="110"/>
  <c r="E30" i="110"/>
  <c r="H30" i="110" s="1"/>
  <c r="D30" i="110"/>
  <c r="F29" i="110"/>
  <c r="E29" i="110"/>
  <c r="H29" i="110" s="1"/>
  <c r="D29" i="110"/>
  <c r="F28" i="110"/>
  <c r="E28" i="110"/>
  <c r="H28" i="110" s="1"/>
  <c r="D28" i="110"/>
  <c r="F27" i="110"/>
  <c r="E27" i="110"/>
  <c r="H27" i="110" s="1"/>
  <c r="D27" i="110"/>
  <c r="F26" i="110"/>
  <c r="E26" i="110"/>
  <c r="D26" i="110"/>
  <c r="H25" i="110"/>
  <c r="G24" i="110"/>
  <c r="H23" i="110"/>
  <c r="G23" i="110"/>
  <c r="H22" i="110"/>
  <c r="G22" i="110"/>
  <c r="H21" i="110"/>
  <c r="G21" i="110"/>
  <c r="H20" i="110"/>
  <c r="G20" i="110"/>
  <c r="H19" i="110"/>
  <c r="G18" i="110"/>
  <c r="H17" i="110"/>
  <c r="G17" i="110"/>
  <c r="H16" i="110"/>
  <c r="G16" i="110"/>
  <c r="H15" i="110"/>
  <c r="G15" i="110"/>
  <c r="H14" i="110"/>
  <c r="G14" i="110"/>
  <c r="H13" i="110"/>
  <c r="G12" i="110"/>
  <c r="H11" i="110"/>
  <c r="G11" i="110"/>
  <c r="H10" i="110"/>
  <c r="G10" i="110"/>
  <c r="H9" i="110"/>
  <c r="G9" i="110"/>
  <c r="H8" i="110"/>
  <c r="G8" i="110"/>
  <c r="F30" i="109"/>
  <c r="E30" i="109"/>
  <c r="H30" i="109" s="1"/>
  <c r="D30" i="109"/>
  <c r="F29" i="109"/>
  <c r="E29" i="109"/>
  <c r="H29" i="109" s="1"/>
  <c r="D29" i="109"/>
  <c r="F28" i="109"/>
  <c r="E28" i="109"/>
  <c r="H28" i="109" s="1"/>
  <c r="D28" i="109"/>
  <c r="F27" i="109"/>
  <c r="E27" i="109"/>
  <c r="H27" i="109" s="1"/>
  <c r="D27" i="109"/>
  <c r="F26" i="109"/>
  <c r="E26" i="109"/>
  <c r="D26" i="109"/>
  <c r="H25" i="109"/>
  <c r="G24" i="109"/>
  <c r="H23" i="109"/>
  <c r="G23" i="109"/>
  <c r="H22" i="109"/>
  <c r="G22" i="109"/>
  <c r="H21" i="109"/>
  <c r="G21" i="109"/>
  <c r="H20" i="109"/>
  <c r="G20" i="109"/>
  <c r="H19" i="109"/>
  <c r="G18" i="109"/>
  <c r="H17" i="109"/>
  <c r="G17" i="109"/>
  <c r="H16" i="109"/>
  <c r="G16" i="109"/>
  <c r="H15" i="109"/>
  <c r="G15" i="109"/>
  <c r="H14" i="109"/>
  <c r="G14" i="109"/>
  <c r="H13" i="109"/>
  <c r="G12" i="109"/>
  <c r="H11" i="109"/>
  <c r="G11" i="109"/>
  <c r="H10" i="109"/>
  <c r="G10" i="109"/>
  <c r="H9" i="109"/>
  <c r="G9" i="109"/>
  <c r="H8" i="109"/>
  <c r="G8" i="109"/>
  <c r="G24" i="108"/>
  <c r="G18" i="108"/>
  <c r="G12" i="108"/>
  <c r="G11" i="108"/>
  <c r="G55" i="107"/>
  <c r="G43" i="107"/>
  <c r="G42" i="107"/>
  <c r="E61" i="107"/>
  <c r="H61" i="107" s="1"/>
  <c r="E57" i="107"/>
  <c r="G52" i="107"/>
  <c r="G53" i="107"/>
  <c r="G54" i="107"/>
  <c r="G51" i="107"/>
  <c r="G46" i="107"/>
  <c r="G47" i="107"/>
  <c r="G48" i="107"/>
  <c r="G45" i="107"/>
  <c r="G40" i="107"/>
  <c r="G41" i="107"/>
  <c r="G39" i="107"/>
  <c r="K58" i="107"/>
  <c r="K59" i="107"/>
  <c r="K60" i="107"/>
  <c r="K57" i="107"/>
  <c r="K52" i="107"/>
  <c r="K53" i="107"/>
  <c r="K54" i="107"/>
  <c r="K51" i="107"/>
  <c r="K46" i="107"/>
  <c r="K47" i="107"/>
  <c r="K48" i="107"/>
  <c r="K45" i="107"/>
  <c r="K40" i="107"/>
  <c r="K41" i="107"/>
  <c r="K42" i="107"/>
  <c r="K39" i="107"/>
  <c r="H9" i="107"/>
  <c r="H39" i="107"/>
  <c r="F61" i="109" l="1"/>
  <c r="G44" i="107"/>
  <c r="K44" i="107"/>
  <c r="K50" i="107"/>
  <c r="K56" i="107"/>
  <c r="K62" i="107"/>
  <c r="G43" i="112"/>
  <c r="G55" i="112"/>
  <c r="G49" i="111"/>
  <c r="G43" i="109"/>
  <c r="G55" i="109"/>
  <c r="G13" i="109"/>
  <c r="G25" i="109"/>
  <c r="G55" i="108"/>
  <c r="G19" i="113"/>
  <c r="G19" i="111"/>
  <c r="G43" i="113"/>
  <c r="G55" i="113"/>
  <c r="G49" i="113"/>
  <c r="G13" i="113"/>
  <c r="G25" i="113"/>
  <c r="G49" i="112"/>
  <c r="G25" i="112"/>
  <c r="G13" i="112"/>
  <c r="G19" i="112"/>
  <c r="G43" i="111"/>
  <c r="G55" i="111"/>
  <c r="G13" i="111"/>
  <c r="G25" i="111"/>
  <c r="G43" i="110"/>
  <c r="G55" i="110"/>
  <c r="G49" i="110"/>
  <c r="G13" i="110"/>
  <c r="G25" i="110"/>
  <c r="G19" i="110"/>
  <c r="G49" i="109"/>
  <c r="G19" i="109"/>
  <c r="G43" i="108"/>
  <c r="G49" i="108"/>
  <c r="G50" i="107"/>
  <c r="G56" i="107"/>
  <c r="E61" i="113"/>
  <c r="G56" i="113" s="1"/>
  <c r="E31" i="113"/>
  <c r="H31" i="113" s="1"/>
  <c r="D61" i="113"/>
  <c r="E61" i="112"/>
  <c r="G59" i="112" s="1"/>
  <c r="E31" i="112"/>
  <c r="G27" i="112" s="1"/>
  <c r="D61" i="111"/>
  <c r="F61" i="111"/>
  <c r="D31" i="111"/>
  <c r="F61" i="110"/>
  <c r="D61" i="110"/>
  <c r="D31" i="110"/>
  <c r="F31" i="110"/>
  <c r="F31" i="109"/>
  <c r="D31" i="109"/>
  <c r="F61" i="108"/>
  <c r="F61" i="113"/>
  <c r="F31" i="113"/>
  <c r="D31" i="113"/>
  <c r="H56" i="112"/>
  <c r="D61" i="112"/>
  <c r="F61" i="112"/>
  <c r="D31" i="112"/>
  <c r="F31" i="112"/>
  <c r="H26" i="112"/>
  <c r="E61" i="111"/>
  <c r="H61" i="111" s="1"/>
  <c r="F31" i="111"/>
  <c r="E31" i="111"/>
  <c r="G29" i="111" s="1"/>
  <c r="E61" i="110"/>
  <c r="H61" i="110" s="1"/>
  <c r="E31" i="110"/>
  <c r="G29" i="110" s="1"/>
  <c r="D61" i="109"/>
  <c r="E61" i="109"/>
  <c r="G58" i="109" s="1"/>
  <c r="E31" i="109"/>
  <c r="H31" i="109" s="1"/>
  <c r="D61" i="108"/>
  <c r="E61" i="108"/>
  <c r="H61" i="108" s="1"/>
  <c r="H56" i="113"/>
  <c r="H56" i="111"/>
  <c r="H56" i="110"/>
  <c r="H56" i="109"/>
  <c r="H26" i="113"/>
  <c r="H26" i="111"/>
  <c r="H26" i="110"/>
  <c r="H26" i="109"/>
  <c r="G56" i="112" l="1"/>
  <c r="G57" i="112"/>
  <c r="G59" i="113"/>
  <c r="G58" i="112"/>
  <c r="G60" i="112"/>
  <c r="H61" i="112"/>
  <c r="G58" i="113"/>
  <c r="G60" i="113"/>
  <c r="G57" i="108"/>
  <c r="G58" i="111"/>
  <c r="G26" i="113"/>
  <c r="G29" i="113"/>
  <c r="G29" i="112"/>
  <c r="G56" i="110"/>
  <c r="G30" i="113"/>
  <c r="G57" i="109"/>
  <c r="G60" i="109"/>
  <c r="G28" i="109"/>
  <c r="G27" i="109"/>
  <c r="G29" i="109"/>
  <c r="G30" i="109"/>
  <c r="G56" i="108"/>
  <c r="G58" i="108"/>
  <c r="G59" i="108"/>
  <c r="G60" i="108"/>
  <c r="G57" i="113"/>
  <c r="H61" i="113"/>
  <c r="G28" i="113"/>
  <c r="G27" i="113"/>
  <c r="G28" i="112"/>
  <c r="G30" i="112"/>
  <c r="G59" i="109"/>
  <c r="G56" i="109"/>
  <c r="H61" i="109"/>
  <c r="G26" i="109"/>
  <c r="H31" i="112"/>
  <c r="G26" i="112"/>
  <c r="G56" i="111"/>
  <c r="G30" i="111"/>
  <c r="H31" i="111"/>
  <c r="G58" i="110"/>
  <c r="G30" i="110"/>
  <c r="H31" i="110"/>
  <c r="G59" i="111"/>
  <c r="G60" i="111"/>
  <c r="G57" i="111"/>
  <c r="G28" i="111"/>
  <c r="G27" i="111"/>
  <c r="G26" i="111"/>
  <c r="G59" i="110"/>
  <c r="G60" i="110"/>
  <c r="G57" i="110"/>
  <c r="G28" i="110"/>
  <c r="G27" i="110"/>
  <c r="G26" i="110"/>
  <c r="G61" i="112" l="1"/>
  <c r="G61" i="113"/>
  <c r="G61" i="109"/>
  <c r="G61" i="108"/>
  <c r="G31" i="113"/>
  <c r="G61" i="110"/>
  <c r="G31" i="110"/>
  <c r="G31" i="109"/>
  <c r="G31" i="112"/>
  <c r="G61" i="111"/>
  <c r="G31" i="111"/>
  <c r="N19" i="147" l="1"/>
  <c r="G22" i="147"/>
  <c r="G19" i="147"/>
  <c r="S19" i="147"/>
  <c r="T29" i="147" s="1"/>
  <c r="S20" i="147"/>
  <c r="T30" i="147" s="1"/>
  <c r="S21" i="147"/>
  <c r="T31" i="147" s="1"/>
  <c r="S22" i="147"/>
  <c r="T32" i="147" s="1"/>
  <c r="S23" i="147"/>
  <c r="S24" i="147"/>
  <c r="S25" i="147"/>
  <c r="L19" i="147"/>
  <c r="M29" i="147" s="1"/>
  <c r="L20" i="147"/>
  <c r="M30" i="147" s="1"/>
  <c r="L21" i="147"/>
  <c r="M31" i="147" s="1"/>
  <c r="L22" i="147"/>
  <c r="M32" i="147" s="1"/>
  <c r="L23" i="147"/>
  <c r="L24" i="147"/>
  <c r="L25" i="147"/>
  <c r="F19" i="147"/>
  <c r="F29" i="147" s="1"/>
  <c r="F20" i="147"/>
  <c r="F21" i="147"/>
  <c r="F22" i="147"/>
  <c r="F23" i="147"/>
  <c r="F24" i="147"/>
  <c r="F25" i="147"/>
  <c r="F30" i="108"/>
  <c r="E30" i="108"/>
  <c r="H30" i="108" s="1"/>
  <c r="D30" i="108"/>
  <c r="F29" i="108"/>
  <c r="E29" i="108"/>
  <c r="H29" i="108" s="1"/>
  <c r="D29" i="108"/>
  <c r="F28" i="108"/>
  <c r="E28" i="108"/>
  <c r="H28" i="108" s="1"/>
  <c r="D28" i="108"/>
  <c r="F27" i="108"/>
  <c r="E27" i="108"/>
  <c r="D27" i="108"/>
  <c r="F26" i="108"/>
  <c r="E26" i="108"/>
  <c r="H26" i="108" s="1"/>
  <c r="D26" i="108"/>
  <c r="H25" i="108"/>
  <c r="H23" i="108"/>
  <c r="G23" i="108"/>
  <c r="H22" i="108"/>
  <c r="G22" i="108"/>
  <c r="H21" i="108"/>
  <c r="G21" i="108"/>
  <c r="H20" i="108"/>
  <c r="G20" i="108"/>
  <c r="H19" i="108"/>
  <c r="H17" i="108"/>
  <c r="G17" i="108"/>
  <c r="H16" i="108"/>
  <c r="G16" i="108"/>
  <c r="H15" i="108"/>
  <c r="G15" i="108"/>
  <c r="H14" i="108"/>
  <c r="G14" i="108"/>
  <c r="H13" i="108"/>
  <c r="H11" i="108"/>
  <c r="H10" i="108"/>
  <c r="G10" i="108"/>
  <c r="H9" i="108"/>
  <c r="G9" i="108"/>
  <c r="H8" i="108"/>
  <c r="G8" i="108"/>
  <c r="E59" i="107"/>
  <c r="H59" i="107" s="1"/>
  <c r="F61" i="107"/>
  <c r="D61" i="107"/>
  <c r="F60" i="107"/>
  <c r="E60" i="107"/>
  <c r="H60" i="107" s="1"/>
  <c r="D60" i="107"/>
  <c r="F59" i="107"/>
  <c r="D59" i="107"/>
  <c r="F58" i="107"/>
  <c r="E58" i="107"/>
  <c r="H58" i="107" s="1"/>
  <c r="D58" i="107"/>
  <c r="H57" i="107"/>
  <c r="F57" i="107"/>
  <c r="D57" i="107"/>
  <c r="H56" i="107"/>
  <c r="H54" i="107"/>
  <c r="H53" i="107"/>
  <c r="H52" i="107"/>
  <c r="H51" i="107"/>
  <c r="H50" i="107"/>
  <c r="H48" i="107"/>
  <c r="H47" i="107"/>
  <c r="H46" i="107"/>
  <c r="H45" i="107"/>
  <c r="H44" i="107"/>
  <c r="H42" i="107"/>
  <c r="H41" i="107"/>
  <c r="H40" i="107"/>
  <c r="D31" i="107"/>
  <c r="F31" i="107"/>
  <c r="D30" i="107"/>
  <c r="D27" i="107"/>
  <c r="H14" i="107"/>
  <c r="G14" i="116"/>
  <c r="G13" i="116"/>
  <c r="G12" i="116"/>
  <c r="G11" i="116"/>
  <c r="G10" i="116"/>
  <c r="G9" i="116"/>
  <c r="F31" i="108" l="1"/>
  <c r="G15" i="116"/>
  <c r="G19" i="108"/>
  <c r="G13" i="108"/>
  <c r="E31" i="108"/>
  <c r="H31" i="108" s="1"/>
  <c r="D62" i="107"/>
  <c r="F62" i="107"/>
  <c r="H27" i="108"/>
  <c r="D31" i="108"/>
  <c r="G25" i="108"/>
  <c r="E62" i="107"/>
  <c r="G59" i="107" s="1"/>
  <c r="G28" i="108" l="1"/>
  <c r="G30" i="108"/>
  <c r="G27" i="108"/>
  <c r="G26" i="108"/>
  <c r="G29" i="108"/>
  <c r="G60" i="107"/>
  <c r="H62" i="107"/>
  <c r="G57" i="107"/>
  <c r="G61" i="107"/>
  <c r="G58" i="107"/>
  <c r="G31" i="108" l="1"/>
  <c r="G62" i="107"/>
  <c r="H40" i="145"/>
  <c r="H41" i="145"/>
  <c r="B40" i="145"/>
  <c r="I21" i="122" l="1"/>
  <c r="B21" i="122"/>
  <c r="P22" i="146" l="1"/>
  <c r="O22" i="146"/>
  <c r="N22" i="146"/>
  <c r="Q25" i="146"/>
  <c r="T26" i="146"/>
  <c r="S26" i="146"/>
  <c r="Q26" i="146"/>
  <c r="P26" i="146"/>
  <c r="O26" i="146"/>
  <c r="N26" i="146"/>
  <c r="L26" i="146"/>
  <c r="K26" i="146"/>
  <c r="J26" i="146"/>
  <c r="I26" i="146"/>
  <c r="F26" i="146"/>
  <c r="E26" i="146"/>
  <c r="C26" i="146"/>
  <c r="B26" i="146"/>
  <c r="T25" i="146"/>
  <c r="S25" i="146"/>
  <c r="P25" i="146"/>
  <c r="O25" i="146"/>
  <c r="N25" i="146"/>
  <c r="L25" i="146"/>
  <c r="K25" i="146"/>
  <c r="J25" i="146"/>
  <c r="I25" i="146"/>
  <c r="F25" i="146"/>
  <c r="E25" i="146"/>
  <c r="C25" i="146"/>
  <c r="B25" i="146"/>
  <c r="T24" i="146"/>
  <c r="S24" i="146"/>
  <c r="Q24" i="146"/>
  <c r="P24" i="146"/>
  <c r="O24" i="146"/>
  <c r="N24" i="146"/>
  <c r="L24" i="146"/>
  <c r="K24" i="146"/>
  <c r="J24" i="146"/>
  <c r="I24" i="146"/>
  <c r="F24" i="146"/>
  <c r="E24" i="146"/>
  <c r="C24" i="146"/>
  <c r="B24" i="146"/>
  <c r="T23" i="146"/>
  <c r="S23" i="146"/>
  <c r="Q23" i="146"/>
  <c r="P23" i="146"/>
  <c r="O23" i="146"/>
  <c r="N23" i="146"/>
  <c r="L23" i="146"/>
  <c r="K23" i="146"/>
  <c r="J23" i="146"/>
  <c r="I23" i="146"/>
  <c r="F23" i="146"/>
  <c r="E23" i="146"/>
  <c r="C23" i="146"/>
  <c r="B23" i="146"/>
  <c r="T22" i="146"/>
  <c r="S22" i="146"/>
  <c r="L22" i="146"/>
  <c r="K22" i="146"/>
  <c r="J22" i="146"/>
  <c r="I22" i="146"/>
  <c r="F22" i="146"/>
  <c r="E22" i="146"/>
  <c r="C22" i="146"/>
  <c r="B22" i="146"/>
  <c r="T21" i="146"/>
  <c r="S21" i="146"/>
  <c r="P21" i="146"/>
  <c r="O21" i="146"/>
  <c r="N21" i="146"/>
  <c r="R21" i="146" s="1"/>
  <c r="L21" i="146"/>
  <c r="K21" i="146"/>
  <c r="J21" i="146"/>
  <c r="I21" i="146"/>
  <c r="F21" i="146"/>
  <c r="E21" i="146"/>
  <c r="C21" i="146"/>
  <c r="B21" i="146"/>
  <c r="T20" i="146"/>
  <c r="P20" i="146"/>
  <c r="O20" i="146"/>
  <c r="N20" i="146"/>
  <c r="R20" i="146" s="1"/>
  <c r="L20" i="146"/>
  <c r="K20" i="146"/>
  <c r="J20" i="146"/>
  <c r="I20" i="146"/>
  <c r="F20" i="146"/>
  <c r="E20" i="146"/>
  <c r="C20" i="146"/>
  <c r="B20" i="146"/>
  <c r="D23" i="146" l="1"/>
  <c r="D25" i="146"/>
  <c r="D22" i="146"/>
  <c r="D21" i="146"/>
  <c r="R23" i="146"/>
  <c r="R24" i="146"/>
  <c r="G20" i="146"/>
  <c r="D26" i="146"/>
  <c r="G26" i="146"/>
  <c r="R26" i="146"/>
  <c r="G23" i="146"/>
  <c r="G24" i="146"/>
  <c r="G25" i="146"/>
  <c r="R25" i="146"/>
  <c r="D20" i="146"/>
  <c r="R22" i="146"/>
  <c r="D24" i="146"/>
  <c r="G21" i="146"/>
  <c r="G22" i="146"/>
  <c r="C28" i="147" l="1"/>
  <c r="D28" i="147"/>
  <c r="E28" i="147"/>
  <c r="B28" i="147"/>
  <c r="R19" i="128" l="1"/>
  <c r="P21" i="128"/>
  <c r="R21" i="128"/>
  <c r="B19" i="128"/>
  <c r="C19" i="128"/>
  <c r="D19" i="128"/>
  <c r="E19" i="128"/>
  <c r="F19" i="128"/>
  <c r="G19" i="128"/>
  <c r="H19" i="128"/>
  <c r="I19" i="128"/>
  <c r="J19" i="128"/>
  <c r="K19" i="128"/>
  <c r="L19" i="128"/>
  <c r="M19" i="128"/>
  <c r="N19" i="128"/>
  <c r="O19" i="128"/>
  <c r="P19" i="128"/>
  <c r="Q19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R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Q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P22" i="128"/>
  <c r="Q22" i="128"/>
  <c r="R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R24" i="128"/>
  <c r="B20" i="147"/>
  <c r="C20" i="147"/>
  <c r="D20" i="147"/>
  <c r="E20" i="147"/>
  <c r="G20" i="147"/>
  <c r="H20" i="147"/>
  <c r="I30" i="147" s="1"/>
  <c r="I20" i="147"/>
  <c r="J30" i="147" s="1"/>
  <c r="J20" i="147"/>
  <c r="K30" i="147" s="1"/>
  <c r="K20" i="147"/>
  <c r="L30" i="147" s="1"/>
  <c r="M20" i="147"/>
  <c r="N20" i="147"/>
  <c r="O20" i="147"/>
  <c r="P30" i="147" s="1"/>
  <c r="P20" i="147"/>
  <c r="Q30" i="147" s="1"/>
  <c r="Q20" i="147"/>
  <c r="R30" i="147" s="1"/>
  <c r="R20" i="147"/>
  <c r="S30" i="147" s="1"/>
  <c r="T20" i="147"/>
  <c r="U20" i="147"/>
  <c r="B21" i="147"/>
  <c r="C21" i="147"/>
  <c r="D21" i="147"/>
  <c r="E21" i="147"/>
  <c r="G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H22" i="147"/>
  <c r="I32" i="147" s="1"/>
  <c r="I22" i="147"/>
  <c r="J32" i="147" s="1"/>
  <c r="J22" i="147"/>
  <c r="K32" i="147" s="1"/>
  <c r="K22" i="147"/>
  <c r="L32" i="147" s="1"/>
  <c r="M22" i="147"/>
  <c r="N22" i="147"/>
  <c r="O22" i="147"/>
  <c r="P32" i="147" s="1"/>
  <c r="P22" i="147"/>
  <c r="Q32" i="147" s="1"/>
  <c r="Q22" i="147"/>
  <c r="R32" i="147" s="1"/>
  <c r="R22" i="147"/>
  <c r="S32" i="147" s="1"/>
  <c r="T22" i="147"/>
  <c r="U22" i="147"/>
  <c r="B23" i="147"/>
  <c r="C23" i="147"/>
  <c r="D23" i="147"/>
  <c r="E23" i="147"/>
  <c r="G23" i="147"/>
  <c r="H23" i="147"/>
  <c r="I23" i="147"/>
  <c r="J23" i="147"/>
  <c r="K23" i="147"/>
  <c r="M23" i="147"/>
  <c r="N23" i="147"/>
  <c r="O23" i="147"/>
  <c r="P23" i="147"/>
  <c r="Q23" i="147"/>
  <c r="R23" i="147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B25" i="147"/>
  <c r="C25" i="147"/>
  <c r="D25" i="147"/>
  <c r="E25" i="147"/>
  <c r="G25" i="147"/>
  <c r="H25" i="147"/>
  <c r="I25" i="147"/>
  <c r="J25" i="147"/>
  <c r="K25" i="147"/>
  <c r="M25" i="147"/>
  <c r="N25" i="147"/>
  <c r="O25" i="147"/>
  <c r="P25" i="147"/>
  <c r="Q25" i="147"/>
  <c r="R25" i="147"/>
  <c r="T25" i="147"/>
  <c r="U25" i="147"/>
  <c r="R23" i="128" l="1"/>
  <c r="H38" i="145"/>
  <c r="J38" i="145"/>
  <c r="D38" i="145"/>
  <c r="F21" i="140" l="1"/>
  <c r="F21" i="139"/>
  <c r="F21" i="120"/>
  <c r="F19" i="140"/>
  <c r="F19" i="139"/>
  <c r="F19" i="120"/>
  <c r="F17" i="140"/>
  <c r="F17" i="139"/>
  <c r="F17" i="120"/>
  <c r="F15" i="140"/>
  <c r="F15" i="139"/>
  <c r="F15" i="120"/>
  <c r="F13" i="140"/>
  <c r="F13" i="139"/>
  <c r="F13" i="120"/>
  <c r="F11" i="140"/>
  <c r="F11" i="120"/>
  <c r="F19" i="141" l="1"/>
  <c r="F11" i="141"/>
  <c r="F11" i="139"/>
  <c r="F17" i="141" l="1"/>
  <c r="F21" i="141"/>
  <c r="F13" i="141"/>
  <c r="F15" i="141"/>
  <c r="G17" i="116" l="1"/>
  <c r="G18" i="116"/>
  <c r="G19" i="116"/>
  <c r="G20" i="116"/>
  <c r="G21" i="116"/>
  <c r="G16" i="116"/>
  <c r="G22" i="116" l="1"/>
  <c r="C19" i="147" l="1"/>
  <c r="C29" i="147" s="1"/>
  <c r="D19" i="147"/>
  <c r="D29" i="147" s="1"/>
  <c r="E19" i="147"/>
  <c r="E29" i="147" s="1"/>
  <c r="B19" i="147"/>
  <c r="B29" i="147" s="1"/>
  <c r="G9" i="141" l="1"/>
  <c r="H9" i="141"/>
  <c r="I9" i="141"/>
  <c r="J9" i="141"/>
  <c r="G10" i="141"/>
  <c r="H10" i="141"/>
  <c r="I10" i="141"/>
  <c r="J10" i="141"/>
  <c r="G11" i="141"/>
  <c r="H11" i="141"/>
  <c r="I11" i="141"/>
  <c r="J11" i="141"/>
  <c r="G12" i="141"/>
  <c r="H12" i="141"/>
  <c r="I12" i="141"/>
  <c r="J12" i="141"/>
  <c r="G13" i="141"/>
  <c r="H13" i="141"/>
  <c r="I13" i="141"/>
  <c r="J13" i="141"/>
  <c r="G14" i="141"/>
  <c r="H14" i="141"/>
  <c r="I14" i="141"/>
  <c r="J14" i="141"/>
  <c r="G15" i="141"/>
  <c r="H15" i="141"/>
  <c r="I15" i="141"/>
  <c r="J15" i="141"/>
  <c r="G16" i="141"/>
  <c r="H16" i="141"/>
  <c r="I16" i="141"/>
  <c r="J16" i="141"/>
  <c r="G17" i="141"/>
  <c r="H17" i="141"/>
  <c r="I17" i="141"/>
  <c r="J17" i="141"/>
  <c r="G18" i="141"/>
  <c r="H18" i="141"/>
  <c r="I18" i="141"/>
  <c r="J18" i="141"/>
  <c r="G19" i="141"/>
  <c r="H19" i="141"/>
  <c r="I19" i="141"/>
  <c r="J19" i="141"/>
  <c r="G20" i="141"/>
  <c r="H20" i="141"/>
  <c r="I20" i="141"/>
  <c r="J20" i="141"/>
  <c r="G21" i="141"/>
  <c r="H21" i="141"/>
  <c r="I21" i="141"/>
  <c r="J21" i="141"/>
  <c r="G22" i="141"/>
  <c r="H22" i="141"/>
  <c r="I22" i="141"/>
  <c r="J22" i="141"/>
  <c r="G23" i="141"/>
  <c r="H23" i="141"/>
  <c r="I23" i="141"/>
  <c r="J23" i="141"/>
  <c r="G24" i="141"/>
  <c r="H24" i="141"/>
  <c r="I24" i="141"/>
  <c r="J24" i="141"/>
  <c r="G8" i="141"/>
  <c r="J8" i="141"/>
  <c r="I8" i="141"/>
  <c r="H8" i="141"/>
  <c r="K19" i="141" l="1"/>
  <c r="K17" i="141"/>
  <c r="K9" i="141"/>
  <c r="K14" i="141"/>
  <c r="K12" i="141"/>
  <c r="K24" i="141"/>
  <c r="K22" i="141"/>
  <c r="K20" i="141"/>
  <c r="K18" i="141"/>
  <c r="K15" i="141"/>
  <c r="K23" i="141"/>
  <c r="K16" i="141"/>
  <c r="K13" i="141"/>
  <c r="K11" i="141"/>
  <c r="K10" i="141"/>
  <c r="K21" i="141"/>
  <c r="K8" i="141"/>
  <c r="C11" i="141" l="1"/>
  <c r="D11" i="141"/>
  <c r="C13" i="141"/>
  <c r="D13" i="141"/>
  <c r="C15" i="141"/>
  <c r="D15" i="141"/>
  <c r="C17" i="141"/>
  <c r="D17" i="141"/>
  <c r="C19" i="141"/>
  <c r="D19" i="141"/>
  <c r="C21" i="141"/>
  <c r="D21" i="141"/>
  <c r="C8" i="140"/>
  <c r="D8" i="140"/>
  <c r="C9" i="140"/>
  <c r="D9" i="140"/>
  <c r="C10" i="140"/>
  <c r="D10" i="140"/>
  <c r="C11" i="140"/>
  <c r="D11" i="140"/>
  <c r="C12" i="140"/>
  <c r="D12" i="140"/>
  <c r="C13" i="140"/>
  <c r="D13" i="140"/>
  <c r="C14" i="140"/>
  <c r="D14" i="140"/>
  <c r="C15" i="140"/>
  <c r="D15" i="140"/>
  <c r="C16" i="140"/>
  <c r="D16" i="140"/>
  <c r="C17" i="140"/>
  <c r="D17" i="140"/>
  <c r="C18" i="140"/>
  <c r="D18" i="140"/>
  <c r="C19" i="140"/>
  <c r="D19" i="140"/>
  <c r="C20" i="140"/>
  <c r="D20" i="140"/>
  <c r="C21" i="140"/>
  <c r="D21" i="140"/>
  <c r="B21" i="140"/>
  <c r="B20" i="140"/>
  <c r="B19" i="140"/>
  <c r="B18" i="140"/>
  <c r="B17" i="140"/>
  <c r="B16" i="140"/>
  <c r="B15" i="140"/>
  <c r="B14" i="140"/>
  <c r="B13" i="140"/>
  <c r="B12" i="140"/>
  <c r="B11" i="140"/>
  <c r="B10" i="140"/>
  <c r="B9" i="140"/>
  <c r="B8" i="140"/>
  <c r="C8" i="139"/>
  <c r="D8" i="139"/>
  <c r="C9" i="139"/>
  <c r="D9" i="139"/>
  <c r="C10" i="139"/>
  <c r="D10" i="139"/>
  <c r="C11" i="139"/>
  <c r="D11" i="139"/>
  <c r="C12" i="139"/>
  <c r="D12" i="139"/>
  <c r="C13" i="139"/>
  <c r="D13" i="139"/>
  <c r="C14" i="139"/>
  <c r="D14" i="139"/>
  <c r="C15" i="139"/>
  <c r="D15" i="139"/>
  <c r="C16" i="139"/>
  <c r="D16" i="139"/>
  <c r="C17" i="139"/>
  <c r="D17" i="139"/>
  <c r="C18" i="139"/>
  <c r="D18" i="139"/>
  <c r="C19" i="139"/>
  <c r="D19" i="139"/>
  <c r="C20" i="139"/>
  <c r="D20" i="139"/>
  <c r="C21" i="139"/>
  <c r="D21" i="139"/>
  <c r="B21" i="139"/>
  <c r="B20" i="139"/>
  <c r="B19" i="139"/>
  <c r="B18" i="139"/>
  <c r="B17" i="139"/>
  <c r="B16" i="139"/>
  <c r="B15" i="139"/>
  <c r="B14" i="139"/>
  <c r="B13" i="139"/>
  <c r="B12" i="139"/>
  <c r="B11" i="139"/>
  <c r="B10" i="139"/>
  <c r="B9" i="139"/>
  <c r="B8" i="139"/>
  <c r="C8" i="120"/>
  <c r="D8" i="120"/>
  <c r="C9" i="120"/>
  <c r="D9" i="120"/>
  <c r="C10" i="120"/>
  <c r="D10" i="120"/>
  <c r="C11" i="120"/>
  <c r="D11" i="120"/>
  <c r="C12" i="120"/>
  <c r="D12" i="120"/>
  <c r="C13" i="120"/>
  <c r="D13" i="120"/>
  <c r="C14" i="120"/>
  <c r="D14" i="120"/>
  <c r="C15" i="120"/>
  <c r="D15" i="120"/>
  <c r="C16" i="120"/>
  <c r="D16" i="120"/>
  <c r="C17" i="120"/>
  <c r="D17" i="120"/>
  <c r="C18" i="120"/>
  <c r="D18" i="120"/>
  <c r="C19" i="120"/>
  <c r="D19" i="120"/>
  <c r="C20" i="120"/>
  <c r="D20" i="120"/>
  <c r="C21" i="120"/>
  <c r="D21" i="120"/>
  <c r="B21" i="120"/>
  <c r="B20" i="120"/>
  <c r="B19" i="120"/>
  <c r="B18" i="120"/>
  <c r="B17" i="120"/>
  <c r="B16" i="120"/>
  <c r="B15" i="120"/>
  <c r="B14" i="120"/>
  <c r="B13" i="120"/>
  <c r="B12" i="120"/>
  <c r="B11" i="120"/>
  <c r="B10" i="120"/>
  <c r="B9" i="120"/>
  <c r="B8" i="120"/>
  <c r="B22" i="120" l="1"/>
  <c r="D22" i="120"/>
  <c r="C22" i="120"/>
  <c r="Q28" i="147" l="1"/>
  <c r="R28" i="147"/>
  <c r="P28" i="147"/>
  <c r="O30" i="147"/>
  <c r="O31" i="147"/>
  <c r="O32" i="147"/>
  <c r="O29" i="147"/>
  <c r="J28" i="147"/>
  <c r="I28" i="147"/>
  <c r="H30" i="147"/>
  <c r="H31" i="147"/>
  <c r="H32" i="147"/>
  <c r="H29" i="147"/>
  <c r="T19" i="147" l="1"/>
  <c r="M19" i="147"/>
  <c r="R19" i="147"/>
  <c r="S29" i="147" s="1"/>
  <c r="Q19" i="147"/>
  <c r="R29" i="147" s="1"/>
  <c r="P19" i="147"/>
  <c r="Q29" i="147" s="1"/>
  <c r="O19" i="147"/>
  <c r="P29" i="147" s="1"/>
  <c r="K19" i="147"/>
  <c r="L29" i="147" s="1"/>
  <c r="J19" i="147"/>
  <c r="K29" i="147" s="1"/>
  <c r="I19" i="147"/>
  <c r="J29" i="147" s="1"/>
  <c r="H19" i="147"/>
  <c r="I29" i="147" s="1"/>
  <c r="U19" i="147" l="1"/>
  <c r="K7" i="146" l="1"/>
  <c r="H7" i="146" l="1"/>
  <c r="M7" i="146"/>
  <c r="I7" i="146"/>
  <c r="C7" i="146"/>
  <c r="E7" i="146"/>
  <c r="E40" i="145"/>
  <c r="G40" i="145" s="1"/>
  <c r="F47" i="145"/>
  <c r="J41" i="145"/>
  <c r="I41" i="145"/>
  <c r="I49" i="145"/>
  <c r="I40" i="145"/>
  <c r="I48" i="145"/>
  <c r="I39" i="145"/>
  <c r="H39" i="145"/>
  <c r="E41" i="145"/>
  <c r="F49" i="145" s="1"/>
  <c r="F40" i="145"/>
  <c r="D41" i="145"/>
  <c r="C39" i="145"/>
  <c r="C40" i="145"/>
  <c r="C41" i="145"/>
  <c r="B41" i="145"/>
  <c r="C49" i="145" s="1"/>
  <c r="C48" i="145"/>
  <c r="B39" i="145"/>
  <c r="C47" i="145" s="1"/>
  <c r="I38" i="145"/>
  <c r="F38" i="145"/>
  <c r="E38" i="145"/>
  <c r="C38" i="145"/>
  <c r="B38" i="145"/>
  <c r="H43" i="145"/>
  <c r="E43" i="145"/>
  <c r="B43" i="145"/>
  <c r="I47" i="145" l="1"/>
  <c r="J39" i="145"/>
  <c r="D40" i="145"/>
  <c r="J40" i="145"/>
  <c r="D39" i="145"/>
  <c r="L7" i="146"/>
  <c r="F7" i="146"/>
  <c r="J7" i="146"/>
  <c r="F48" i="145"/>
  <c r="I34" i="113"/>
  <c r="I4" i="113"/>
  <c r="I34" i="112"/>
  <c r="I4" i="112"/>
  <c r="I34" i="111"/>
  <c r="I4" i="111"/>
  <c r="I34" i="110"/>
  <c r="I4" i="110"/>
  <c r="I34" i="109"/>
  <c r="I4" i="109"/>
  <c r="I34" i="108"/>
  <c r="I4" i="108"/>
  <c r="I5" i="107"/>
  <c r="K6" i="105"/>
  <c r="J6" i="105"/>
  <c r="I6" i="105"/>
  <c r="H6" i="105"/>
  <c r="A39" i="116"/>
  <c r="I5" i="116"/>
  <c r="D22" i="140"/>
  <c r="D24" i="140" s="1"/>
  <c r="C22" i="140"/>
  <c r="C24" i="140" s="1"/>
  <c r="B22" i="140"/>
  <c r="B24" i="140" s="1"/>
  <c r="D22" i="139"/>
  <c r="D24" i="139" s="1"/>
  <c r="C22" i="139"/>
  <c r="C24" i="139" s="1"/>
  <c r="B22" i="139"/>
  <c r="B24" i="139" s="1"/>
  <c r="E8" i="140" l="1"/>
  <c r="E10" i="140"/>
  <c r="E15" i="140"/>
  <c r="E20" i="140"/>
  <c r="E11" i="140"/>
  <c r="E16" i="140"/>
  <c r="E14" i="140"/>
  <c r="E19" i="140"/>
  <c r="E12" i="140"/>
  <c r="E18" i="140"/>
  <c r="E11" i="139"/>
  <c r="E12" i="139"/>
  <c r="E20" i="139"/>
  <c r="E10" i="139"/>
  <c r="E14" i="139"/>
  <c r="E18" i="139"/>
  <c r="E15" i="139"/>
  <c r="E19" i="139"/>
  <c r="E8" i="139"/>
  <c r="E16" i="139"/>
  <c r="E9" i="139"/>
  <c r="E13" i="139"/>
  <c r="E17" i="139"/>
  <c r="E9" i="140"/>
  <c r="E13" i="140"/>
  <c r="E17" i="140"/>
  <c r="E21" i="140"/>
  <c r="E21" i="139"/>
  <c r="G39" i="116"/>
  <c r="J43" i="116"/>
  <c r="I43" i="116"/>
  <c r="H46" i="116"/>
  <c r="H45" i="116"/>
  <c r="H44" i="116"/>
  <c r="D43" i="116"/>
  <c r="C43" i="116"/>
  <c r="B46" i="116"/>
  <c r="B45" i="116"/>
  <c r="B44" i="116"/>
  <c r="D33" i="133"/>
  <c r="D34" i="133"/>
  <c r="D35" i="133"/>
  <c r="F31" i="133"/>
  <c r="G31" i="133"/>
  <c r="H31" i="133"/>
  <c r="E31" i="133"/>
  <c r="D32" i="133"/>
  <c r="C20" i="133"/>
  <c r="F34" i="133" s="1"/>
  <c r="K23" i="133"/>
  <c r="K19" i="133"/>
  <c r="F19" i="133"/>
  <c r="F23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J22" i="133"/>
  <c r="I22" i="133"/>
  <c r="H22" i="133"/>
  <c r="G22" i="133"/>
  <c r="E22" i="133"/>
  <c r="D22" i="133"/>
  <c r="C22" i="133"/>
  <c r="B22" i="133"/>
  <c r="K21" i="133"/>
  <c r="J21" i="133"/>
  <c r="I21" i="133"/>
  <c r="H21" i="133"/>
  <c r="G21" i="133"/>
  <c r="E21" i="133"/>
  <c r="H35" i="133" s="1"/>
  <c r="D21" i="133"/>
  <c r="G35" i="133" s="1"/>
  <c r="C21" i="133"/>
  <c r="F35" i="133" s="1"/>
  <c r="B21" i="133"/>
  <c r="E35" i="133" s="1"/>
  <c r="J20" i="133"/>
  <c r="I20" i="133"/>
  <c r="H20" i="133"/>
  <c r="G20" i="133"/>
  <c r="E20" i="133"/>
  <c r="H34" i="133" s="1"/>
  <c r="D20" i="133"/>
  <c r="G34" i="133" s="1"/>
  <c r="B20" i="133"/>
  <c r="E34" i="133" s="1"/>
  <c r="J19" i="133"/>
  <c r="I19" i="133"/>
  <c r="H19" i="133"/>
  <c r="G19" i="133"/>
  <c r="E19" i="133"/>
  <c r="H33" i="133" s="1"/>
  <c r="D19" i="133"/>
  <c r="G33" i="133" s="1"/>
  <c r="C19" i="133"/>
  <c r="F33" i="133" s="1"/>
  <c r="B19" i="133"/>
  <c r="E33" i="133" s="1"/>
  <c r="J18" i="133"/>
  <c r="I18" i="133"/>
  <c r="H18" i="133"/>
  <c r="G18" i="133"/>
  <c r="E18" i="133"/>
  <c r="H32" i="133" s="1"/>
  <c r="D18" i="133"/>
  <c r="G32" i="133" s="1"/>
  <c r="C18" i="133"/>
  <c r="F32" i="133" s="1"/>
  <c r="B18" i="133"/>
  <c r="E32" i="133" s="1"/>
  <c r="F21" i="133" l="1"/>
  <c r="E22" i="139"/>
  <c r="E22" i="140"/>
  <c r="K24" i="133"/>
  <c r="K22" i="133"/>
  <c r="K20" i="133"/>
  <c r="K18" i="133"/>
  <c r="F20" i="133"/>
  <c r="F24" i="133"/>
  <c r="F18" i="133"/>
  <c r="F22" i="133"/>
  <c r="B18" i="128"/>
  <c r="R18" i="128"/>
  <c r="Q18" i="128"/>
  <c r="P18" i="128"/>
  <c r="O18" i="128"/>
  <c r="N18" i="128"/>
  <c r="M18" i="128"/>
  <c r="L18" i="128"/>
  <c r="K18" i="128"/>
  <c r="J18" i="128"/>
  <c r="I18" i="128"/>
  <c r="H18" i="128"/>
  <c r="G18" i="128"/>
  <c r="F18" i="128"/>
  <c r="E18" i="128"/>
  <c r="D18" i="128"/>
  <c r="C18" i="128"/>
  <c r="C25" i="122" l="1"/>
  <c r="C24" i="122"/>
  <c r="C23" i="122"/>
  <c r="C22" i="122"/>
  <c r="C21" i="122"/>
  <c r="C19" i="122"/>
  <c r="S25" i="122"/>
  <c r="R25" i="122"/>
  <c r="Q25" i="122"/>
  <c r="N25" i="122"/>
  <c r="M25" i="122"/>
  <c r="L25" i="122"/>
  <c r="K25" i="122"/>
  <c r="S24" i="122"/>
  <c r="R24" i="122"/>
  <c r="Q24" i="122"/>
  <c r="P24" i="122"/>
  <c r="N24" i="122"/>
  <c r="M24" i="122"/>
  <c r="L24" i="122"/>
  <c r="K24" i="122"/>
  <c r="S23" i="122"/>
  <c r="R23" i="122"/>
  <c r="Q23" i="122"/>
  <c r="N23" i="122"/>
  <c r="M23" i="122"/>
  <c r="L23" i="122"/>
  <c r="K23" i="122"/>
  <c r="R22" i="122"/>
  <c r="Q22" i="122"/>
  <c r="N22" i="122"/>
  <c r="M22" i="122"/>
  <c r="L22" i="122"/>
  <c r="K22" i="122"/>
  <c r="S21" i="122"/>
  <c r="R21" i="122"/>
  <c r="Q21" i="122"/>
  <c r="N21" i="122"/>
  <c r="M21" i="122"/>
  <c r="L21" i="122"/>
  <c r="K21" i="122"/>
  <c r="S20" i="122"/>
  <c r="R20" i="122"/>
  <c r="Q20" i="122"/>
  <c r="P20" i="122"/>
  <c r="N20" i="122"/>
  <c r="M20" i="122"/>
  <c r="L20" i="122"/>
  <c r="K20" i="122"/>
  <c r="S19" i="122"/>
  <c r="R19" i="122"/>
  <c r="Q19" i="122"/>
  <c r="N19" i="122"/>
  <c r="M19" i="122"/>
  <c r="L19" i="122"/>
  <c r="K19" i="122"/>
  <c r="P22" i="122"/>
  <c r="O22" i="122"/>
  <c r="P21" i="122"/>
  <c r="O21" i="122"/>
  <c r="O24" i="122"/>
  <c r="O20" i="122"/>
  <c r="P25" i="122"/>
  <c r="O25" i="122"/>
  <c r="P23" i="122"/>
  <c r="O23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I22" i="122"/>
  <c r="H22" i="122"/>
  <c r="E22" i="122"/>
  <c r="D22" i="122"/>
  <c r="B22" i="122"/>
  <c r="J21" i="122"/>
  <c r="H21" i="122"/>
  <c r="E21" i="122"/>
  <c r="D21" i="122"/>
  <c r="J20" i="122"/>
  <c r="I20" i="122"/>
  <c r="H20" i="122"/>
  <c r="E20" i="122"/>
  <c r="D20" i="122"/>
  <c r="B20" i="122"/>
  <c r="J19" i="122"/>
  <c r="I19" i="122"/>
  <c r="H19" i="122"/>
  <c r="E19" i="122"/>
  <c r="D19" i="122"/>
  <c r="G22" i="122"/>
  <c r="G21" i="122"/>
  <c r="G20" i="122"/>
  <c r="G25" i="122"/>
  <c r="O19" i="122" l="1"/>
  <c r="P19" i="122"/>
  <c r="F25" i="122"/>
  <c r="G19" i="122"/>
  <c r="G23" i="122"/>
  <c r="F20" i="122"/>
  <c r="F22" i="122"/>
  <c r="F24" i="122"/>
  <c r="G24" i="122"/>
  <c r="F19" i="122"/>
  <c r="F21" i="122"/>
  <c r="F23" i="122"/>
  <c r="B24" i="120" l="1"/>
  <c r="C24" i="120"/>
  <c r="E11" i="120" l="1"/>
  <c r="E8" i="120"/>
  <c r="E14" i="120"/>
  <c r="E21" i="120"/>
  <c r="E20" i="120"/>
  <c r="E13" i="120"/>
  <c r="E18" i="120"/>
  <c r="E10" i="120"/>
  <c r="D24" i="120"/>
  <c r="E16" i="120"/>
  <c r="E9" i="120"/>
  <c r="E17" i="120"/>
  <c r="E12" i="120"/>
  <c r="E19" i="120"/>
  <c r="E15" i="120"/>
  <c r="E22" i="120" l="1"/>
  <c r="E31" i="116"/>
  <c r="F35" i="116" l="1"/>
  <c r="E35" i="116"/>
  <c r="F31" i="116"/>
  <c r="E32" i="116"/>
  <c r="F32" i="116"/>
  <c r="F33" i="116"/>
  <c r="F30" i="116"/>
  <c r="D31" i="116"/>
  <c r="D32" i="116"/>
  <c r="D33" i="116"/>
  <c r="D30" i="116"/>
  <c r="E30" i="116"/>
  <c r="H28" i="116"/>
  <c r="F23" i="140" s="1"/>
  <c r="D46" i="116"/>
  <c r="H26" i="116"/>
  <c r="H25" i="116"/>
  <c r="H24" i="116"/>
  <c r="H23" i="116"/>
  <c r="H21" i="116"/>
  <c r="F23" i="139" s="1"/>
  <c r="D45" i="116"/>
  <c r="H19" i="116"/>
  <c r="H18" i="116"/>
  <c r="H17" i="116"/>
  <c r="H16" i="116"/>
  <c r="H10" i="116"/>
  <c r="H11" i="116"/>
  <c r="H12" i="116"/>
  <c r="F23" i="120"/>
  <c r="H9" i="116"/>
  <c r="C23" i="141" l="1"/>
  <c r="D23" i="141"/>
  <c r="E36" i="116"/>
  <c r="D36" i="116"/>
  <c r="F36" i="116"/>
  <c r="H35" i="116"/>
  <c r="F23" i="141" s="1"/>
  <c r="H31" i="116"/>
  <c r="H33" i="116"/>
  <c r="H22" i="116"/>
  <c r="F11" i="161" s="1"/>
  <c r="C45" i="116"/>
  <c r="H32" i="116"/>
  <c r="H30" i="116"/>
  <c r="D11" i="163" l="1"/>
  <c r="B11" i="163"/>
  <c r="C11" i="163"/>
  <c r="E10" i="163" s="1"/>
  <c r="E7" i="163"/>
  <c r="F24" i="139"/>
  <c r="G24" i="116"/>
  <c r="G28" i="116"/>
  <c r="G25" i="116"/>
  <c r="G23" i="116"/>
  <c r="G26" i="116"/>
  <c r="G27" i="116"/>
  <c r="D44" i="116"/>
  <c r="D47" i="116" s="1"/>
  <c r="J44" i="116"/>
  <c r="J45" i="116"/>
  <c r="J46" i="116"/>
  <c r="H29" i="116"/>
  <c r="F11" i="162" s="1"/>
  <c r="C46" i="116"/>
  <c r="C44" i="116"/>
  <c r="F11" i="126"/>
  <c r="E9" i="163" l="1"/>
  <c r="E8" i="163"/>
  <c r="E11" i="163" s="1"/>
  <c r="G29" i="116"/>
  <c r="F24" i="120"/>
  <c r="F24" i="140"/>
  <c r="C47" i="116"/>
  <c r="I44" i="116"/>
  <c r="G31" i="116"/>
  <c r="G33" i="116"/>
  <c r="G35" i="116"/>
  <c r="G30" i="116"/>
  <c r="G32" i="116"/>
  <c r="G34" i="116"/>
  <c r="J47" i="116"/>
  <c r="H36" i="116"/>
  <c r="F11" i="163" s="1"/>
  <c r="I46" i="116"/>
  <c r="I45" i="116"/>
  <c r="G36" i="116" l="1"/>
  <c r="F24" i="141"/>
  <c r="I47" i="116"/>
  <c r="F16" i="140"/>
  <c r="F16" i="139"/>
  <c r="F16" i="120"/>
  <c r="F14" i="140"/>
  <c r="F14" i="139"/>
  <c r="F14" i="120"/>
  <c r="E28" i="107"/>
  <c r="F28" i="107"/>
  <c r="E29" i="107"/>
  <c r="F29" i="107"/>
  <c r="E30" i="107"/>
  <c r="F30" i="107"/>
  <c r="F27" i="107"/>
  <c r="E27" i="107"/>
  <c r="D28" i="107"/>
  <c r="D29" i="107"/>
  <c r="F32" i="107" l="1"/>
  <c r="D32" i="107"/>
  <c r="B8" i="141" s="1"/>
  <c r="E32" i="107"/>
  <c r="B16" i="141"/>
  <c r="D16" i="141"/>
  <c r="C10" i="141"/>
  <c r="B9" i="141"/>
  <c r="B18" i="141"/>
  <c r="B14" i="141"/>
  <c r="D14" i="141"/>
  <c r="D20" i="141"/>
  <c r="B19" i="141"/>
  <c r="D18" i="141"/>
  <c r="B17" i="141"/>
  <c r="B15" i="141"/>
  <c r="B13" i="141"/>
  <c r="D12" i="141"/>
  <c r="B12" i="141"/>
  <c r="F12" i="141"/>
  <c r="C12" i="141"/>
  <c r="B11" i="141"/>
  <c r="D10" i="141"/>
  <c r="B10" i="141"/>
  <c r="D9" i="141"/>
  <c r="F9" i="140"/>
  <c r="B20" i="141"/>
  <c r="B21" i="141"/>
  <c r="F20" i="120"/>
  <c r="F20" i="139"/>
  <c r="F20" i="140"/>
  <c r="C20" i="141"/>
  <c r="F18" i="120"/>
  <c r="F18" i="139"/>
  <c r="F18" i="140"/>
  <c r="F12" i="120"/>
  <c r="F12" i="139"/>
  <c r="F12" i="140"/>
  <c r="F10" i="120"/>
  <c r="F10" i="139"/>
  <c r="F10" i="140"/>
  <c r="D8" i="141"/>
  <c r="F9" i="139"/>
  <c r="F9" i="120"/>
  <c r="H18" i="107"/>
  <c r="H12" i="107"/>
  <c r="H24" i="107"/>
  <c r="H27" i="107"/>
  <c r="H11" i="107"/>
  <c r="H17" i="107"/>
  <c r="H23" i="107"/>
  <c r="H26" i="107"/>
  <c r="F8" i="140" s="1"/>
  <c r="H28" i="107"/>
  <c r="H10" i="107"/>
  <c r="F8" i="120"/>
  <c r="H16" i="107"/>
  <c r="H20" i="107"/>
  <c r="F8" i="139" s="1"/>
  <c r="H22" i="107"/>
  <c r="H29" i="107"/>
  <c r="H15" i="107"/>
  <c r="H21" i="107"/>
  <c r="H30" i="107"/>
  <c r="H32" i="107" l="1"/>
  <c r="F8" i="141" s="1"/>
  <c r="G31" i="107"/>
  <c r="C8" i="141"/>
  <c r="F10" i="141"/>
  <c r="F9" i="141"/>
  <c r="F18" i="141"/>
  <c r="C18" i="141"/>
  <c r="F16" i="141"/>
  <c r="C16" i="141"/>
  <c r="B22" i="141"/>
  <c r="B24" i="141" s="1"/>
  <c r="F14" i="141"/>
  <c r="C14" i="141"/>
  <c r="D22" i="141"/>
  <c r="E9" i="141" s="1"/>
  <c r="C9" i="141"/>
  <c r="F20" i="141"/>
  <c r="G28" i="107"/>
  <c r="G30" i="107"/>
  <c r="G29" i="107"/>
  <c r="G27" i="107"/>
  <c r="G32" i="107" l="1"/>
  <c r="C22" i="141"/>
  <c r="C24" i="141" s="1"/>
  <c r="E18" i="141"/>
  <c r="E8" i="141"/>
  <c r="E19" i="141"/>
  <c r="E14" i="141"/>
  <c r="E15" i="141"/>
  <c r="E13" i="141"/>
  <c r="E16" i="141"/>
  <c r="E12" i="141"/>
  <c r="E11" i="141"/>
  <c r="E17" i="141"/>
  <c r="E10" i="141"/>
  <c r="E20" i="141"/>
  <c r="E21" i="141"/>
  <c r="D24" i="141"/>
  <c r="E22" i="141" l="1"/>
</calcChain>
</file>

<file path=xl/sharedStrings.xml><?xml version="1.0" encoding="utf-8"?>
<sst xmlns="http://schemas.openxmlformats.org/spreadsheetml/2006/main" count="1524" uniqueCount="322">
  <si>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</si>
  <si>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</si>
  <si>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</si>
  <si>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</si>
  <si>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</si>
  <si>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</si>
  <si>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</si>
  <si>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</si>
  <si>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</si>
  <si>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</si>
  <si>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</si>
  <si>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</si>
  <si>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</si>
  <si>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</si>
  <si>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</si>
  <si>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</si>
  <si>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</si>
  <si>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</si>
  <si>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</si>
  <si>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</si>
  <si>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</si>
  <si>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PP Distribuce</t>
  </si>
  <si>
    <t>Spotřeba plynu v ČR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</si>
  <si>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</si>
  <si>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</si>
  <si>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</si>
  <si>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</si>
  <si>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</si>
  <si>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</si>
  <si>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</si>
  <si>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</si>
  <si>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ostatní plyn</t>
  </si>
  <si>
    <t>celkem ČR</t>
  </si>
  <si>
    <t>VS</t>
  </si>
  <si>
    <t>Ostatní společnosti</t>
  </si>
  <si>
    <t>Podíl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</si>
  <si>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</si>
  <si>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</si>
  <si>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</si>
  <si>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</si>
  <si>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</si>
  <si>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</si>
  <si>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</si>
  <si>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</si>
  <si>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</si>
  <si>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</si>
  <si>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</si>
  <si>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</si>
  <si>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</si>
  <si>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</si>
  <si>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Tok plynu ze 
zásobníku plynu, které náleží do plynárenské soustavy ČR</t>
  </si>
  <si>
    <t>Tok plynu do 
zásobníku plynu, které náleží do plynárenské soustavy ČR</t>
  </si>
  <si>
    <t>I. čtvrtletí</t>
  </si>
  <si>
    <t>Tok plynu do/z plynárenské soustavy ČR</t>
  </si>
  <si>
    <t>MND GS</t>
  </si>
  <si>
    <t>Výroba plynu 
v ČR</t>
  </si>
  <si>
    <t>saldo 
do/z ČR</t>
  </si>
  <si>
    <t>saldo 
ze/do ZP</t>
  </si>
  <si>
    <t>spotřeba 
v RDS</t>
  </si>
  <si>
    <t>stav zásob v ZP celkem</t>
  </si>
  <si>
    <t>Celkem v ČR</t>
  </si>
  <si>
    <t>II. čtvrtletí</t>
  </si>
  <si>
    <t>IV. čtvrtletí</t>
  </si>
  <si>
    <t>I. pololetí</t>
  </si>
  <si>
    <t>II. pololetí</t>
  </si>
  <si>
    <t>Spotřeba plynu</t>
  </si>
  <si>
    <t>Podíl jednotlivých měsíců na celkové spotřebě plynu</t>
  </si>
  <si>
    <t xml:space="preserve">Vlastní spotřeba (VS)
 výrobců plynu </t>
  </si>
  <si>
    <t xml:space="preserve">        Spotřeba plynu podle krajů (MWh)</t>
  </si>
  <si>
    <t xml:space="preserve">       Průměrná teplota ovzduší podle krajů (°C)</t>
  </si>
  <si>
    <t>Maximum</t>
  </si>
  <si>
    <t>Minimum</t>
  </si>
  <si>
    <t>Průměr</t>
  </si>
  <si>
    <t>III. čtvrtletí</t>
  </si>
  <si>
    <t>Spotřeba plynu
v ČR</t>
  </si>
  <si>
    <t>Moravia GS</t>
  </si>
  <si>
    <t xml:space="preserve"> Podíl spotřeby plynu podle plynárenských společností</t>
  </si>
  <si>
    <t>Maximální a minimální teplota ovzduší 
podle území plynárenských společností (°C)</t>
  </si>
  <si>
    <t>zákazníci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</si>
  <si>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</si>
  <si>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</si>
  <si>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</si>
  <si>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</si>
  <si>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</si>
  <si>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</si>
  <si>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</si>
  <si>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</si>
  <si>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</si>
  <si>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</si>
  <si>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</si>
  <si>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</si>
  <si>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</si>
  <si>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</si>
  <si>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</si>
  <si>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 xml:space="preserve"> PP Distribuce</t>
  </si>
  <si>
    <t xml:space="preserve"> Ostatní společnosti</t>
  </si>
  <si>
    <t>zákazníci připojeni přímo k PS</t>
  </si>
  <si>
    <t>MND Gas Storage a.s.</t>
  </si>
  <si>
    <t>SPP Storage, s.r.o.</t>
  </si>
  <si>
    <t>Moravia Gas Storage a.s.</t>
  </si>
  <si>
    <t>výroba plynu (VS)</t>
  </si>
  <si>
    <t>GasNet</t>
  </si>
  <si>
    <t>GasNet, s.r.o.</t>
  </si>
  <si>
    <t xml:space="preserve"> GasNet</t>
  </si>
  <si>
    <t>Hlavní město Praha</t>
  </si>
  <si>
    <t xml:space="preserve"> Královéhradecký</t>
  </si>
  <si>
    <t>Královéhradecký</t>
  </si>
  <si>
    <t>CNG</t>
  </si>
  <si>
    <t>Bilanční rozdíl 
v přepravní soustavě</t>
  </si>
  <si>
    <t>OP+VS+PKS</t>
  </si>
  <si>
    <t xml:space="preserve"> OP+VS+PKS</t>
  </si>
  <si>
    <t>Plyn pro pohon KS</t>
  </si>
  <si>
    <t>VS+PKS</t>
  </si>
  <si>
    <t>Hraniční předávací stanice (HPS)</t>
  </si>
  <si>
    <t>Kompresní stanice (KS)</t>
  </si>
  <si>
    <t>Tok plynu v přepravní soustavě
(PS)</t>
  </si>
  <si>
    <t>Spotřeba zákazníků připojených přímo k PS</t>
  </si>
  <si>
    <t>Tok plynu do plynárenské 
soustavy ČR přes PPL</t>
  </si>
  <si>
    <t>Předávací stanice</t>
  </si>
  <si>
    <t>Přeshraniční plynovod (PPL)</t>
  </si>
  <si>
    <t>Tok plynu z plynárenské 
soustavy ČR přes PPL</t>
  </si>
  <si>
    <t>Tok plynu v lokální distribuční soustavě (LDS)</t>
  </si>
  <si>
    <t>Spotřeba zákazníků připojených k LDS, která není napojena na RDS</t>
  </si>
  <si>
    <t>Výroba plynu v ČR (VP)</t>
  </si>
  <si>
    <r>
      <rPr>
        <vertAlign val="superscript"/>
        <sz val="8"/>
        <rFont val="Calibri"/>
        <family val="2"/>
        <charset val="238"/>
        <scheme val="minor"/>
      </rPr>
      <t>2)</t>
    </r>
    <r>
      <rPr>
        <sz val="8"/>
        <rFont val="Calibri"/>
        <family val="2"/>
        <charset val="238"/>
        <scheme val="minor"/>
      </rPr>
      <t xml:space="preserve"> dlouhodobý teplotní normál</t>
    </r>
  </si>
  <si>
    <r>
      <rPr>
        <vertAlign val="superscript"/>
        <sz val="8"/>
        <rFont val="Calibri"/>
        <family val="2"/>
        <charset val="238"/>
        <scheme val="minor"/>
      </rPr>
      <t xml:space="preserve">3) </t>
    </r>
    <r>
      <rPr>
        <sz val="8"/>
        <rFont val="Calibri"/>
        <family val="2"/>
        <charset val="238"/>
        <scheme val="minor"/>
      </rPr>
      <t>odchylka od dlouhodobého teplotního normálu</t>
    </r>
  </si>
  <si>
    <t>3. Plynárenská soustava</t>
  </si>
  <si>
    <t>Bilanční rozdíl v PS</t>
  </si>
  <si>
    <t>3.1. Čtvrtletní bilance plynárenské soustavy ČR</t>
  </si>
  <si>
    <t>3.2. Bilance plynárenské soustavy ČR v průběhu roku</t>
  </si>
  <si>
    <t>4.1. Spotřeba zemního plynu v ČR v průběhu roku</t>
  </si>
  <si>
    <t>4. Spotřeba zemního plynu</t>
  </si>
  <si>
    <t>4.2. Spotřeba zemního plynu v ČR podle kategorií zákazníků v průběhu roku</t>
  </si>
  <si>
    <t>4.3. Denní průběh spotřeb zemního plynu v ČR</t>
  </si>
  <si>
    <t>5.1. Spotřeba zemního plynu podle kategorií zákazníků v ČR</t>
  </si>
  <si>
    <t>Obsah</t>
  </si>
  <si>
    <t>Úvod</t>
  </si>
  <si>
    <t>5. Spotřeba zemního plynu podle distribučních soustav</t>
  </si>
  <si>
    <t>6. Spotřeba zemního plynu podle krajů</t>
  </si>
  <si>
    <t>Compressed Natural Gas (stlačený zemní plyn)</t>
  </si>
  <si>
    <t>ČHMÚ</t>
  </si>
  <si>
    <t>Český hydrometeorologický ústav</t>
  </si>
  <si>
    <t>Domácnosti (kategorie zákazníků)</t>
  </si>
  <si>
    <t>DS</t>
  </si>
  <si>
    <t>Distribuční soustava</t>
  </si>
  <si>
    <t>DTG</t>
  </si>
  <si>
    <t>Denní teplotní gradient (změna spotřeby plynu při jednotkové změně teploty)</t>
  </si>
  <si>
    <t>HPS</t>
  </si>
  <si>
    <t>Hraniční předávací stanice</t>
  </si>
  <si>
    <t>KS</t>
  </si>
  <si>
    <t>Kompresní stanice</t>
  </si>
  <si>
    <t>LDS</t>
  </si>
  <si>
    <t>Lokální distribuční soustava</t>
  </si>
  <si>
    <t>Maloodběratelé (kategorie zákazníků)</t>
  </si>
  <si>
    <t>NET4GAS</t>
  </si>
  <si>
    <t>Normál</t>
  </si>
  <si>
    <t>Dlouhodobý teplotní normál vytvořený pro plynárenství ČHMÚ</t>
  </si>
  <si>
    <t>Odchylka</t>
  </si>
  <si>
    <t>Odchylka průměrné teploty od dlouhodobého teplotního normálu</t>
  </si>
  <si>
    <t>OP</t>
  </si>
  <si>
    <t>Ostatní plyn (zahrnuje vlastní spotřebu, ztráty a změnu akumulace na distribučních soustavách)</t>
  </si>
  <si>
    <t>NET4GAS, s.r.o., všechny LDS, výrobci plynu</t>
  </si>
  <si>
    <t>PDS</t>
  </si>
  <si>
    <t>Provozovatelé distribučních soustav</t>
  </si>
  <si>
    <t>PKS</t>
  </si>
  <si>
    <t>Plyn pro pohon kompresních stanic na přepravní soustavě</t>
  </si>
  <si>
    <t>POD</t>
  </si>
  <si>
    <t>Podnikatelé</t>
  </si>
  <si>
    <t>PPE</t>
  </si>
  <si>
    <t>Paroplynová elektrárna</t>
  </si>
  <si>
    <t>PPL</t>
  </si>
  <si>
    <t>Přeshraniční plynovod</t>
  </si>
  <si>
    <t>PPS</t>
  </si>
  <si>
    <t>Provozovatel přepravní soustavy</t>
  </si>
  <si>
    <t>Přepočet</t>
  </si>
  <si>
    <t>PS</t>
  </si>
  <si>
    <t>Přepravní soustava</t>
  </si>
  <si>
    <t>RDS</t>
  </si>
  <si>
    <t>Regionální distribuční soustava</t>
  </si>
  <si>
    <t>Skutečnost</t>
  </si>
  <si>
    <t>Skutečně naměřená spotřeba zemního plynu</t>
  </si>
  <si>
    <t>Střední odběratelé (kategorie zákazníků)</t>
  </si>
  <si>
    <t>Velkoodběratelé (kategorie zákazníků)</t>
  </si>
  <si>
    <t>VP</t>
  </si>
  <si>
    <t>Výroba plynu</t>
  </si>
  <si>
    <t>Vlastní spotřeba výrobců plynu</t>
  </si>
  <si>
    <t>Zákazníci</t>
  </si>
  <si>
    <t>Spotřeba plynu zákazníků ve všech kategoriích odběru</t>
  </si>
  <si>
    <t>ZP</t>
  </si>
  <si>
    <t>Zásobník plynu</t>
  </si>
  <si>
    <t>2. Komentář</t>
  </si>
  <si>
    <t>Přepočtená spotřeba zemního plynu na teplotní podmínky dlouhodobého teplotního normálu</t>
  </si>
  <si>
    <t>Tok plynu ze/do ZP, které náleží do plynárenské soustavy ČR</t>
  </si>
  <si>
    <t>PLS</t>
  </si>
  <si>
    <t>Plynárenská soustava</t>
  </si>
  <si>
    <t>Prognóza spotřeby plynu *</t>
  </si>
  <si>
    <t>Teplota 
ovzduší
 v ČR</t>
  </si>
  <si>
    <t>Spotřeba plynu 
na výrobu 
elektřiny</t>
  </si>
  <si>
    <t>Skutečná spotřeba 
plynu v ČR</t>
  </si>
  <si>
    <t>Přepočtená spotřeba 
plynu v ČR</t>
  </si>
  <si>
    <t>Teplota ovzduší v ČR (°C)</t>
  </si>
  <si>
    <r>
      <rPr>
        <vertAlign val="superscript"/>
        <sz val="8"/>
        <rFont val="Calibri"/>
        <family val="2"/>
        <charset val="238"/>
        <scheme val="minor"/>
      </rPr>
      <t xml:space="preserve">1) </t>
    </r>
    <r>
      <rPr>
        <sz val="8"/>
        <rFont val="Calibri"/>
        <family val="2"/>
        <charset val="238"/>
        <scheme val="minor"/>
      </rPr>
      <t>podíl spotřeby plynárenských společností 
    na celkové spotřebě v ČR</t>
    </r>
  </si>
  <si>
    <r>
      <rPr>
        <vertAlign val="superscript"/>
        <sz val="8"/>
        <rFont val="Calibri"/>
        <family val="2"/>
        <charset val="238"/>
        <scheme val="minor"/>
      </rPr>
      <t xml:space="preserve">1) </t>
    </r>
    <r>
      <rPr>
        <sz val="8"/>
        <rFont val="Calibri"/>
        <family val="2"/>
        <charset val="238"/>
        <scheme val="minor"/>
      </rPr>
      <t>podíl spotřeby kraje na celkové spotřebě 
   zákazníků v ČR</t>
    </r>
  </si>
  <si>
    <t>Tok plynu 
z plynárenské soustavy 
ČR přes HPS</t>
  </si>
  <si>
    <t>Tok plynu 
do plynárenské soustavy 
ČR přes HPS</t>
  </si>
  <si>
    <t>Spotřeba zákazníků
připojených 
k RDS a LDS</t>
  </si>
  <si>
    <t>Ostatní plyn (vlastní spotřeba, 
ztráty, změna akumulace 
v RDS)</t>
  </si>
  <si>
    <t>1. Zkratky a pojmy</t>
  </si>
  <si>
    <t>Denní fyzické množství plynu pro pohon kompresních stanic a ostatní plyn, který představuje neměřené hodnoty rozdílového množství celkové bilance PS</t>
  </si>
  <si>
    <t xml:space="preserve">  Průměrná teplota ovzduší podle plynárenských společností (°C)</t>
  </si>
  <si>
    <t>Období</t>
  </si>
  <si>
    <t>Počet zákazníků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</si>
  <si>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</si>
  <si>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</si>
  <si>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</si>
  <si>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</si>
  <si>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</si>
  <si>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</si>
  <si>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</si>
  <si>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</si>
  <si>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</si>
  <si>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</si>
  <si>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</si>
  <si>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</si>
  <si>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Rok</t>
  </si>
  <si>
    <t>Meziroční změna</t>
  </si>
  <si>
    <t>Max.</t>
  </si>
  <si>
    <t>Min.</t>
  </si>
  <si>
    <t>Den</t>
  </si>
  <si>
    <t>Maximum při teplotě</t>
  </si>
  <si>
    <t>Minimum při teplotě</t>
  </si>
  <si>
    <t>Denní průměr</t>
  </si>
  <si>
    <t>Dlouhodobý DTG</t>
  </si>
  <si>
    <t>Aktuální DTG</t>
  </si>
  <si>
    <t>Mod. spotřeba při 0°C</t>
  </si>
  <si>
    <t>Mod. spotřeba při -12°C</t>
  </si>
  <si>
    <t>Průměrná teplota</t>
  </si>
  <si>
    <t>Kategorie</t>
  </si>
  <si>
    <t>Plynárenské společnosti</t>
  </si>
  <si>
    <t>Počet 
zákazníků</t>
  </si>
  <si>
    <r>
      <t>Podíl</t>
    </r>
    <r>
      <rPr>
        <vertAlign val="superscript"/>
        <sz val="8"/>
        <rFont val="Calibri"/>
        <family val="2"/>
        <charset val="238"/>
        <scheme val="minor"/>
      </rPr>
      <t>1)</t>
    </r>
  </si>
  <si>
    <r>
      <t>Normál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</si>
  <si>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Odchylka</t>
    </r>
    <r>
      <rPr>
        <vertAlign val="superscript"/>
        <sz val="8"/>
        <color theme="1"/>
        <rFont val="Calibri"/>
        <family val="2"/>
        <charset val="238"/>
        <scheme val="minor"/>
      </rPr>
      <t>3)</t>
    </r>
  </si>
  <si>
    <t>Teplota ovzduší</t>
  </si>
  <si>
    <t xml:space="preserve">                           Kraje</t>
  </si>
  <si>
    <t>Ložiskové zásobníky</t>
  </si>
  <si>
    <t>Kavernové zásobníky</t>
  </si>
  <si>
    <t>Aquiferové zásobníky</t>
  </si>
  <si>
    <t>Tranzitní soustava</t>
  </si>
  <si>
    <t>Vnitrostátní přepravní soustava</t>
  </si>
  <si>
    <t>Napojení zásobníků k PS</t>
  </si>
  <si>
    <t>6.1. Spotřeba zemního plynu: Jihočeský a Jihomoravský kraj</t>
  </si>
  <si>
    <t>6.2. Spotřeba zemního plynu: Karlovarský a Královéhradecký kraj</t>
  </si>
  <si>
    <t>6.7. Spotřeba zemního plynu: Kraj Vysočina a Zlínský kraj</t>
  </si>
  <si>
    <t>6.3. Spotřeba zemního plynu: Liberecký a Moravskoslezský kraj</t>
  </si>
  <si>
    <t>6.4. Spotřeba zemního plynu: Olomoucký a Pardubický kraj</t>
  </si>
  <si>
    <t>6.6. Spotřeba zemního plynu: Středočeský a Ústecký kraj</t>
  </si>
  <si>
    <t>6.12. Spotřeba zemního plynu podle krajů v ČR v průběhu roku</t>
  </si>
  <si>
    <t>Přepravní soustava a zásobníky plynu ČR</t>
  </si>
  <si>
    <t>Toky plynu v plynárenské soustavě ČR</t>
  </si>
  <si>
    <t>Bilanční rozdíl
v přepravní soustavě</t>
  </si>
  <si>
    <r>
      <t xml:space="preserve">Výroba plynu
v ČR
</t>
    </r>
    <r>
      <rPr>
        <sz val="8"/>
        <color theme="1" tint="0.34998626667073579"/>
        <rFont val="Calibri"/>
        <family val="2"/>
        <charset val="238"/>
        <scheme val="minor"/>
      </rPr>
      <t>(včetně VS)</t>
    </r>
  </si>
  <si>
    <t>saldo
ze/do ZP</t>
  </si>
  <si>
    <t>saldo
do/z ČR</t>
  </si>
  <si>
    <t>Tok plynu do/z
plynárenské soustavy ČR</t>
  </si>
  <si>
    <t>Tok plynu ze/do ZP,
které náleží do PLS ČR</t>
  </si>
  <si>
    <t>5.2. Spotřeba zemního plynu u společnosti PP Distribuce</t>
  </si>
  <si>
    <t>5.3. Spotřeba zemního plynu u společnosti GasNet</t>
  </si>
  <si>
    <t>5.5. Spotřeba zemního plynu u ostatních společností</t>
  </si>
  <si>
    <t>5.10. Spotřeba zemního plynu podle plynárenských soustav v průběhu roku</t>
  </si>
  <si>
    <t>Meziroční změna spotřeby</t>
  </si>
  <si>
    <t>6.5. Spotřeba zemního plynu: Plzeňský kraj a Hlavní město Praha</t>
  </si>
  <si>
    <r>
      <t>[tis.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</si>
  <si>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[MWh]</t>
  </si>
  <si>
    <r>
      <t>[mil.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</si>
  <si>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[GWh]</t>
  </si>
  <si>
    <t>[°C]</t>
  </si>
  <si>
    <r>
      <t>[mil.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]</t>
    </r>
  </si>
  <si>
    <r>
      <t>[tis.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]</t>
    </r>
  </si>
  <si>
    <r>
      <t>[tis. m</t>
    </r>
    <r>
      <rPr>
        <vertAlign val="superscript"/>
        <sz val="8"/>
        <color theme="1" tint="0.34998626667073579"/>
        <rFont val="Calibri"/>
        <family val="2"/>
        <charset val="238"/>
        <scheme val="minor"/>
      </rPr>
      <t>3</t>
    </r>
    <r>
      <rPr>
        <sz val="8"/>
        <color theme="1" tint="0.34998626667073579"/>
        <rFont val="Calibri"/>
        <family val="2"/>
        <charset val="238"/>
        <scheme val="minor"/>
      </rPr>
      <t>]</t>
    </r>
  </si>
  <si>
    <r>
      <t>Spotřeba plynu [tis.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</si>
  <si>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Spotřeba plynu [MWh]</t>
  </si>
  <si>
    <r>
      <t>Tok plynu do/z plynárenské soustavy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</si>
  <si>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r>
      <t>Tok plynu ze/do ZP, které náleží do PLS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</si>
  <si>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r>
      <t>Spotřeba plynu v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</si>
  <si>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Podíl jednotlivých kategorií na celkovém počtu zákazníků</t>
  </si>
  <si>
    <r>
      <t>Spotřeba plynu po kategoriích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</si>
  <si>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Spotřeba plynu celkem (GWh)</t>
  </si>
  <si>
    <r>
      <t xml:space="preserve">      Spotřeba plynu podle plynárenských společností (tis.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</si>
  <si>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připojena 
k RDS</t>
  </si>
  <si>
    <t>připojena 
k LDS</t>
  </si>
  <si>
    <t>spotřeba 
v LDS, která není v RDS</t>
  </si>
  <si>
    <t>Do ČR</t>
  </si>
  <si>
    <t>Z ČR</t>
  </si>
  <si>
    <t>Ze ZP</t>
  </si>
  <si>
    <t>Do ZP</t>
  </si>
  <si>
    <t>Tok plynu 
v regionální distribuční soustavě
(RDS)</t>
  </si>
  <si>
    <t>7. Mapa přepravní soustavy a toky plynu v plynárenské soustavě</t>
  </si>
  <si>
    <t>Poznámka: Případné rozdílné znaménko v objemových a energetických jednotkách "Bilanční rozdílu v přepravní soustavě" je způsobeno odlišným spalným teplem na vstupech a výstupech plynárenské soustavy. Tato hodnota představuje neměřené hodnoty rozdílového množství celkové bilance přepravní soustavy.</t>
  </si>
  <si>
    <t>RWE GS</t>
  </si>
  <si>
    <t>RWE Gas Storage, s.r.o.</t>
  </si>
  <si>
    <t>* Ostatní společnosti zahrnují dodávky zákazníkům připojeným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</si>
  <si>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 xml:space="preserve">Společnost GasNet, s.r.o. (provozovatel regionální distribuční soustavy) </t>
  </si>
  <si>
    <t>Společnost MND Gas Storage a.s. (provozovatel zásobníku plynu)</t>
  </si>
  <si>
    <t>Společnost Moravia Gas Storage a.s. (provozovatel zásobníku plynu)</t>
  </si>
  <si>
    <t>Společnost NET4GAS, s.r.o. (provozovatel přepravní plynárenské soustavy)</t>
  </si>
  <si>
    <t>Společnost Pražská plynárenská Distribuce, a.s., člen koncernu Pražská plynárenská, a.s. (provozovatel regionální distribuční soustavy)</t>
  </si>
  <si>
    <t>Společnost RWE Gas Storage CZ, s.r.o. (provozovatel zásobníků plynu)</t>
  </si>
  <si>
    <t>* Prognóza spotřeby plynu na rok 2021 byla zpracována v prosinci 2020.</t>
  </si>
  <si>
    <t>±1,0</t>
  </si>
  <si>
    <t>EG.D, a.s.</t>
  </si>
  <si>
    <t>Společnost EG.D, a.s. (provozovatel regionální distribuční soustavy)</t>
  </si>
  <si>
    <t>EG.D</t>
  </si>
  <si>
    <t>5.4. Spotřeba zemního plynu u společnosti EG.D</t>
  </si>
  <si>
    <t xml:space="preserve"> EG.D</t>
  </si>
  <si>
    <r>
      <t xml:space="preserve">ČTVRTLETNÍ ZPRÁVA O PROVOZU 
PLYNÁRENSKÉ SOUSTAVY
ČESKÉ REPUBLIKY
</t>
    </r>
    <r>
      <rPr>
        <sz val="17"/>
        <color rgb="FFFF0000"/>
        <rFont val="Calibri"/>
        <family val="2"/>
        <charset val="238"/>
        <scheme val="minor"/>
      </rPr>
      <t>ZA III. ČTVRTLETÍ 2021</t>
    </r>
  </si>
  <si>
    <t>Energetický regulační úřad (ERÚ) zveřejňuje Čtvrtletní zprávu o provozu plynárenské soustavy ČR za III. čtvrtletí roku 2021 v souladu s § 17 odst. 7 písm. m) zákona č. 458/2000 Sb., o podmínkách podnikání a o výkonu státní správy v energetických odvětvích a o změně některých zákonů (energetický zákon), ve znění pozdějších předpisů. Údaje obsažené v této zprávě jsou určeny především pro státní orgány či instituce v rámci ČR nebo Evropské unie a odbornou veřejnost.
ERÚ v této zprávě uvádí všechna dostupná provozně technická data, která představují fyzické toky plynu. Údaje pro čtvrtletní zprávu jsou získávány na základě vyhlášky č. 404/2016 Sb., o náležitostech a členění výkazů nezbytných pro zpracování zpráv o provozu soustav v energetických odvětvích, včetně termínů, rozsahu a pravidel pro sestavování výkazů (statistická vyhláška), ve znění pozdějších předpisů, která nabyla účinnost dnem 1. ledna 2017. V rámci svých kompetencí, určených § 20a odst. 4 písm. e) energetického zákona, zpracovává operátor trhu své měsíční a roční statistiky o trhu s elektřinou a o trhu s plynem, které doplňují statistiky Energetického regulačního úřadu o obchodní údaje.
Detaily týkající se metodiky vykazování údajů pro statistiku ERÚ jsou uvedeny ve výkladovém stanovisku ERÚ k metodice vyplňování výkazů podle statistické vyhlášky pro oblast plynárenství č. 9/2018 ze dne 14. září 2018. Výkladové stanovisko a aktuální výkazy jsou zveřejněny na internetových stránkách ERÚ. 
Veškerá data vycházejí z podkladů od licencovaných subjektů: výrobců plynu, provozovatelů distribučních soustav, přepravní soustavy a zásobníků plynu.
Čtvrtletní zpráva přináší informace o základních ukazatelích v plynárenství. Jednotlivé kapitoly obsahují statistická data o bilanci, výrobě a spotřebě plynu podle příslušných kategorií včetně spotřeby plynu na výrobu elektřiny. Zpráva dále obsahuje vyhodnocení přeshraničních toků plynu, uskladnění plynu a některá krajská vyhodnocení. Zjištěné a opravené chyby v obdržených datech a zpětné korekce výkazů jsou průběžně promítány do statistiky a projeví se vždy v dalších zveřejněných zprávách, případně v roční zprávě o provozu plynárenské soustavy ČR za rok 2021, kterou ERÚ předpokládá zveřejnit do konce května roku 2022.
Případné dotazy či připomínky zasílejte na emailovou adresu plyn.statistika@eru.cz.</t>
  </si>
  <si>
    <t>červenec</t>
  </si>
  <si>
    <t>srpen</t>
  </si>
  <si>
    <t>září</t>
  </si>
  <si>
    <t>X</t>
  </si>
  <si>
    <r>
      <t>Dodávky zemního plynu probíhaly ve sledovaném období plynule dle požadavků zákazníků, a to podle základního odběrového stupně, který znamená nekrácený odběr na základě smluvně sjednaného denního odběru plynu (vyhláška č. 344/2012 Sb., o stavu nouze v plynárenství a o způsobu zajištění bezpečnostního standardu dodávky plynu, ve znění pozdějších předpisů).
Tok zemního plynu ze zahraničí do plynárenské soustavy ČR byl zaznamenán v daném čtvrtletí ve výši 11 990 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(127 878 GWh). Toto množství bylo doplněno dodávkami od výrobců plynu (vnitrostátní zdroje), které zahrnují povrchovou degazaci a vlastní těžbu zemního plynu včetně vlastní spotřeby. Celková výroba zemního plynu na území ČR byla 33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(353 GWh). Tok zemního plynu ze zásobníků plynu, které náleží do plynárenské soustavy ČR, byl ve výši 90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(961 GWh). Naopak tok zemního plynu do zásobníků plynu činil 1 413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(15 075 GWh). Stav provozních zásob na konci čtvrtletí představoval u tuzemských zásobníků plynu hodnotu 2 594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(27 814 GWh). Tok zemního plynu z plynárenské soustavy ČR do zahraničí byl zaznamenán ve výši 9 515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(101 550 GWh). Celková čtvrtletní bilance plynárenské soustavy ČR je podle členění na jednotlivé měsíce uvedena v kapitole 3.
Celková čtvrtletní spotřeba zemního plynu v ČR dosáhla 1 175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(12 530 GWh), což představuje pokles skutečné spotřeby o 4,6 % proti stejnému období roku 2020. K meziročnímu nárůstu došlo ve sledovaném období pouze v září. Průměrná teplota za celé čtvrtletí byla +16,6 °C, což je o 0,1°C pod dlouhodobým teplotním normálem. Přepočtená spotřeba na teplotní podmínky dlouhodobého normálu za pomoci dlouhodobého teplotního gradientu spotřeby činila 1 194 mil. 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(12 735 GWh) s meziročním poklesem o 4,5 %. Z pohledu spotřeby plynu podle kategorií zákazníků dosáhla největšího podílu na celkové spotřebě plynu v hodnoceném čtvrtletí kategorie velkoodběru 71,4 %, následovaná kategorií domácnosti 12,4 %, středního odběru 8,2 %, maloodběru 5,7 % a odběru CNG stanic 2,1 %. Ostatní plyn zahrnující vlastní spotřebu, ztráty, změnu akumulace, vlastní spotřebu výrobců plynu a plyn pro pohon kompresních stanic představoval 0,2 % z celkové spotřeby plynu v ČR. Denní spotřeby zemního plynu se za celé čtvrtletí pohybovaly v rozsahu 9,2 až 19,4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(98,1 až 206,8 GWh). Maximální denní spotřeba zemního plynu v ČR byla naměřena v pondělí 20. září při průměrné denní teplotě +9,9 °C, a naopak minimální denní spotřeba v sobotu 31. července při průměrné denní teplotě +19,8 °C. Celková čtvrtletní, měsíční a denní spotřeba zemního plynu doplněna o teplotu ovzduší je uvedena v kapitole 4.
Při porovnání spotřeb v regionálních distribučních soustavách zaznamenaly nárůst všechny tři společnosti. Naopak k poklesu došlo u ostatních společností, které ovšem nejsou součástí regionálních distribučních soustav. Snížení spotřeby v těchto společnostech ovlivnil i celkový propad spotřeby plynu v ČR, a to vzhledem k jejich vysokému podílu na celkové spotřebě. Souhrnný podíl těchto společností činil 7,2 % z celkového distribuovaného plynu v ČR (kapitola 5.).
Z pohledu krajů došlo k nárůstu meziroční spotřeby zemního plynu u devíti krajů v ČR. Výraznějšího nárůstu bylo dosaženo v Karlovarském kraji, kde v loňském roce přešla paroplynová elektrárna Vřesová z energoplynu na zemní plyn. Podobně jako v Ústeckém kraji, kde součástí celkové spotřeby je paroplynová elektrárna Počerady II, tak i v Karlovarském kraji má tato elektrárna zásadní vliv na celkový odběr plynu tohoto kraje. Současný podíl těchto dvou elektráren představuje cca 13 % celkové spotřeby plynu v ČR. Největšího podílu na celkové spotřebě plynu v ČR bylo dosaženo v Ústeckém kraji. V celé ČR bylo ke konci hodnoceného období v plynárenské soustavě celkem 2 820 033 odběrných míst (kapitola 6.).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</si>
</sst>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0.0%"/>
    <numFmt numFmtId="165" formatCode="#,##0.0"/>
    <numFmt numFmtId="166" formatCode="#,##0.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</numFmts>
  <fonts count="14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4" tint="-0.499984740745262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 tint="0.499984740745262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1" tint="0.24997711111789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8" tint="-0.249977111117893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10"/>
      <color theme="8" tint="-0.24997711111789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7" tint="-0.249977111117893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sz val="7"/>
      <color theme="4" tint="-0.499984740745262"/>
      <name val="Calibri"/>
      <family val="2"/>
      <charset val="238"/>
      <scheme val="minor"/>
    </font>
    <font>
      <sz val="8"/>
      <color theme="7" tint="0.39997558519241921"/>
      <name val="Calibri"/>
      <family val="2"/>
      <charset val="238"/>
      <scheme val="minor"/>
    </font>
    <font>
      <sz val="8"/>
      <color theme="7" tint="-0.49998474074526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b/>
      <sz val="10"/>
      <color rgb="FF005DA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color theme="1" tint="0.499984740745262"/>
      <name val="Calibri"/>
      <family val="2"/>
      <charset val="238"/>
      <scheme val="minor"/>
    </font>
    <font>
      <sz val="10"/>
      <color theme="3" tint="0.3999755851924192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 tint="0.34998626667073579"/>
      <name val="Calibri"/>
      <family val="2"/>
      <charset val="238"/>
      <scheme val="minor"/>
    </font>
    <font>
      <b/>
      <sz val="8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vertAlign val="superscript"/>
      <sz val="8"/>
      <color theme="1" tint="0.34998626667073579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0000FF"/>
      <name val="Calibri"/>
      <family val="2"/>
      <charset val="238"/>
      <scheme val="minor"/>
    </font>
    <font>
      <b/>
      <i/>
      <sz val="8"/>
      <color rgb="FF00B0F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"/>
      <color theme="4" tint="-0.249977111117893"/>
      <name val="Calibri"/>
      <family val="2"/>
      <charset val="238"/>
      <scheme val="minor"/>
    </font>
    <font>
      <b/>
      <sz val="12"/>
      <color rgb="FF00B0F0"/>
      <name val="Calibri"/>
      <family val="2"/>
      <charset val="238"/>
      <scheme val="minor"/>
    </font>
    <font>
      <b/>
      <sz val="8"/>
      <color theme="9" tint="-0.249977111117893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b/>
      <i/>
      <sz val="8"/>
      <color rgb="FF000099"/>
      <name val="Calibri"/>
      <family val="2"/>
      <charset val="238"/>
      <scheme val="minor"/>
    </font>
    <font>
      <b/>
      <vertAlign val="superscript"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8"/>
      <color theme="2"/>
      <name val="Calibri"/>
      <family val="2"/>
      <charset val="238"/>
      <scheme val="minor"/>
    </font>
    <font>
      <b/>
      <sz val="17"/>
      <color rgb="FF153366"/>
      <name val="Calibri"/>
      <family val="2"/>
      <charset val="238"/>
      <scheme val="minor"/>
    </font>
    <font>
      <sz val="17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theme="4" tint="0.79998168889431442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</borders>
  <cellStyleXfs count="1538">
    <xf numFmtId="0" fontId="0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9" fontId="8" fillId="0" borderId="0" applyFont="0" applyFill="0" applyBorder="0" applyAlignment="0" applyProtection="0"/>
    <xf numFmtId="4" fontId="11" fillId="4" borderId="3" applyNumberFormat="0" applyProtection="0">
      <alignment vertical="center"/>
    </xf>
    <xf numFmtId="4" fontId="11" fillId="5" borderId="3" applyNumberFormat="0" applyProtection="0">
      <alignment horizontal="left" vertical="center" indent="1"/>
    </xf>
    <xf numFmtId="4" fontId="11" fillId="6" borderId="0" applyNumberFormat="0" applyProtection="0">
      <alignment horizontal="left" vertical="center" indent="1"/>
    </xf>
    <xf numFmtId="4" fontId="12" fillId="7" borderId="3" applyNumberFormat="0" applyProtection="0">
      <alignment horizontal="right" vertical="center"/>
    </xf>
    <xf numFmtId="4" fontId="12" fillId="8" borderId="3" applyNumberFormat="0" applyProtection="0">
      <alignment horizontal="left" vertical="center" indent="1"/>
    </xf>
    <xf numFmtId="2" fontId="8" fillId="0" borderId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4" fontId="13" fillId="5" borderId="3" applyNumberFormat="0" applyProtection="0">
      <alignment vertical="center"/>
    </xf>
    <xf numFmtId="0" fontId="11" fillId="5" borderId="3" applyNumberFormat="0" applyProtection="0">
      <alignment horizontal="left" vertical="top" indent="1"/>
    </xf>
    <xf numFmtId="4" fontId="12" fillId="10" borderId="3" applyNumberFormat="0" applyProtection="0">
      <alignment horizontal="right" vertical="center"/>
    </xf>
    <xf numFmtId="4" fontId="12" fillId="11" borderId="3" applyNumberFormat="0" applyProtection="0">
      <alignment horizontal="right" vertical="center"/>
    </xf>
    <xf numFmtId="4" fontId="12" fillId="12" borderId="3" applyNumberFormat="0" applyProtection="0">
      <alignment horizontal="right" vertical="center"/>
    </xf>
    <xf numFmtId="4" fontId="12" fillId="13" borderId="3" applyNumberFormat="0" applyProtection="0">
      <alignment horizontal="right" vertical="center"/>
    </xf>
    <xf numFmtId="4" fontId="12" fillId="14" borderId="3" applyNumberFormat="0" applyProtection="0">
      <alignment horizontal="right" vertical="center"/>
    </xf>
    <xf numFmtId="4" fontId="12" fillId="15" borderId="3" applyNumberFormat="0" applyProtection="0">
      <alignment horizontal="right" vertical="center"/>
    </xf>
    <xf numFmtId="4" fontId="12" fillId="16" borderId="3" applyNumberFormat="0" applyProtection="0">
      <alignment horizontal="right" vertical="center"/>
    </xf>
    <xf numFmtId="4" fontId="12" fillId="17" borderId="3" applyNumberFormat="0" applyProtection="0">
      <alignment horizontal="right" vertical="center"/>
    </xf>
    <xf numFmtId="4" fontId="12" fillId="18" borderId="3" applyNumberFormat="0" applyProtection="0">
      <alignment horizontal="right" vertical="center"/>
    </xf>
    <xf numFmtId="4" fontId="11" fillId="0" borderId="0" applyNumberFormat="0" applyProtection="0">
      <alignment horizontal="left" vertical="center" indent="1"/>
    </xf>
    <xf numFmtId="4" fontId="12" fillId="7" borderId="0" applyNumberFormat="0" applyProtection="0">
      <alignment horizontal="left" vertical="center" indent="1"/>
    </xf>
    <xf numFmtId="4" fontId="14" fillId="19" borderId="0" applyNumberFormat="0" applyProtection="0">
      <alignment horizontal="left" vertical="center" indent="1"/>
    </xf>
    <xf numFmtId="4" fontId="12" fillId="8" borderId="3" applyNumberFormat="0" applyProtection="0">
      <alignment horizontal="right" vertical="center"/>
    </xf>
    <xf numFmtId="4" fontId="15" fillId="7" borderId="0" applyNumberFormat="0" applyProtection="0">
      <alignment horizontal="left" vertical="center" indent="1"/>
    </xf>
    <xf numFmtId="4" fontId="15" fillId="6" borderId="0" applyNumberFormat="0" applyProtection="0">
      <alignment horizontal="left" vertical="center" indent="1"/>
    </xf>
    <xf numFmtId="0" fontId="8" fillId="19" borderId="3" applyNumberFormat="0" applyProtection="0">
      <alignment horizontal="left" vertical="center" indent="1"/>
    </xf>
    <xf numFmtId="0" fontId="8" fillId="19" borderId="3" applyNumberFormat="0" applyProtection="0">
      <alignment horizontal="left" vertical="top" indent="1"/>
    </xf>
    <xf numFmtId="0" fontId="8" fillId="6" borderId="3" applyNumberFormat="0" applyProtection="0">
      <alignment horizontal="left" vertical="center" indent="1"/>
    </xf>
    <xf numFmtId="0" fontId="8" fillId="6" borderId="3" applyNumberFormat="0" applyProtection="0">
      <alignment horizontal="left" vertical="top" indent="1"/>
    </xf>
    <xf numFmtId="0" fontId="8" fillId="20" borderId="3" applyNumberFormat="0" applyProtection="0">
      <alignment horizontal="left" vertical="center" indent="1"/>
    </xf>
    <xf numFmtId="0" fontId="8" fillId="20" borderId="3" applyNumberFormat="0" applyProtection="0">
      <alignment horizontal="left" vertical="top" indent="1"/>
    </xf>
    <xf numFmtId="0" fontId="8" fillId="21" borderId="3" applyNumberFormat="0" applyProtection="0">
      <alignment horizontal="left" vertical="center" indent="1"/>
    </xf>
    <xf numFmtId="0" fontId="8" fillId="21" borderId="3" applyNumberFormat="0" applyProtection="0">
      <alignment horizontal="left" vertical="top" indent="1"/>
    </xf>
    <xf numFmtId="4" fontId="12" fillId="22" borderId="3" applyNumberFormat="0" applyProtection="0">
      <alignment vertical="center"/>
    </xf>
    <xf numFmtId="4" fontId="16" fillId="22" borderId="3" applyNumberFormat="0" applyProtection="0">
      <alignment vertical="center"/>
    </xf>
    <xf numFmtId="4" fontId="12" fillId="22" borderId="3" applyNumberFormat="0" applyProtection="0">
      <alignment horizontal="left" vertical="center" indent="1"/>
    </xf>
    <xf numFmtId="0" fontId="12" fillId="22" borderId="3" applyNumberFormat="0" applyProtection="0">
      <alignment horizontal="left" vertical="top" indent="1"/>
    </xf>
    <xf numFmtId="4" fontId="16" fillId="7" borderId="3" applyNumberFormat="0" applyProtection="0">
      <alignment horizontal="right" vertical="center"/>
    </xf>
    <xf numFmtId="0" fontId="12" fillId="6" borderId="3" applyNumberFormat="0" applyProtection="0">
      <alignment horizontal="left" vertical="top" indent="1"/>
    </xf>
    <xf numFmtId="4" fontId="17" fillId="0" borderId="0" applyNumberFormat="0" applyProtection="0">
      <alignment horizontal="left" vertical="center" indent="1"/>
    </xf>
    <xf numFmtId="4" fontId="18" fillId="7" borderId="3" applyNumberFormat="0" applyProtection="0">
      <alignment horizontal="right" vertical="center"/>
    </xf>
    <xf numFmtId="0" fontId="8" fillId="0" borderId="0"/>
    <xf numFmtId="0" fontId="19" fillId="24" borderId="4" applyNumberFormat="0" applyFont="0" applyFill="0" applyAlignment="0" applyProtection="0"/>
    <xf numFmtId="0" fontId="19" fillId="24" borderId="0" applyFont="0" applyFill="0" applyBorder="0" applyAlignment="0" applyProtection="0"/>
    <xf numFmtId="0" fontId="20" fillId="24" borderId="0" applyNumberFormat="0" applyFont="0" applyFill="0" applyBorder="0" applyAlignment="0" applyProtection="0"/>
    <xf numFmtId="0" fontId="20" fillId="24" borderId="0" applyNumberFormat="0" applyFont="0" applyFill="0" applyBorder="0" applyAlignment="0" applyProtection="0"/>
    <xf numFmtId="0" fontId="20" fillId="24" borderId="0" applyNumberFormat="0" applyFont="0" applyFill="0" applyBorder="0" applyAlignment="0" applyProtection="0"/>
    <xf numFmtId="0" fontId="20" fillId="24" borderId="0" applyNumberFormat="0" applyFont="0" applyFill="0" applyBorder="0" applyAlignment="0" applyProtection="0"/>
    <xf numFmtId="0" fontId="20" fillId="24" borderId="0" applyNumberFormat="0" applyFont="0" applyFill="0" applyBorder="0" applyAlignment="0" applyProtection="0"/>
    <xf numFmtId="0" fontId="20" fillId="24" borderId="0" applyNumberFormat="0" applyFont="0" applyFill="0" applyBorder="0" applyAlignment="0" applyProtection="0"/>
    <xf numFmtId="0" fontId="20" fillId="24" borderId="0" applyNumberFormat="0" applyFont="0" applyFill="0" applyBorder="0" applyAlignment="0" applyProtection="0"/>
    <xf numFmtId="3" fontId="19" fillId="24" borderId="0" applyFont="0" applyFill="0" applyBorder="0" applyAlignment="0" applyProtection="0"/>
    <xf numFmtId="0" fontId="20" fillId="24" borderId="0" applyNumberFormat="0" applyFont="0" applyFill="0" applyBorder="0" applyAlignment="0" applyProtection="0"/>
    <xf numFmtId="0" fontId="20" fillId="24" borderId="0" applyNumberFormat="0" applyFont="0" applyFill="0" applyBorder="0" applyAlignment="0" applyProtection="0"/>
    <xf numFmtId="168" fontId="19" fillId="24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2" fontId="19" fillId="24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1" fillId="24" borderId="0" applyNumberFormat="0" applyFill="0" applyBorder="0" applyAlignment="0" applyProtection="0"/>
    <xf numFmtId="0" fontId="22" fillId="24" borderId="0" applyNumberFormat="0" applyFill="0" applyBorder="0" applyAlignment="0" applyProtection="0"/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" fontId="56" fillId="0" borderId="0">
      <alignment horizontal="lef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" fontId="57" fillId="0" borderId="0"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0" fontId="58" fillId="0" borderId="0"/>
    <xf numFmtId="0" fontId="59" fillId="0" borderId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60" fillId="0" borderId="0"/>
    <xf numFmtId="0" fontId="60" fillId="0" borderId="0"/>
    <xf numFmtId="0" fontId="61" fillId="31" borderId="0" applyNumberFormat="0" applyBorder="0" applyAlignment="0" applyProtection="0"/>
    <xf numFmtId="0" fontId="61" fillId="11" borderId="0" applyNumberFormat="0" applyBorder="0" applyAlignment="0" applyProtection="0"/>
    <xf numFmtId="0" fontId="61" fillId="32" borderId="0" applyNumberFormat="0" applyBorder="0" applyAlignment="0" applyProtection="0"/>
    <xf numFmtId="0" fontId="61" fillId="33" borderId="0" applyNumberFormat="0" applyBorder="0" applyAlignment="0" applyProtection="0"/>
    <xf numFmtId="0" fontId="61" fillId="34" borderId="0" applyNumberFormat="0" applyBorder="0" applyAlignment="0" applyProtection="0"/>
    <xf numFmtId="0" fontId="61" fillId="32" borderId="0" applyNumberFormat="0" applyBorder="0" applyAlignment="0" applyProtection="0"/>
    <xf numFmtId="0" fontId="61" fillId="34" borderId="0" applyNumberFormat="0" applyBorder="0" applyAlignment="0" applyProtection="0"/>
    <xf numFmtId="0" fontId="61" fillId="11" borderId="0" applyNumberFormat="0" applyBorder="0" applyAlignment="0" applyProtection="0"/>
    <xf numFmtId="0" fontId="61" fillId="4" borderId="0" applyNumberFormat="0" applyBorder="0" applyAlignment="0" applyProtection="0"/>
    <xf numFmtId="0" fontId="61" fillId="10" borderId="0" applyNumberFormat="0" applyBorder="0" applyAlignment="0" applyProtection="0"/>
    <xf numFmtId="0" fontId="61" fillId="34" borderId="0" applyNumberFormat="0" applyBorder="0" applyAlignment="0" applyProtection="0"/>
    <xf numFmtId="0" fontId="61" fillId="32" borderId="0" applyNumberFormat="0" applyBorder="0" applyAlignment="0" applyProtection="0"/>
    <xf numFmtId="0" fontId="62" fillId="34" borderId="0" applyNumberFormat="0" applyBorder="0" applyAlignment="0" applyProtection="0"/>
    <xf numFmtId="0" fontId="62" fillId="15" borderId="0" applyNumberFormat="0" applyBorder="0" applyAlignment="0" applyProtection="0"/>
    <xf numFmtId="0" fontId="62" fillId="13" borderId="0" applyNumberFormat="0" applyBorder="0" applyAlignment="0" applyProtection="0"/>
    <xf numFmtId="0" fontId="62" fillId="10" borderId="0" applyNumberFormat="0" applyBorder="0" applyAlignment="0" applyProtection="0"/>
    <xf numFmtId="0" fontId="62" fillId="34" borderId="0" applyNumberFormat="0" applyBorder="0" applyAlignment="0" applyProtection="0"/>
    <xf numFmtId="0" fontId="62" fillId="11" borderId="0" applyNumberFormat="0" applyBorder="0" applyAlignment="0" applyProtection="0"/>
    <xf numFmtId="0" fontId="63" fillId="35" borderId="0" applyNumberFormat="0" applyBorder="0" applyAlignment="0" applyProtection="0"/>
    <xf numFmtId="0" fontId="63" fillId="36" borderId="0" applyNumberFormat="0" applyBorder="0" applyAlignment="0" applyProtection="0"/>
    <xf numFmtId="0" fontId="64" fillId="37" borderId="0" applyNumberFormat="0" applyBorder="0" applyAlignment="0" applyProtection="0"/>
    <xf numFmtId="0" fontId="63" fillId="38" borderId="0" applyNumberFormat="0" applyBorder="0" applyAlignment="0" applyProtection="0"/>
    <xf numFmtId="0" fontId="63" fillId="39" borderId="0" applyNumberFormat="0" applyBorder="0" applyAlignment="0" applyProtection="0"/>
    <xf numFmtId="0" fontId="64" fillId="40" borderId="0" applyNumberFormat="0" applyBorder="0" applyAlignment="0" applyProtection="0"/>
    <xf numFmtId="0" fontId="63" fillId="41" borderId="0" applyNumberFormat="0" applyBorder="0" applyAlignment="0" applyProtection="0"/>
    <xf numFmtId="0" fontId="63" fillId="42" borderId="0" applyNumberFormat="0" applyBorder="0" applyAlignment="0" applyProtection="0"/>
    <xf numFmtId="0" fontId="64" fillId="43" borderId="0" applyNumberFormat="0" applyBorder="0" applyAlignment="0" applyProtection="0"/>
    <xf numFmtId="0" fontId="63" fillId="38" borderId="0" applyNumberFormat="0" applyBorder="0" applyAlignment="0" applyProtection="0"/>
    <xf numFmtId="0" fontId="63" fillId="44" borderId="0" applyNumberFormat="0" applyBorder="0" applyAlignment="0" applyProtection="0"/>
    <xf numFmtId="0" fontId="64" fillId="39" borderId="0" applyNumberFormat="0" applyBorder="0" applyAlignment="0" applyProtection="0"/>
    <xf numFmtId="0" fontId="63" fillId="45" borderId="0" applyNumberFormat="0" applyBorder="0" applyAlignment="0" applyProtection="0"/>
    <xf numFmtId="0" fontId="63" fillId="46" borderId="0" applyNumberFormat="0" applyBorder="0" applyAlignment="0" applyProtection="0"/>
    <xf numFmtId="0" fontId="64" fillId="37" borderId="0" applyNumberFormat="0" applyBorder="0" applyAlignment="0" applyProtection="0"/>
    <xf numFmtId="0" fontId="63" fillId="30" borderId="0" applyNumberFormat="0" applyBorder="0" applyAlignment="0" applyProtection="0"/>
    <xf numFmtId="0" fontId="63" fillId="47" borderId="0" applyNumberFormat="0" applyBorder="0" applyAlignment="0" applyProtection="0"/>
    <xf numFmtId="0" fontId="64" fillId="48" borderId="0" applyNumberFormat="0" applyBorder="0" applyAlignment="0" applyProtection="0"/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6" fillId="0" borderId="0">
      <alignment horizontal="center" wrapText="1"/>
      <protection locked="0"/>
    </xf>
    <xf numFmtId="0" fontId="66" fillId="0" borderId="0">
      <alignment horizontal="center" wrapText="1"/>
      <protection locked="0"/>
    </xf>
    <xf numFmtId="0" fontId="66" fillId="0" borderId="0">
      <alignment horizontal="center" wrapText="1"/>
      <protection locked="0"/>
    </xf>
    <xf numFmtId="0" fontId="66" fillId="0" borderId="0">
      <alignment horizontal="center" wrapText="1"/>
      <protection locked="0"/>
    </xf>
    <xf numFmtId="172" fontId="8" fillId="0" borderId="0" applyFill="0" applyBorder="0" applyAlignment="0"/>
    <xf numFmtId="172" fontId="8" fillId="0" borderId="0" applyFill="0" applyBorder="0" applyAlignment="0"/>
    <xf numFmtId="172" fontId="8" fillId="0" borderId="0" applyFill="0" applyBorder="0" applyAlignment="0"/>
    <xf numFmtId="172" fontId="8" fillId="0" borderId="0" applyFill="0" applyBorder="0" applyAlignment="0"/>
    <xf numFmtId="1" fontId="67" fillId="0" borderId="8" applyAlignment="0">
      <alignment horizontal="left" vertical="center"/>
    </xf>
    <xf numFmtId="173" fontId="68" fillId="5" borderId="9" applyNumberFormat="0" applyFont="0" applyFill="0" applyBorder="0" applyAlignment="0">
      <alignment horizontal="center"/>
    </xf>
    <xf numFmtId="173" fontId="68" fillId="5" borderId="9" applyNumberFormat="0" applyFont="0" applyFill="0" applyBorder="0" applyAlignment="0">
      <alignment horizontal="center"/>
    </xf>
    <xf numFmtId="0" fontId="69" fillId="0" borderId="10" applyNumberFormat="0" applyFill="0" applyAlignment="0" applyProtection="0"/>
    <xf numFmtId="0" fontId="70" fillId="0" borderId="11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70" fillId="0" borderId="11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70" fillId="0" borderId="11" applyNumberFormat="0" applyFill="0" applyAlignment="0" applyProtection="0"/>
    <xf numFmtId="0" fontId="71" fillId="0" borderId="0" applyNumberFormat="0" applyFill="0" applyBorder="0" applyAlignment="0" applyProtection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72" fillId="0" borderId="0" applyNumberFormat="0" applyAlignment="0">
      <alignment horizontal="left"/>
    </xf>
    <xf numFmtId="0" fontId="73" fillId="0" borderId="0" applyNumberFormat="0" applyAlignment="0">
      <alignment horizontal="left"/>
    </xf>
    <xf numFmtId="0" fontId="72" fillId="0" borderId="0" applyNumberFormat="0" applyAlignment="0">
      <alignment horizontal="left"/>
    </xf>
    <xf numFmtId="0" fontId="72" fillId="0" borderId="0" applyNumberFormat="0" applyAlignment="0">
      <alignment horizontal="left"/>
    </xf>
    <xf numFmtId="0" fontId="74" fillId="0" borderId="0" applyNumberFormat="0" applyAlignment="0"/>
    <xf numFmtId="0" fontId="75" fillId="0" borderId="0" applyNumberFormat="0" applyAlignment="0"/>
    <xf numFmtId="0" fontId="74" fillId="0" borderId="0" applyNumberFormat="0" applyAlignment="0"/>
    <xf numFmtId="0" fontId="75" fillId="0" borderId="0" applyNumberFormat="0" applyAlignment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4" fontId="70" fillId="0" borderId="0" applyFill="0" applyBorder="0" applyAlignment="0" applyProtection="0"/>
    <xf numFmtId="4" fontId="70" fillId="0" borderId="0" applyFill="0" applyBorder="0" applyAlignment="0" applyProtection="0"/>
    <xf numFmtId="4" fontId="70" fillId="0" borderId="0" applyFill="0" applyBorder="0" applyAlignment="0" applyProtection="0"/>
    <xf numFmtId="0" fontId="76" fillId="0" borderId="0">
      <alignment horizontal="center" vertical="center"/>
    </xf>
    <xf numFmtId="0" fontId="76" fillId="49" borderId="0">
      <alignment horizontal="center" vertical="center"/>
    </xf>
    <xf numFmtId="0" fontId="76" fillId="50" borderId="0">
      <alignment horizontal="center" vertical="center"/>
    </xf>
    <xf numFmtId="0" fontId="76" fillId="51" borderId="0">
      <alignment horizontal="center" vertical="center"/>
    </xf>
    <xf numFmtId="15" fontId="60" fillId="0" borderId="0"/>
    <xf numFmtId="15" fontId="60" fillId="0" borderId="0"/>
    <xf numFmtId="15" fontId="60" fillId="0" borderId="0"/>
    <xf numFmtId="15" fontId="60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7" fillId="52" borderId="0" applyNumberFormat="0" applyBorder="0" applyAlignment="0" applyProtection="0"/>
    <xf numFmtId="0" fontId="77" fillId="53" borderId="0" applyNumberFormat="0" applyBorder="0" applyAlignment="0" applyProtection="0"/>
    <xf numFmtId="0" fontId="77" fillId="54" borderId="0" applyNumberFormat="0" applyBorder="0" applyAlignment="0" applyProtection="0"/>
    <xf numFmtId="0" fontId="78" fillId="0" borderId="0" applyNumberFormat="0" applyAlignment="0">
      <alignment horizontal="left"/>
    </xf>
    <xf numFmtId="0" fontId="79" fillId="0" borderId="0" applyNumberFormat="0" applyAlignment="0">
      <alignment horizontal="left"/>
    </xf>
    <xf numFmtId="0" fontId="78" fillId="0" borderId="0" applyNumberFormat="0" applyAlignment="0">
      <alignment horizontal="left"/>
    </xf>
    <xf numFmtId="0" fontId="78" fillId="0" borderId="0" applyNumberFormat="0" applyAlignment="0">
      <alignment horizontal="left"/>
    </xf>
    <xf numFmtId="38" fontId="80" fillId="55" borderId="0" applyNumberFormat="0" applyBorder="0" applyAlignment="0" applyProtection="0"/>
    <xf numFmtId="0" fontId="81" fillId="0" borderId="12" applyNumberFormat="0" applyAlignment="0" applyProtection="0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2" fillId="56" borderId="0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76" fontId="8" fillId="57" borderId="0"/>
    <xf numFmtId="176" fontId="8" fillId="57" borderId="0"/>
    <xf numFmtId="176" fontId="8" fillId="57" borderId="0"/>
    <xf numFmtId="176" fontId="8" fillId="57" borderId="0"/>
    <xf numFmtId="0" fontId="83" fillId="58" borderId="13" applyNumberFormat="0" applyAlignment="0" applyProtection="0"/>
    <xf numFmtId="176" fontId="8" fillId="59" borderId="0"/>
    <xf numFmtId="176" fontId="8" fillId="59" borderId="0"/>
    <xf numFmtId="176" fontId="8" fillId="59" borderId="0"/>
    <xf numFmtId="176" fontId="8" fillId="59" borderId="0"/>
    <xf numFmtId="177" fontId="70" fillId="0" borderId="0" applyFill="0" applyBorder="0" applyAlignment="0" applyProtection="0"/>
    <xf numFmtId="177" fontId="70" fillId="0" borderId="0" applyFill="0" applyBorder="0" applyAlignment="0" applyProtection="0"/>
    <xf numFmtId="177" fontId="70" fillId="0" borderId="0" applyFill="0" applyBorder="0" applyAlignment="0" applyProtection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84" fillId="0" borderId="14" applyNumberFormat="0" applyFill="0" applyAlignment="0" applyProtection="0"/>
    <xf numFmtId="0" fontId="85" fillId="0" borderId="15" applyNumberFormat="0" applyFill="0" applyAlignment="0" applyProtection="0"/>
    <xf numFmtId="0" fontId="86" fillId="0" borderId="16" applyNumberFormat="0" applyFill="0" applyAlignment="0" applyProtection="0"/>
    <xf numFmtId="0" fontId="86" fillId="0" borderId="0" applyNumberFormat="0" applyFill="0" applyBorder="0" applyAlignment="0" applyProtection="0"/>
    <xf numFmtId="0" fontId="87" fillId="0" borderId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4" borderId="0" applyNumberFormat="0" applyBorder="0" applyAlignment="0" applyProtection="0"/>
    <xf numFmtId="0" fontId="47" fillId="28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0" fontId="8" fillId="0" borderId="0" applyNumberFormat="0" applyFill="0" applyBorder="0" applyAlignment="0" applyProtection="0"/>
    <xf numFmtId="0" fontId="9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93" fillId="0" borderId="0"/>
    <xf numFmtId="0" fontId="93" fillId="0" borderId="0"/>
    <xf numFmtId="0" fontId="94" fillId="0" borderId="0"/>
    <xf numFmtId="0" fontId="5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8" fillId="0" borderId="0"/>
    <xf numFmtId="175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4" fontId="66" fillId="0" borderId="0">
      <alignment horizontal="center" wrapText="1"/>
      <protection locked="0"/>
    </xf>
    <xf numFmtId="14" fontId="66" fillId="0" borderId="0">
      <alignment horizontal="center" wrapText="1"/>
      <protection locked="0"/>
    </xf>
    <xf numFmtId="14" fontId="66" fillId="0" borderId="0">
      <alignment horizontal="center" wrapText="1"/>
      <protection locked="0"/>
    </xf>
    <xf numFmtId="14" fontId="66" fillId="0" borderId="0">
      <alignment horizontal="center" wrapText="1"/>
      <protection locked="0"/>
    </xf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2" fontId="70" fillId="0" borderId="0" applyFill="0" applyBorder="0" applyAlignment="0" applyProtection="0"/>
    <xf numFmtId="2" fontId="70" fillId="0" borderId="0" applyFill="0" applyBorder="0" applyAlignment="0" applyProtection="0"/>
    <xf numFmtId="2" fontId="70" fillId="0" borderId="0" applyFill="0" applyBorder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0" borderId="0"/>
    <xf numFmtId="0" fontId="5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5" fillId="0" borderId="18" applyNumberFormat="0" applyFill="0" applyAlignment="0" applyProtection="0"/>
    <xf numFmtId="0" fontId="60" fillId="0" borderId="0" applyNumberFormat="0" applyFont="0" applyFill="0" applyBorder="0" applyAlignment="0" applyProtection="0">
      <alignment horizontal="left"/>
    </xf>
    <xf numFmtId="0" fontId="60" fillId="0" borderId="0" applyNumberFormat="0" applyFont="0" applyFill="0" applyBorder="0" applyAlignment="0" applyProtection="0">
      <alignment horizontal="left"/>
    </xf>
    <xf numFmtId="0" fontId="60" fillId="0" borderId="0" applyNumberFormat="0" applyFont="0" applyFill="0" applyBorder="0" applyAlignment="0" applyProtection="0">
      <alignment horizontal="left"/>
    </xf>
    <xf numFmtId="183" fontId="8" fillId="0" borderId="0" applyNumberFormat="0" applyFill="0" applyBorder="0" applyAlignment="0" applyProtection="0">
      <alignment horizontal="left"/>
    </xf>
    <xf numFmtId="183" fontId="8" fillId="0" borderId="0" applyNumberFormat="0" applyFill="0" applyBorder="0" applyAlignment="0" applyProtection="0">
      <alignment horizontal="left"/>
    </xf>
    <xf numFmtId="183" fontId="8" fillId="0" borderId="0" applyNumberFormat="0" applyFill="0" applyBorder="0" applyAlignment="0" applyProtection="0">
      <alignment horizontal="left"/>
    </xf>
    <xf numFmtId="183" fontId="8" fillId="0" borderId="0" applyNumberFormat="0" applyFill="0" applyBorder="0" applyAlignment="0" applyProtection="0">
      <alignment horizontal="left"/>
    </xf>
    <xf numFmtId="0" fontId="71" fillId="0" borderId="0" applyNumberFormat="0" applyFill="0" applyBorder="0" applyAlignment="0" applyProtection="0"/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0" fontId="8" fillId="0" borderId="0"/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0" fontId="8" fillId="0" borderId="0"/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0" fontId="8" fillId="0" borderId="0"/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8" fillId="0" borderId="0"/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0" fontId="8" fillId="0" borderId="0"/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0" fontId="8" fillId="0" borderId="0"/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0" fontId="8" fillId="0" borderId="0"/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0" fontId="8" fillId="0" borderId="0"/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0" fontId="8" fillId="0" borderId="0"/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0" fontId="8" fillId="0" borderId="0"/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0" fontId="8" fillId="0" borderId="0"/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0" fontId="8" fillId="0" borderId="0"/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0" fontId="8" fillId="0" borderId="0"/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0" fontId="8" fillId="0" borderId="0"/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0" fontId="8" fillId="0" borderId="0"/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0" fontId="8" fillId="0" borderId="0"/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0" fontId="8" fillId="0" borderId="0"/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0" fontId="8" fillId="0" borderId="0"/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0" fontId="8" fillId="0" borderId="0"/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" fillId="63" borderId="19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" fillId="0" borderId="0"/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" fillId="0" borderId="0"/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" fillId="65" borderId="19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" fillId="0" borderId="0"/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" fillId="0" borderId="0"/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" fillId="0" borderId="0"/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" fillId="0" borderId="0"/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" fillId="0" borderId="0"/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" fillId="0" borderId="0"/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0" borderId="0"/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0" fillId="67" borderId="22" applyNumberFormat="0">
      <protection locked="0"/>
    </xf>
    <xf numFmtId="0" fontId="8" fillId="0" borderId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0" fontId="8" fillId="0" borderId="0"/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0" fontId="8" fillId="0" borderId="0"/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0" fontId="8" fillId="0" borderId="0"/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8" fillId="0" borderId="0"/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0" fontId="8" fillId="0" borderId="0"/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0" fontId="8" fillId="0" borderId="0"/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67" fillId="0" borderId="0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67" fillId="0" borderId="0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0" borderId="0"/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101" fillId="0" borderId="0"/>
    <xf numFmtId="0" fontId="8" fillId="0" borderId="0"/>
    <xf numFmtId="0" fontId="101" fillId="0" borderId="0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0" fontId="8" fillId="0" borderId="0"/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0" fontId="103" fillId="0" borderId="0" applyNumberFormat="0" applyFill="0" applyBorder="0" applyAlignment="0" applyProtection="0"/>
    <xf numFmtId="0" fontId="104" fillId="34" borderId="0" applyNumberFormat="0" applyBorder="0" applyAlignment="0" applyProtection="0"/>
    <xf numFmtId="0" fontId="46" fillId="27" borderId="0" applyNumberFormat="0" applyBorder="0" applyAlignment="0" applyProtection="0"/>
    <xf numFmtId="0" fontId="105" fillId="0" borderId="0"/>
    <xf numFmtId="40" fontId="106" fillId="0" borderId="0" applyBorder="0">
      <alignment horizontal="right"/>
    </xf>
    <xf numFmtId="0" fontId="95" fillId="0" borderId="0" applyNumberFormat="0" applyFill="0" applyBorder="0" applyAlignment="0" applyProtection="0"/>
    <xf numFmtId="0" fontId="107" fillId="4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8" fillId="67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10" fillId="67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1" fillId="0" borderId="0" applyNumberFormat="0" applyFill="0" applyBorder="0" applyAlignment="0" applyProtection="0"/>
    <xf numFmtId="0" fontId="62" fillId="70" borderId="0" applyNumberFormat="0" applyBorder="0" applyAlignment="0" applyProtection="0"/>
    <xf numFmtId="0" fontId="62" fillId="15" borderId="0" applyNumberFormat="0" applyBorder="0" applyAlignment="0" applyProtection="0"/>
    <xf numFmtId="0" fontId="62" fillId="13" borderId="0" applyNumberFormat="0" applyBorder="0" applyAlignment="0" applyProtection="0"/>
    <xf numFmtId="0" fontId="62" fillId="61" borderId="0" applyNumberFormat="0" applyBorder="0" applyAlignment="0" applyProtection="0"/>
    <xf numFmtId="0" fontId="62" fillId="71" borderId="0" applyNumberFormat="0" applyBorder="0" applyAlignment="0" applyProtection="0"/>
    <xf numFmtId="0" fontId="62" fillId="12" borderId="0" applyNumberFormat="0" applyBorder="0" applyAlignment="0" applyProtection="0"/>
    <xf numFmtId="0" fontId="8" fillId="0" borderId="0"/>
    <xf numFmtId="0" fontId="2" fillId="0" borderId="0"/>
    <xf numFmtId="0" fontId="1" fillId="0" borderId="0"/>
  </cellStyleXfs>
  <cellXfs count="799">
    <xf numFmtId="0" fontId="0" fillId="0" borderId="0" xfId="0"/>
    <xf numFmtId="3" fontId="25" fillId="3" borderId="0" xfId="0" applyNumberFormat="1" applyFont="1" applyFill="1" applyBorder="1"/>
    <xf numFmtId="0" fontId="28" fillId="0" borderId="0" xfId="2" applyFont="1" applyFill="1" applyBorder="1"/>
    <xf numFmtId="0" fontId="28" fillId="0" borderId="0" xfId="2" applyFont="1" applyFill="1" applyBorder="1" applyAlignment="1"/>
    <xf numFmtId="3" fontId="25" fillId="3" borderId="44" xfId="0" applyNumberFormat="1" applyFont="1" applyFill="1" applyBorder="1"/>
    <xf numFmtId="0" fontId="45" fillId="0" borderId="0" xfId="2" applyFont="1" applyFill="1" applyBorder="1"/>
    <xf numFmtId="0" fontId="112" fillId="0" borderId="0" xfId="2" applyFont="1" applyFill="1" applyBorder="1" applyAlignment="1">
      <alignment horizontal="right"/>
    </xf>
    <xf numFmtId="0" fontId="113" fillId="0" borderId="0" xfId="2" applyFont="1" applyFill="1" applyBorder="1"/>
    <xf numFmtId="0" fontId="48" fillId="0" borderId="0" xfId="2" applyFont="1" applyFill="1" applyBorder="1" applyAlignment="1">
      <alignment vertical="top"/>
    </xf>
    <xf numFmtId="0" fontId="48" fillId="0" borderId="0" xfId="2" applyFont="1" applyFill="1" applyBorder="1" applyAlignment="1">
      <alignment vertical="top" wrapText="1"/>
    </xf>
    <xf numFmtId="0" fontId="48" fillId="0" borderId="0" xfId="527" applyFont="1" applyFill="1" applyBorder="1" applyAlignment="1">
      <alignment horizontal="left" vertical="top" wrapText="1"/>
    </xf>
    <xf numFmtId="0" fontId="48" fillId="0" borderId="0" xfId="527" applyFont="1" applyFill="1" applyBorder="1" applyAlignment="1">
      <alignment vertical="top" wrapText="1"/>
    </xf>
    <xf numFmtId="0" fontId="28" fillId="0" borderId="0" xfId="2" applyFont="1" applyFill="1" applyBorder="1" applyAlignment="1">
      <alignment horizontal="right"/>
    </xf>
    <xf numFmtId="0" fontId="52" fillId="0" borderId="0" xfId="2" applyFont="1" applyFill="1" applyBorder="1" applyAlignment="1">
      <alignment horizontal="right"/>
    </xf>
    <xf numFmtId="0" fontId="45" fillId="0" borderId="0" xfId="2" applyFont="1" applyFill="1"/>
    <xf numFmtId="0" fontId="45" fillId="0" borderId="0" xfId="2" applyFont="1" applyFill="1" applyBorder="1" applyAlignment="1">
      <alignment horizontal="left"/>
    </xf>
    <xf numFmtId="0" fontId="114" fillId="0" borderId="0" xfId="2" applyFont="1" applyFill="1" applyBorder="1" applyAlignment="1">
      <alignment horizontal="left" vertical="top" wrapText="1"/>
    </xf>
    <xf numFmtId="0" fontId="114" fillId="0" borderId="0" xfId="2" applyFont="1" applyFill="1" applyBorder="1" applyAlignment="1">
      <alignment horizontal="left" vertical="top"/>
    </xf>
    <xf numFmtId="0" fontId="48" fillId="0" borderId="0" xfId="2" applyFont="1" applyFill="1" applyBorder="1" applyAlignment="1">
      <alignment horizontal="left" vertical="top" wrapText="1"/>
    </xf>
    <xf numFmtId="0" fontId="45" fillId="0" borderId="0" xfId="0" applyFont="1" applyFill="1"/>
    <xf numFmtId="0" fontId="25" fillId="0" borderId="0" xfId="0" applyFont="1" applyFill="1"/>
    <xf numFmtId="0" fontId="25" fillId="0" borderId="44" xfId="0" applyFont="1" applyFill="1" applyBorder="1"/>
    <xf numFmtId="0" fontId="25" fillId="0" borderId="44" xfId="0" applyFont="1" applyFill="1" applyBorder="1" applyAlignment="1"/>
    <xf numFmtId="3" fontId="25" fillId="0" borderId="0" xfId="0" applyNumberFormat="1" applyFont="1" applyFill="1" applyBorder="1"/>
    <xf numFmtId="3" fontId="25" fillId="0" borderId="44" xfId="0" applyNumberFormat="1" applyFont="1" applyFill="1" applyBorder="1"/>
    <xf numFmtId="3" fontId="25" fillId="0" borderId="46" xfId="0" applyNumberFormat="1" applyFont="1" applyFill="1" applyBorder="1"/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horizontal="right"/>
    </xf>
    <xf numFmtId="0" fontId="25" fillId="0" borderId="44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right" vertical="center" wrapText="1"/>
    </xf>
    <xf numFmtId="0" fontId="25" fillId="0" borderId="44" xfId="0" applyFont="1" applyFill="1" applyBorder="1" applyAlignment="1">
      <alignment horizontal="right"/>
    </xf>
    <xf numFmtId="3" fontId="25" fillId="0" borderId="52" xfId="0" applyNumberFormat="1" applyFont="1" applyFill="1" applyBorder="1"/>
    <xf numFmtId="3" fontId="25" fillId="0" borderId="49" xfId="0" applyNumberFormat="1" applyFont="1" applyFill="1" applyBorder="1"/>
    <xf numFmtId="0" fontId="25" fillId="0" borderId="0" xfId="0" applyFont="1" applyFill="1" applyAlignment="1"/>
    <xf numFmtId="2" fontId="25" fillId="0" borderId="0" xfId="0" applyNumberFormat="1" applyFont="1" applyFill="1"/>
    <xf numFmtId="0" fontId="25" fillId="0" borderId="0" xfId="0" applyFont="1" applyFill="1" applyBorder="1"/>
    <xf numFmtId="165" fontId="25" fillId="0" borderId="0" xfId="2" applyNumberFormat="1" applyFont="1" applyFill="1" applyBorder="1" applyAlignment="1">
      <alignment horizontal="right" vertical="center"/>
    </xf>
    <xf numFmtId="165" fontId="25" fillId="0" borderId="56" xfId="2" applyNumberFormat="1" applyFont="1" applyFill="1" applyBorder="1" applyAlignment="1">
      <alignment vertical="center"/>
    </xf>
    <xf numFmtId="165" fontId="25" fillId="0" borderId="0" xfId="2" applyNumberFormat="1" applyFont="1" applyFill="1" applyBorder="1" applyAlignment="1">
      <alignment vertical="center"/>
    </xf>
    <xf numFmtId="165" fontId="25" fillId="0" borderId="53" xfId="2" applyNumberFormat="1" applyFont="1" applyFill="1" applyBorder="1" applyAlignment="1">
      <alignment vertical="center"/>
    </xf>
    <xf numFmtId="165" fontId="25" fillId="0" borderId="54" xfId="2" applyNumberFormat="1" applyFont="1" applyFill="1" applyBorder="1" applyAlignment="1">
      <alignment vertical="center"/>
    </xf>
    <xf numFmtId="165" fontId="25" fillId="0" borderId="50" xfId="2" applyNumberFormat="1" applyFont="1" applyFill="1" applyBorder="1" applyAlignment="1">
      <alignment vertical="center"/>
    </xf>
    <xf numFmtId="165" fontId="25" fillId="0" borderId="44" xfId="2" applyNumberFormat="1" applyFont="1" applyFill="1" applyBorder="1" applyAlignment="1">
      <alignment vertical="center"/>
    </xf>
    <xf numFmtId="165" fontId="25" fillId="0" borderId="55" xfId="2" applyNumberFormat="1" applyFont="1" applyFill="1" applyBorder="1" applyAlignment="1">
      <alignment vertical="center"/>
    </xf>
    <xf numFmtId="165" fontId="25" fillId="0" borderId="52" xfId="2" applyNumberFormat="1" applyFont="1" applyFill="1" applyBorder="1" applyAlignment="1">
      <alignment vertical="center"/>
    </xf>
    <xf numFmtId="165" fontId="25" fillId="0" borderId="51" xfId="2" applyNumberFormat="1" applyFont="1" applyFill="1" applyBorder="1" applyAlignment="1">
      <alignment vertical="center"/>
    </xf>
    <xf numFmtId="165" fontId="25" fillId="0" borderId="0" xfId="20" applyNumberFormat="1" applyFont="1" applyFill="1" applyBorder="1" applyAlignment="1">
      <alignment horizontal="right" vertical="center"/>
    </xf>
    <xf numFmtId="165" fontId="25" fillId="0" borderId="44" xfId="20" applyNumberFormat="1" applyFont="1" applyFill="1" applyBorder="1" applyAlignment="1">
      <alignment horizontal="right" vertical="center"/>
    </xf>
    <xf numFmtId="165" fontId="33" fillId="0" borderId="56" xfId="2" applyNumberFormat="1" applyFont="1" applyFill="1" applyBorder="1" applyAlignment="1">
      <alignment horizontal="right" vertical="center"/>
    </xf>
    <xf numFmtId="164" fontId="25" fillId="0" borderId="53" xfId="1" applyNumberFormat="1" applyFont="1" applyFill="1" applyBorder="1" applyAlignment="1">
      <alignment vertical="center"/>
    </xf>
    <xf numFmtId="165" fontId="33" fillId="0" borderId="56" xfId="2" applyNumberFormat="1" applyFont="1" applyFill="1" applyBorder="1" applyAlignment="1">
      <alignment vertical="center"/>
    </xf>
    <xf numFmtId="165" fontId="25" fillId="0" borderId="0" xfId="2" applyNumberFormat="1" applyFont="1" applyFill="1" applyBorder="1" applyAlignment="1">
      <alignment horizontal="right"/>
    </xf>
    <xf numFmtId="165" fontId="33" fillId="0" borderId="54" xfId="2" applyNumberFormat="1" applyFont="1" applyFill="1" applyBorder="1" applyAlignment="1">
      <alignment vertical="center"/>
    </xf>
    <xf numFmtId="164" fontId="25" fillId="0" borderId="50" xfId="1" applyNumberFormat="1" applyFont="1" applyFill="1" applyBorder="1" applyAlignment="1">
      <alignment vertical="center"/>
    </xf>
    <xf numFmtId="165" fontId="33" fillId="0" borderId="54" xfId="2" applyNumberFormat="1" applyFont="1" applyFill="1" applyBorder="1" applyAlignment="1">
      <alignment horizontal="right" vertical="center"/>
    </xf>
    <xf numFmtId="165" fontId="33" fillId="0" borderId="55" xfId="2" applyNumberFormat="1" applyFont="1" applyFill="1" applyBorder="1" applyAlignment="1">
      <alignment vertical="center"/>
    </xf>
    <xf numFmtId="164" fontId="25" fillId="0" borderId="51" xfId="1" applyNumberFormat="1" applyFont="1" applyFill="1" applyBorder="1" applyAlignment="1">
      <alignment vertical="center"/>
    </xf>
    <xf numFmtId="165" fontId="33" fillId="0" borderId="55" xfId="2" applyNumberFormat="1" applyFont="1" applyFill="1" applyBorder="1" applyAlignment="1">
      <alignment horizontal="right" vertical="center"/>
    </xf>
    <xf numFmtId="165" fontId="25" fillId="0" borderId="44" xfId="2" applyNumberFormat="1" applyFont="1" applyFill="1" applyBorder="1" applyAlignment="1">
      <alignment horizontal="right"/>
    </xf>
    <xf numFmtId="0" fontId="23" fillId="0" borderId="0" xfId="2" applyFont="1" applyFill="1" applyBorder="1" applyAlignment="1"/>
    <xf numFmtId="0" fontId="25" fillId="0" borderId="0" xfId="2" applyFont="1" applyFill="1" applyBorder="1"/>
    <xf numFmtId="3" fontId="25" fillId="0" borderId="0" xfId="2" applyNumberFormat="1" applyFont="1" applyFill="1" applyBorder="1" applyAlignment="1">
      <alignment horizontal="right"/>
    </xf>
    <xf numFmtId="165" fontId="25" fillId="0" borderId="0" xfId="2" applyNumberFormat="1" applyFont="1" applyFill="1" applyBorder="1"/>
    <xf numFmtId="3" fontId="25" fillId="0" borderId="0" xfId="2" applyNumberFormat="1" applyFont="1" applyFill="1" applyBorder="1" applyAlignment="1">
      <alignment horizontal="right" vertical="center"/>
    </xf>
    <xf numFmtId="3" fontId="25" fillId="0" borderId="0" xfId="2" applyNumberFormat="1" applyFont="1" applyFill="1" applyBorder="1" applyAlignment="1">
      <alignment vertical="center"/>
    </xf>
    <xf numFmtId="3" fontId="25" fillId="0" borderId="44" xfId="2" applyNumberFormat="1" applyFont="1" applyFill="1" applyBorder="1" applyAlignment="1">
      <alignment vertical="center"/>
    </xf>
    <xf numFmtId="3" fontId="25" fillId="0" borderId="0" xfId="0" applyNumberFormat="1" applyFont="1" applyFill="1" applyBorder="1" applyAlignment="1">
      <alignment vertical="center"/>
    </xf>
    <xf numFmtId="165" fontId="25" fillId="0" borderId="56" xfId="0" applyNumberFormat="1" applyFont="1" applyFill="1" applyBorder="1" applyAlignment="1">
      <alignment horizontal="center" vertical="center"/>
    </xf>
    <xf numFmtId="165" fontId="25" fillId="0" borderId="54" xfId="0" applyNumberFormat="1" applyFont="1" applyFill="1" applyBorder="1" applyAlignment="1">
      <alignment horizontal="center" vertical="center"/>
    </xf>
    <xf numFmtId="0" fontId="28" fillId="0" borderId="0" xfId="0" applyFont="1" applyFill="1" applyBorder="1"/>
    <xf numFmtId="0" fontId="37" fillId="0" borderId="0" xfId="0" applyFont="1" applyFill="1" applyBorder="1"/>
    <xf numFmtId="3" fontId="35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/>
    <xf numFmtId="0" fontId="35" fillId="0" borderId="0" xfId="0" applyFont="1" applyFill="1" applyBorder="1" applyAlignment="1">
      <alignment horizontal="right"/>
    </xf>
    <xf numFmtId="0" fontId="28" fillId="0" borderId="44" xfId="0" applyFont="1" applyFill="1" applyBorder="1"/>
    <xf numFmtId="3" fontId="25" fillId="0" borderId="56" xfId="0" applyNumberFormat="1" applyFont="1" applyFill="1" applyBorder="1" applyAlignment="1">
      <alignment horizontal="center"/>
    </xf>
    <xf numFmtId="3" fontId="25" fillId="0" borderId="55" xfId="0" applyNumberFormat="1" applyFont="1" applyFill="1" applyBorder="1" applyAlignment="1">
      <alignment horizontal="center"/>
    </xf>
    <xf numFmtId="3" fontId="25" fillId="0" borderId="0" xfId="0" applyNumberFormat="1" applyFont="1" applyFill="1" applyBorder="1" applyAlignment="1">
      <alignment horizontal="right"/>
    </xf>
    <xf numFmtId="165" fontId="25" fillId="0" borderId="56" xfId="0" applyNumberFormat="1" applyFont="1" applyFill="1" applyBorder="1" applyAlignment="1">
      <alignment horizontal="center"/>
    </xf>
    <xf numFmtId="3" fontId="25" fillId="0" borderId="52" xfId="0" applyNumberFormat="1" applyFont="1" applyFill="1" applyBorder="1" applyAlignment="1">
      <alignment horizontal="right"/>
    </xf>
    <xf numFmtId="3" fontId="25" fillId="0" borderId="44" xfId="0" applyNumberFormat="1" applyFont="1" applyFill="1" applyBorder="1" applyAlignment="1">
      <alignment horizontal="right"/>
    </xf>
    <xf numFmtId="165" fontId="25" fillId="0" borderId="55" xfId="0" applyNumberFormat="1" applyFont="1" applyFill="1" applyBorder="1" applyAlignment="1">
      <alignment horizontal="center"/>
    </xf>
    <xf numFmtId="3" fontId="25" fillId="0" borderId="49" xfId="0" applyNumberFormat="1" applyFont="1" applyFill="1" applyBorder="1" applyAlignment="1">
      <alignment horizontal="right" vertical="center"/>
    </xf>
    <xf numFmtId="3" fontId="25" fillId="0" borderId="46" xfId="0" applyNumberFormat="1" applyFont="1" applyFill="1" applyBorder="1" applyAlignment="1">
      <alignment horizontal="right" vertical="center"/>
    </xf>
    <xf numFmtId="165" fontId="25" fillId="0" borderId="47" xfId="0" applyNumberFormat="1" applyFont="1" applyFill="1" applyBorder="1" applyAlignment="1">
      <alignment horizontal="center"/>
    </xf>
    <xf numFmtId="165" fontId="25" fillId="0" borderId="47" xfId="0" applyNumberFormat="1" applyFont="1" applyFill="1" applyBorder="1" applyAlignment="1">
      <alignment horizontal="center" vertical="center"/>
    </xf>
    <xf numFmtId="3" fontId="25" fillId="0" borderId="46" xfId="0" applyNumberFormat="1" applyFont="1" applyFill="1" applyBorder="1" applyAlignment="1">
      <alignment horizontal="right" vertical="top" wrapText="1"/>
    </xf>
    <xf numFmtId="165" fontId="25" fillId="0" borderId="47" xfId="0" applyNumberFormat="1" applyFont="1" applyFill="1" applyBorder="1" applyAlignment="1">
      <alignment horizontal="center" vertical="top" wrapText="1"/>
    </xf>
    <xf numFmtId="3" fontId="25" fillId="0" borderId="49" xfId="0" applyNumberFormat="1" applyFont="1" applyFill="1" applyBorder="1" applyAlignment="1">
      <alignment horizontal="right"/>
    </xf>
    <xf numFmtId="3" fontId="25" fillId="0" borderId="46" xfId="0" applyNumberFormat="1" applyFont="1" applyFill="1" applyBorder="1" applyAlignment="1">
      <alignment horizontal="right"/>
    </xf>
    <xf numFmtId="3" fontId="25" fillId="0" borderId="49" xfId="0" applyNumberFormat="1" applyFont="1" applyFill="1" applyBorder="1" applyAlignment="1">
      <alignment horizontal="right" vertical="top"/>
    </xf>
    <xf numFmtId="3" fontId="25" fillId="0" borderId="46" xfId="0" applyNumberFormat="1" applyFont="1" applyFill="1" applyBorder="1" applyAlignment="1">
      <alignment horizontal="right" vertical="top"/>
    </xf>
    <xf numFmtId="0" fontId="25" fillId="0" borderId="0" xfId="0" applyFont="1" applyFill="1" applyBorder="1" applyAlignment="1">
      <alignment vertical="center"/>
    </xf>
    <xf numFmtId="3" fontId="25" fillId="0" borderId="54" xfId="0" applyNumberFormat="1" applyFont="1" applyFill="1" applyBorder="1" applyAlignment="1">
      <alignment horizontal="right" vertical="center"/>
    </xf>
    <xf numFmtId="3" fontId="25" fillId="0" borderId="0" xfId="0" applyNumberFormat="1" applyFont="1" applyFill="1" applyBorder="1" applyAlignment="1">
      <alignment horizontal="right" vertical="center"/>
    </xf>
    <xf numFmtId="164" fontId="25" fillId="0" borderId="54" xfId="1" applyNumberFormat="1" applyFont="1" applyFill="1" applyBorder="1" applyAlignment="1">
      <alignment horizontal="right" vertical="center"/>
    </xf>
    <xf numFmtId="164" fontId="25" fillId="0" borderId="50" xfId="1" applyNumberFormat="1" applyFont="1" applyFill="1" applyBorder="1" applyAlignment="1">
      <alignment horizontal="right" vertical="center"/>
    </xf>
    <xf numFmtId="3" fontId="115" fillId="0" borderId="0" xfId="0" applyNumberFormat="1" applyFont="1" applyFill="1" applyBorder="1" applyAlignment="1">
      <alignment horizontal="right" vertical="center"/>
    </xf>
    <xf numFmtId="3" fontId="25" fillId="0" borderId="56" xfId="0" applyNumberFormat="1" applyFont="1" applyFill="1" applyBorder="1" applyAlignment="1">
      <alignment horizontal="right" vertical="center"/>
    </xf>
    <xf numFmtId="164" fontId="25" fillId="0" borderId="56" xfId="1" applyNumberFormat="1" applyFont="1" applyFill="1" applyBorder="1" applyAlignment="1">
      <alignment horizontal="right" vertical="center"/>
    </xf>
    <xf numFmtId="164" fontId="25" fillId="0" borderId="53" xfId="1" applyNumberFormat="1" applyFont="1" applyFill="1" applyBorder="1" applyAlignment="1">
      <alignment horizontal="right" vertical="center"/>
    </xf>
    <xf numFmtId="3" fontId="32" fillId="0" borderId="54" xfId="0" applyNumberFormat="1" applyFont="1" applyFill="1" applyBorder="1" applyAlignment="1">
      <alignment horizontal="right" vertical="center"/>
    </xf>
    <xf numFmtId="164" fontId="32" fillId="0" borderId="50" xfId="1" applyNumberFormat="1" applyFont="1" applyFill="1" applyBorder="1" applyAlignment="1">
      <alignment horizontal="right" vertical="center"/>
    </xf>
    <xf numFmtId="165" fontId="34" fillId="0" borderId="0" xfId="1" applyNumberFormat="1" applyFont="1" applyFill="1" applyBorder="1" applyAlignment="1">
      <alignment horizontal="right" vertical="center"/>
    </xf>
    <xf numFmtId="165" fontId="34" fillId="0" borderId="0" xfId="0" applyNumberFormat="1" applyFont="1" applyFill="1" applyBorder="1" applyAlignment="1">
      <alignment horizontal="right" vertical="center"/>
    </xf>
    <xf numFmtId="3" fontId="25" fillId="0" borderId="56" xfId="2" applyNumberFormat="1" applyFont="1" applyFill="1" applyBorder="1" applyAlignment="1">
      <alignment vertical="center"/>
    </xf>
    <xf numFmtId="3" fontId="25" fillId="0" borderId="54" xfId="2" applyNumberFormat="1" applyFont="1" applyFill="1" applyBorder="1" applyAlignment="1">
      <alignment vertical="center"/>
    </xf>
    <xf numFmtId="3" fontId="25" fillId="0" borderId="52" xfId="2" applyNumberFormat="1" applyFont="1" applyFill="1" applyBorder="1" applyAlignment="1">
      <alignment horizontal="right" vertical="center"/>
    </xf>
    <xf numFmtId="3" fontId="25" fillId="0" borderId="55" xfId="2" applyNumberFormat="1" applyFont="1" applyFill="1" applyBorder="1" applyAlignment="1">
      <alignment vertical="center"/>
    </xf>
    <xf numFmtId="3" fontId="25" fillId="0" borderId="52" xfId="2" applyNumberFormat="1" applyFont="1" applyFill="1" applyBorder="1" applyAlignment="1">
      <alignment vertical="center"/>
    </xf>
    <xf numFmtId="3" fontId="115" fillId="0" borderId="54" xfId="0" applyNumberFormat="1" applyFont="1" applyFill="1" applyBorder="1" applyAlignment="1">
      <alignment horizontal="right" vertical="center"/>
    </xf>
    <xf numFmtId="3" fontId="115" fillId="0" borderId="56" xfId="0" applyNumberFormat="1" applyFont="1" applyFill="1" applyBorder="1" applyAlignment="1">
      <alignment horizontal="right" vertical="center"/>
    </xf>
    <xf numFmtId="0" fontId="28" fillId="0" borderId="46" xfId="0" applyFont="1" applyFill="1" applyBorder="1" applyAlignment="1">
      <alignment vertical="center"/>
    </xf>
    <xf numFmtId="1" fontId="28" fillId="0" borderId="46" xfId="0" applyNumberFormat="1" applyFont="1" applyFill="1" applyBorder="1" applyAlignment="1">
      <alignment vertical="center" wrapText="1"/>
    </xf>
    <xf numFmtId="0" fontId="25" fillId="0" borderId="46" xfId="0" applyFont="1" applyFill="1" applyBorder="1" applyAlignment="1">
      <alignment horizontal="right" vertical="center"/>
    </xf>
    <xf numFmtId="164" fontId="25" fillId="0" borderId="46" xfId="1" applyNumberFormat="1" applyFont="1" applyFill="1" applyBorder="1" applyAlignment="1">
      <alignment horizontal="right" vertical="center"/>
    </xf>
    <xf numFmtId="0" fontId="24" fillId="0" borderId="46" xfId="0" applyFont="1" applyFill="1" applyBorder="1" applyAlignment="1">
      <alignment vertical="center" wrapText="1"/>
    </xf>
    <xf numFmtId="3" fontId="31" fillId="0" borderId="46" xfId="0" applyNumberFormat="1" applyFont="1" applyFill="1" applyBorder="1" applyAlignment="1">
      <alignment horizontal="right" vertical="center"/>
    </xf>
    <xf numFmtId="164" fontId="31" fillId="0" borderId="46" xfId="1" applyNumberFormat="1" applyFont="1" applyFill="1" applyBorder="1" applyAlignment="1">
      <alignment horizontal="right" vertical="center"/>
    </xf>
    <xf numFmtId="3" fontId="25" fillId="0" borderId="55" xfId="0" applyNumberFormat="1" applyFont="1" applyFill="1" applyBorder="1" applyAlignment="1">
      <alignment horizontal="right" vertical="center"/>
    </xf>
    <xf numFmtId="3" fontId="25" fillId="0" borderId="52" xfId="0" applyNumberFormat="1" applyFont="1" applyFill="1" applyBorder="1" applyAlignment="1">
      <alignment horizontal="right" vertical="center"/>
    </xf>
    <xf numFmtId="164" fontId="25" fillId="0" borderId="0" xfId="1" applyNumberFormat="1" applyFont="1" applyFill="1" applyBorder="1" applyAlignment="1">
      <alignment horizontal="right" vertical="center"/>
    </xf>
    <xf numFmtId="164" fontId="25" fillId="0" borderId="52" xfId="1" applyNumberFormat="1" applyFont="1" applyFill="1" applyBorder="1" applyAlignment="1">
      <alignment horizontal="right" vertical="center"/>
    </xf>
    <xf numFmtId="164" fontId="25" fillId="0" borderId="55" xfId="1" applyNumberFormat="1" applyFont="1" applyFill="1" applyBorder="1" applyAlignment="1">
      <alignment horizontal="right" vertical="center"/>
    </xf>
    <xf numFmtId="165" fontId="34" fillId="0" borderId="52" xfId="1" applyNumberFormat="1" applyFont="1" applyFill="1" applyBorder="1" applyAlignment="1">
      <alignment horizontal="right" vertical="center"/>
    </xf>
    <xf numFmtId="165" fontId="34" fillId="0" borderId="44" xfId="0" applyNumberFormat="1" applyFont="1" applyFill="1" applyBorder="1" applyAlignment="1">
      <alignment horizontal="right" vertical="center"/>
    </xf>
    <xf numFmtId="164" fontId="25" fillId="0" borderId="0" xfId="0" applyNumberFormat="1" applyFont="1" applyFill="1" applyBorder="1" applyAlignment="1">
      <alignment vertical="center"/>
    </xf>
    <xf numFmtId="165" fontId="34" fillId="0" borderId="44" xfId="1" applyNumberFormat="1" applyFont="1" applyFill="1" applyBorder="1" applyAlignment="1">
      <alignment horizontal="right" vertical="center"/>
    </xf>
    <xf numFmtId="3" fontId="25" fillId="0" borderId="56" xfId="2" applyNumberFormat="1" applyFont="1" applyFill="1" applyBorder="1" applyAlignment="1">
      <alignment horizontal="right" vertical="center"/>
    </xf>
    <xf numFmtId="3" fontId="25" fillId="0" borderId="53" xfId="2" applyNumberFormat="1" applyFont="1" applyFill="1" applyBorder="1" applyAlignment="1">
      <alignment vertical="center"/>
    </xf>
    <xf numFmtId="3" fontId="25" fillId="0" borderId="54" xfId="2" applyNumberFormat="1" applyFont="1" applyFill="1" applyBorder="1" applyAlignment="1">
      <alignment horizontal="right" vertical="center"/>
    </xf>
    <xf numFmtId="3" fontId="25" fillId="0" borderId="50" xfId="2" applyNumberFormat="1" applyFont="1" applyFill="1" applyBorder="1" applyAlignment="1">
      <alignment vertical="center"/>
    </xf>
    <xf numFmtId="3" fontId="25" fillId="0" borderId="55" xfId="2" applyNumberFormat="1" applyFont="1" applyFill="1" applyBorder="1" applyAlignment="1">
      <alignment horizontal="right" vertical="center"/>
    </xf>
    <xf numFmtId="3" fontId="25" fillId="0" borderId="51" xfId="2" applyNumberFormat="1" applyFont="1" applyFill="1" applyBorder="1" applyAlignment="1">
      <alignment vertical="center"/>
    </xf>
    <xf numFmtId="0" fontId="28" fillId="0" borderId="0" xfId="2" applyFont="1" applyFill="1"/>
    <xf numFmtId="0" fontId="25" fillId="0" borderId="0" xfId="2" applyFont="1" applyFill="1" applyAlignment="1">
      <alignment horizontal="right"/>
    </xf>
    <xf numFmtId="0" fontId="25" fillId="0" borderId="0" xfId="2" applyFont="1" applyFill="1" applyAlignment="1"/>
    <xf numFmtId="0" fontId="25" fillId="0" borderId="0" xfId="2" applyFont="1" applyFill="1"/>
    <xf numFmtId="165" fontId="25" fillId="0" borderId="0" xfId="2" applyNumberFormat="1" applyFont="1" applyFill="1" applyBorder="1" applyAlignment="1">
      <alignment wrapText="1"/>
    </xf>
    <xf numFmtId="0" fontId="25" fillId="0" borderId="0" xfId="2" applyFont="1" applyFill="1" applyBorder="1" applyAlignment="1">
      <alignment vertical="center"/>
    </xf>
    <xf numFmtId="165" fontId="44" fillId="0" borderId="0" xfId="2" applyNumberFormat="1" applyFont="1" applyFill="1" applyBorder="1" applyAlignment="1">
      <alignment vertical="center" wrapText="1"/>
    </xf>
    <xf numFmtId="0" fontId="25" fillId="0" borderId="0" xfId="2" applyFont="1" applyFill="1" applyAlignment="1">
      <alignment horizontal="left"/>
    </xf>
    <xf numFmtId="0" fontId="25" fillId="0" borderId="0" xfId="2" applyFont="1" applyFill="1" applyBorder="1" applyAlignment="1">
      <alignment wrapText="1"/>
    </xf>
    <xf numFmtId="0" fontId="25" fillId="0" borderId="0" xfId="2" applyFont="1" applyFill="1" applyAlignment="1">
      <alignment wrapText="1"/>
    </xf>
    <xf numFmtId="165" fontId="43" fillId="0" borderId="0" xfId="2" applyNumberFormat="1" applyFont="1" applyFill="1" applyBorder="1" applyAlignment="1">
      <alignment vertical="center" wrapText="1"/>
    </xf>
    <xf numFmtId="16" fontId="25" fillId="0" borderId="0" xfId="2" applyNumberFormat="1" applyFont="1" applyFill="1" applyBorder="1" applyAlignment="1">
      <alignment horizontal="center" wrapText="1"/>
    </xf>
    <xf numFmtId="0" fontId="43" fillId="0" borderId="0" xfId="2" applyFont="1" applyFill="1" applyAlignment="1">
      <alignment vertical="center" wrapText="1"/>
    </xf>
    <xf numFmtId="0" fontId="26" fillId="0" borderId="0" xfId="2" applyFont="1" applyFill="1"/>
    <xf numFmtId="165" fontId="35" fillId="0" borderId="0" xfId="2" applyNumberFormat="1" applyFont="1" applyFill="1" applyBorder="1" applyAlignment="1">
      <alignment wrapText="1"/>
    </xf>
    <xf numFmtId="165" fontId="25" fillId="0" borderId="0" xfId="2" applyNumberFormat="1" applyFont="1" applyFill="1" applyBorder="1" applyAlignment="1">
      <alignment horizontal="left" vertical="top" wrapText="1"/>
    </xf>
    <xf numFmtId="165" fontId="40" fillId="0" borderId="0" xfId="2" applyNumberFormat="1" applyFont="1" applyFill="1" applyBorder="1" applyAlignment="1">
      <alignment vertical="center" wrapText="1"/>
    </xf>
    <xf numFmtId="3" fontId="26" fillId="0" borderId="0" xfId="2" applyNumberFormat="1" applyFont="1" applyFill="1" applyBorder="1" applyAlignment="1">
      <alignment vertical="center" wrapText="1"/>
    </xf>
    <xf numFmtId="165" fontId="26" fillId="0" borderId="0" xfId="2" applyNumberFormat="1" applyFont="1" applyFill="1" applyBorder="1" applyAlignment="1">
      <alignment horizontal="left" wrapText="1"/>
    </xf>
    <xf numFmtId="0" fontId="42" fillId="0" borderId="0" xfId="2" applyFont="1" applyFill="1" applyAlignment="1">
      <alignment vertical="center" wrapText="1"/>
    </xf>
    <xf numFmtId="0" fontId="41" fillId="0" borderId="0" xfId="2" applyFont="1" applyFill="1" applyAlignment="1">
      <alignment vertical="center" wrapText="1"/>
    </xf>
    <xf numFmtId="0" fontId="40" fillId="0" borderId="0" xfId="2" applyFont="1" applyFill="1" applyBorder="1" applyAlignment="1">
      <alignment wrapText="1"/>
    </xf>
    <xf numFmtId="0" fontId="26" fillId="0" borderId="0" xfId="2" applyFont="1" applyFill="1" applyBorder="1" applyAlignment="1">
      <alignment horizontal="center" wrapText="1"/>
    </xf>
    <xf numFmtId="165" fontId="32" fillId="0" borderId="0" xfId="2" applyNumberFormat="1" applyFont="1" applyFill="1" applyBorder="1" applyAlignment="1">
      <alignment horizontal="center" vertical="center" wrapText="1"/>
    </xf>
    <xf numFmtId="0" fontId="25" fillId="0" borderId="0" xfId="2" applyFont="1" applyFill="1" applyBorder="1" applyAlignment="1"/>
    <xf numFmtId="0" fontId="25" fillId="0" borderId="0" xfId="2" applyFont="1" applyFill="1" applyBorder="1" applyAlignment="1">
      <alignment horizontal="left"/>
    </xf>
    <xf numFmtId="0" fontId="121" fillId="0" borderId="0" xfId="2" applyFont="1" applyFill="1"/>
    <xf numFmtId="0" fontId="25" fillId="0" borderId="0" xfId="2" applyFont="1" applyFill="1" applyAlignment="1">
      <alignment horizontal="left" vertical="top" wrapText="1"/>
    </xf>
    <xf numFmtId="0" fontId="25" fillId="0" borderId="0" xfId="2" applyFont="1" applyFill="1" applyAlignment="1">
      <alignment horizontal="center" vertical="top" wrapText="1"/>
    </xf>
    <xf numFmtId="0" fontId="25" fillId="0" borderId="0" xfId="2" applyFont="1" applyFill="1" applyAlignment="1">
      <alignment vertical="top"/>
    </xf>
    <xf numFmtId="0" fontId="25" fillId="0" borderId="0" xfId="2" applyFont="1" applyFill="1" applyBorder="1" applyAlignment="1">
      <alignment horizontal="center" vertical="top" wrapText="1"/>
    </xf>
    <xf numFmtId="0" fontId="23" fillId="0" borderId="0" xfId="2" applyFont="1" applyFill="1" applyAlignment="1">
      <alignment vertical="top" wrapText="1"/>
    </xf>
    <xf numFmtId="0" fontId="122" fillId="0" borderId="0" xfId="2" applyFont="1" applyFill="1" applyAlignment="1"/>
    <xf numFmtId="0" fontId="25" fillId="0" borderId="0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center"/>
    </xf>
    <xf numFmtId="165" fontId="25" fillId="0" borderId="0" xfId="2" applyNumberFormat="1" applyFont="1" applyFill="1" applyBorder="1" applyAlignment="1">
      <alignment horizontal="center" wrapText="1"/>
    </xf>
    <xf numFmtId="3" fontId="25" fillId="0" borderId="0" xfId="2" applyNumberFormat="1" applyFont="1" applyFill="1" applyBorder="1" applyAlignment="1">
      <alignment horizontal="center" vertical="center" wrapText="1"/>
    </xf>
    <xf numFmtId="0" fontId="48" fillId="0" borderId="0" xfId="2" applyFont="1" applyFill="1" applyBorder="1" applyAlignment="1">
      <alignment horizontal="justify" vertical="top" wrapText="1"/>
    </xf>
    <xf numFmtId="0" fontId="114" fillId="0" borderId="0" xfId="2" quotePrefix="1" applyFont="1" applyFill="1" applyBorder="1" applyAlignment="1">
      <alignment horizontal="left"/>
    </xf>
    <xf numFmtId="0" fontId="114" fillId="0" borderId="0" xfId="2" applyFont="1" applyFill="1" applyBorder="1" applyAlignment="1">
      <alignment horizontal="left"/>
    </xf>
    <xf numFmtId="0" fontId="114" fillId="0" borderId="0" xfId="2" applyFont="1" applyFill="1" applyBorder="1" applyAlignment="1">
      <alignment horizontal="right"/>
    </xf>
    <xf numFmtId="0" fontId="48" fillId="0" borderId="0" xfId="2" quotePrefix="1" applyFont="1" applyFill="1" applyBorder="1" applyAlignment="1">
      <alignment horizontal="left"/>
    </xf>
    <xf numFmtId="0" fontId="48" fillId="0" borderId="0" xfId="2" applyFont="1" applyFill="1" applyBorder="1" applyAlignment="1">
      <alignment horizontal="left"/>
    </xf>
    <xf numFmtId="0" fontId="48" fillId="0" borderId="0" xfId="2" applyFont="1" applyFill="1" applyBorder="1" applyAlignment="1">
      <alignment horizontal="right"/>
    </xf>
    <xf numFmtId="0" fontId="125" fillId="0" borderId="0" xfId="2" applyFont="1" applyFill="1" applyBorder="1" applyAlignment="1">
      <alignment horizontal="left"/>
    </xf>
    <xf numFmtId="0" fontId="55" fillId="0" borderId="0" xfId="2" applyFont="1" applyFill="1" applyBorder="1" applyAlignment="1">
      <alignment horizontal="left"/>
    </xf>
    <xf numFmtId="0" fontId="25" fillId="0" borderId="0" xfId="2" applyFont="1" applyFill="1" applyBorder="1" applyAlignment="1">
      <alignment vertical="top" wrapText="1"/>
    </xf>
    <xf numFmtId="0" fontId="25" fillId="0" borderId="58" xfId="0" applyFont="1" applyFill="1" applyBorder="1" applyAlignment="1">
      <alignment horizontal="right" vertical="center"/>
    </xf>
    <xf numFmtId="0" fontId="25" fillId="0" borderId="58" xfId="0" applyFont="1" applyFill="1" applyBorder="1" applyAlignment="1">
      <alignment vertical="center"/>
    </xf>
    <xf numFmtId="0" fontId="123" fillId="0" borderId="0" xfId="2" applyFont="1" applyFill="1" applyBorder="1" applyAlignment="1">
      <alignment horizontal="left"/>
    </xf>
    <xf numFmtId="0" fontId="25" fillId="0" borderId="0" xfId="2" applyFont="1" applyFill="1" applyBorder="1" applyAlignment="1">
      <alignment horizontal="left" vertical="top" wrapText="1"/>
    </xf>
    <xf numFmtId="0" fontId="126" fillId="0" borderId="0" xfId="2" applyFont="1" applyFill="1" applyBorder="1"/>
    <xf numFmtId="0" fontId="25" fillId="0" borderId="0" xfId="2" applyFont="1" applyFill="1" applyBorder="1" applyAlignment="1">
      <alignment horizontal="left" vertical="top"/>
    </xf>
    <xf numFmtId="0" fontId="126" fillId="0" borderId="0" xfId="2" applyFont="1" applyFill="1" applyBorder="1" applyAlignment="1">
      <alignment horizontal="right"/>
    </xf>
    <xf numFmtId="0" fontId="25" fillId="0" borderId="58" xfId="2" applyFont="1" applyFill="1" applyBorder="1"/>
    <xf numFmtId="0" fontId="35" fillId="0" borderId="0" xfId="2" applyFont="1" applyFill="1" applyBorder="1" applyAlignment="1">
      <alignment wrapText="1"/>
    </xf>
    <xf numFmtId="1" fontId="127" fillId="0" borderId="44" xfId="0" applyNumberFormat="1" applyFont="1" applyFill="1" applyBorder="1" applyAlignment="1">
      <alignment vertical="top"/>
    </xf>
    <xf numFmtId="0" fontId="24" fillId="0" borderId="44" xfId="0" applyFont="1" applyFill="1" applyBorder="1" applyAlignment="1">
      <alignment vertical="top" wrapText="1"/>
    </xf>
    <xf numFmtId="3" fontId="28" fillId="0" borderId="0" xfId="0" applyNumberFormat="1" applyFont="1" applyFill="1" applyBorder="1"/>
    <xf numFmtId="0" fontId="30" fillId="0" borderId="44" xfId="2" applyFont="1" applyFill="1" applyBorder="1" applyAlignment="1">
      <alignment horizontal="right" vertical="top" wrapText="1"/>
    </xf>
    <xf numFmtId="4" fontId="25" fillId="0" borderId="0" xfId="2" applyNumberFormat="1" applyFont="1" applyFill="1" applyBorder="1"/>
    <xf numFmtId="166" fontId="25" fillId="0" borderId="0" xfId="2" applyNumberFormat="1" applyFont="1" applyFill="1" applyBorder="1" applyAlignment="1">
      <alignment horizontal="right"/>
    </xf>
    <xf numFmtId="3" fontId="25" fillId="0" borderId="0" xfId="2" applyNumberFormat="1" applyFont="1" applyFill="1" applyBorder="1"/>
    <xf numFmtId="1" fontId="127" fillId="0" borderId="44" xfId="2" applyNumberFormat="1" applyFont="1" applyFill="1" applyBorder="1" applyAlignment="1">
      <alignment horizontal="left" vertical="top" wrapText="1"/>
    </xf>
    <xf numFmtId="0" fontId="30" fillId="0" borderId="44" xfId="2" applyFont="1" applyFill="1" applyBorder="1" applyAlignment="1">
      <alignment vertical="top" wrapText="1"/>
    </xf>
    <xf numFmtId="0" fontId="128" fillId="0" borderId="44" xfId="2" applyFont="1" applyFill="1" applyBorder="1" applyAlignment="1">
      <alignment horizontal="left" vertical="top" wrapText="1"/>
    </xf>
    <xf numFmtId="0" fontId="25" fillId="0" borderId="44" xfId="2" applyFont="1" applyFill="1" applyBorder="1"/>
    <xf numFmtId="0" fontId="32" fillId="0" borderId="0" xfId="2" applyFont="1" applyFill="1" applyBorder="1"/>
    <xf numFmtId="165" fontId="32" fillId="0" borderId="0" xfId="2" applyNumberFormat="1" applyFont="1" applyFill="1" applyBorder="1"/>
    <xf numFmtId="0" fontId="28" fillId="0" borderId="0" xfId="0" applyFont="1" applyFill="1"/>
    <xf numFmtId="0" fontId="129" fillId="0" borderId="0" xfId="0" applyFont="1" applyFill="1"/>
    <xf numFmtId="1" fontId="24" fillId="0" borderId="44" xfId="0" applyNumberFormat="1" applyFont="1" applyFill="1" applyBorder="1" applyAlignment="1">
      <alignment vertical="center" wrapText="1"/>
    </xf>
    <xf numFmtId="1" fontId="24" fillId="0" borderId="44" xfId="0" applyNumberFormat="1" applyFont="1" applyFill="1" applyBorder="1" applyAlignment="1">
      <alignment horizontal="left" vertical="center" wrapText="1"/>
    </xf>
    <xf numFmtId="0" fontId="24" fillId="0" borderId="44" xfId="0" applyFont="1" applyFill="1" applyBorder="1" applyAlignment="1">
      <alignment vertical="center" wrapText="1"/>
    </xf>
    <xf numFmtId="165" fontId="28" fillId="0" borderId="0" xfId="0" applyNumberFormat="1" applyFont="1" applyFill="1"/>
    <xf numFmtId="3" fontId="28" fillId="0" borderId="0" xfId="0" applyNumberFormat="1" applyFont="1" applyFill="1"/>
    <xf numFmtId="1" fontId="28" fillId="0" borderId="0" xfId="0" applyNumberFormat="1" applyFont="1" applyFill="1"/>
    <xf numFmtId="0" fontId="25" fillId="0" borderId="0" xfId="0" applyFont="1" applyFill="1" applyBorder="1" applyAlignment="1">
      <alignment horizontal="right" vertical="center"/>
    </xf>
    <xf numFmtId="164" fontId="25" fillId="0" borderId="0" xfId="1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left" vertical="center"/>
    </xf>
    <xf numFmtId="0" fontId="129" fillId="0" borderId="0" xfId="0" applyFont="1" applyFill="1" applyBorder="1" applyAlignment="1">
      <alignment horizontal="left"/>
    </xf>
    <xf numFmtId="0" fontId="28" fillId="0" borderId="0" xfId="0" applyFont="1" applyFill="1" applyAlignment="1">
      <alignment horizontal="left"/>
    </xf>
    <xf numFmtId="164" fontId="28" fillId="0" borderId="0" xfId="0" applyNumberFormat="1" applyFont="1" applyFill="1"/>
    <xf numFmtId="0" fontId="32" fillId="0" borderId="0" xfId="2" applyFont="1" applyFill="1" applyBorder="1" applyAlignment="1">
      <alignment horizontal="right"/>
    </xf>
    <xf numFmtId="167" fontId="32" fillId="0" borderId="0" xfId="2" applyNumberFormat="1" applyFont="1" applyFill="1" applyBorder="1" applyAlignment="1">
      <alignment horizontal="right"/>
    </xf>
    <xf numFmtId="167" fontId="25" fillId="0" borderId="0" xfId="2" applyNumberFormat="1" applyFont="1" applyFill="1" applyBorder="1" applyAlignment="1">
      <alignment horizontal="right"/>
    </xf>
    <xf numFmtId="3" fontId="55" fillId="0" borderId="0" xfId="2" applyNumberFormat="1" applyFont="1" applyFill="1" applyBorder="1"/>
    <xf numFmtId="3" fontId="28" fillId="0" borderId="0" xfId="2" applyNumberFormat="1" applyFont="1" applyFill="1" applyBorder="1"/>
    <xf numFmtId="3" fontId="28" fillId="0" borderId="0" xfId="2" applyNumberFormat="1" applyFont="1" applyFill="1"/>
    <xf numFmtId="0" fontId="130" fillId="0" borderId="0" xfId="2" applyFont="1" applyFill="1" applyAlignment="1">
      <alignment wrapText="1"/>
    </xf>
    <xf numFmtId="0" fontId="40" fillId="0" borderId="0" xfId="2" applyFont="1" applyFill="1" applyBorder="1" applyAlignment="1">
      <alignment vertical="center" wrapText="1"/>
    </xf>
    <xf numFmtId="49" fontId="25" fillId="0" borderId="0" xfId="2" applyNumberFormat="1" applyFont="1" applyFill="1" applyBorder="1" applyAlignment="1">
      <alignment wrapText="1"/>
    </xf>
    <xf numFmtId="1" fontId="32" fillId="0" borderId="0" xfId="2" applyNumberFormat="1" applyFont="1" applyFill="1" applyBorder="1" applyAlignment="1">
      <alignment horizontal="right" wrapText="1"/>
    </xf>
    <xf numFmtId="0" fontId="32" fillId="0" borderId="0" xfId="2" applyFont="1" applyFill="1" applyBorder="1" applyAlignment="1">
      <alignment wrapText="1"/>
    </xf>
    <xf numFmtId="0" fontId="32" fillId="0" borderId="0" xfId="2" applyFont="1" applyFill="1" applyBorder="1" applyAlignment="1">
      <alignment horizontal="right" wrapText="1"/>
    </xf>
    <xf numFmtId="3" fontId="32" fillId="0" borderId="0" xfId="2" applyNumberFormat="1" applyFont="1" applyFill="1" applyBorder="1" applyAlignment="1">
      <alignment horizontal="right"/>
    </xf>
    <xf numFmtId="165" fontId="32" fillId="0" borderId="0" xfId="2" applyNumberFormat="1" applyFont="1" applyFill="1" applyBorder="1" applyAlignment="1">
      <alignment horizontal="right"/>
    </xf>
    <xf numFmtId="0" fontId="45" fillId="0" borderId="0" xfId="57" applyFont="1" applyFill="1"/>
    <xf numFmtId="0" fontId="131" fillId="0" borderId="0" xfId="2" applyFont="1" applyFill="1" applyAlignment="1">
      <alignment horizontal="right"/>
    </xf>
    <xf numFmtId="0" fontId="28" fillId="26" borderId="0" xfId="2" applyFont="1" applyFill="1"/>
    <xf numFmtId="0" fontId="25" fillId="26" borderId="0" xfId="2" applyFont="1" applyFill="1"/>
    <xf numFmtId="1" fontId="55" fillId="0" borderId="0" xfId="2" applyNumberFormat="1" applyFont="1" applyFill="1" applyBorder="1" applyAlignment="1">
      <alignment horizontal="left"/>
    </xf>
    <xf numFmtId="0" fontId="55" fillId="0" borderId="0" xfId="2" applyNumberFormat="1" applyFont="1" applyFill="1" applyBorder="1" applyAlignment="1">
      <alignment horizontal="left"/>
    </xf>
    <xf numFmtId="0" fontId="25" fillId="0" borderId="0" xfId="0" applyFont="1" applyFill="1" applyBorder="1" applyAlignment="1">
      <alignment horizontal="left" vertical="center"/>
    </xf>
    <xf numFmtId="0" fontId="28" fillId="0" borderId="58" xfId="0" applyFont="1" applyFill="1" applyBorder="1" applyAlignment="1">
      <alignment vertical="center"/>
    </xf>
    <xf numFmtId="1" fontId="28" fillId="0" borderId="58" xfId="0" applyNumberFormat="1" applyFont="1" applyFill="1" applyBorder="1" applyAlignment="1">
      <alignment vertical="center" wrapText="1"/>
    </xf>
    <xf numFmtId="3" fontId="25" fillId="0" borderId="58" xfId="0" applyNumberFormat="1" applyFont="1" applyFill="1" applyBorder="1" applyAlignment="1">
      <alignment horizontal="right" vertical="center"/>
    </xf>
    <xf numFmtId="164" fontId="25" fillId="0" borderId="58" xfId="1" applyNumberFormat="1" applyFont="1" applyFill="1" applyBorder="1" applyAlignment="1">
      <alignment horizontal="right" vertical="center"/>
    </xf>
    <xf numFmtId="0" fontId="24" fillId="0" borderId="58" xfId="0" applyFont="1" applyFill="1" applyBorder="1" applyAlignment="1">
      <alignment vertical="center" wrapText="1"/>
    </xf>
    <xf numFmtId="3" fontId="31" fillId="0" borderId="58" xfId="0" applyNumberFormat="1" applyFont="1" applyFill="1" applyBorder="1" applyAlignment="1">
      <alignment horizontal="right" vertical="center"/>
    </xf>
    <xf numFmtId="164" fontId="31" fillId="0" borderId="58" xfId="1" applyNumberFormat="1" applyFont="1" applyFill="1" applyBorder="1" applyAlignment="1">
      <alignment horizontal="right" vertical="center"/>
    </xf>
    <xf numFmtId="0" fontId="25" fillId="25" borderId="46" xfId="2" applyFont="1" applyFill="1" applyBorder="1" applyAlignment="1">
      <alignment horizontal="center" wrapText="1"/>
    </xf>
    <xf numFmtId="0" fontId="25" fillId="25" borderId="47" xfId="2" applyFont="1" applyFill="1" applyBorder="1" applyAlignment="1">
      <alignment horizontal="center" wrapText="1"/>
    </xf>
    <xf numFmtId="0" fontId="25" fillId="25" borderId="49" xfId="2" applyFont="1" applyFill="1" applyBorder="1" applyAlignment="1">
      <alignment horizontal="center" wrapText="1"/>
    </xf>
    <xf numFmtId="165" fontId="25" fillId="76" borderId="0" xfId="2" applyNumberFormat="1" applyFont="1" applyFill="1" applyBorder="1" applyAlignment="1">
      <alignment horizontal="right" vertical="center"/>
    </xf>
    <xf numFmtId="165" fontId="25" fillId="76" borderId="56" xfId="2" applyNumberFormat="1" applyFont="1" applyFill="1" applyBorder="1" applyAlignment="1">
      <alignment horizontal="right" vertical="center"/>
    </xf>
    <xf numFmtId="165" fontId="25" fillId="76" borderId="53" xfId="2" applyNumberFormat="1" applyFont="1" applyFill="1" applyBorder="1" applyAlignment="1">
      <alignment horizontal="right" vertical="center"/>
    </xf>
    <xf numFmtId="0" fontId="25" fillId="25" borderId="0" xfId="0" applyFont="1" applyFill="1" applyBorder="1"/>
    <xf numFmtId="0" fontId="25" fillId="25" borderId="0" xfId="0" applyFont="1" applyFill="1" applyBorder="1" applyAlignment="1"/>
    <xf numFmtId="0" fontId="25" fillId="25" borderId="46" xfId="2" applyFont="1" applyFill="1" applyBorder="1" applyAlignment="1">
      <alignment horizontal="center" vertical="center"/>
    </xf>
    <xf numFmtId="1" fontId="25" fillId="25" borderId="46" xfId="2" applyNumberFormat="1" applyFont="1" applyFill="1" applyBorder="1" applyAlignment="1">
      <alignment horizontal="center" wrapText="1"/>
    </xf>
    <xf numFmtId="1" fontId="33" fillId="25" borderId="47" xfId="2" applyNumberFormat="1" applyFont="1" applyFill="1" applyBorder="1" applyAlignment="1">
      <alignment horizontal="center" wrapText="1"/>
    </xf>
    <xf numFmtId="1" fontId="25" fillId="25" borderId="49" xfId="2" applyNumberFormat="1" applyFont="1" applyFill="1" applyBorder="1" applyAlignment="1">
      <alignment horizontal="center" wrapText="1"/>
    </xf>
    <xf numFmtId="0" fontId="34" fillId="25" borderId="46" xfId="0" applyFont="1" applyFill="1" applyBorder="1" applyAlignment="1">
      <alignment horizontal="right" wrapText="1"/>
    </xf>
    <xf numFmtId="0" fontId="25" fillId="25" borderId="0" xfId="2" applyFont="1" applyFill="1" applyBorder="1"/>
    <xf numFmtId="0" fontId="30" fillId="25" borderId="56" xfId="0" applyFont="1" applyFill="1" applyBorder="1" applyAlignment="1">
      <alignment vertical="center" wrapText="1"/>
    </xf>
    <xf numFmtId="0" fontId="30" fillId="25" borderId="53" xfId="0" applyFont="1" applyFill="1" applyBorder="1" applyAlignment="1">
      <alignment vertical="center" wrapText="1"/>
    </xf>
    <xf numFmtId="0" fontId="25" fillId="25" borderId="54" xfId="0" applyFont="1" applyFill="1" applyBorder="1"/>
    <xf numFmtId="0" fontId="25" fillId="25" borderId="50" xfId="0" applyFont="1" applyFill="1" applyBorder="1" applyAlignment="1">
      <alignment horizontal="center"/>
    </xf>
    <xf numFmtId="0" fontId="30" fillId="25" borderId="0" xfId="0" applyFont="1" applyFill="1" applyBorder="1" applyAlignment="1">
      <alignment horizontal="right" wrapText="1"/>
    </xf>
    <xf numFmtId="0" fontId="30" fillId="25" borderId="0" xfId="0" applyFont="1" applyFill="1" applyBorder="1" applyAlignment="1">
      <alignment horizontal="left" wrapText="1"/>
    </xf>
    <xf numFmtId="0" fontId="30" fillId="25" borderId="54" xfId="0" applyFont="1" applyFill="1" applyBorder="1" applyAlignment="1">
      <alignment horizontal="left" wrapText="1"/>
    </xf>
    <xf numFmtId="0" fontId="25" fillId="25" borderId="44" xfId="0" applyFont="1" applyFill="1" applyBorder="1" applyAlignment="1">
      <alignment wrapText="1"/>
    </xf>
    <xf numFmtId="0" fontId="28" fillId="25" borderId="55" xfId="0" applyFont="1" applyFill="1" applyBorder="1"/>
    <xf numFmtId="0" fontId="25" fillId="25" borderId="49" xfId="0" applyFont="1" applyFill="1" applyBorder="1" applyAlignment="1">
      <alignment horizontal="left" wrapText="1"/>
    </xf>
    <xf numFmtId="0" fontId="25" fillId="25" borderId="47" xfId="0" applyFont="1" applyFill="1" applyBorder="1" applyAlignment="1">
      <alignment horizontal="left" wrapText="1"/>
    </xf>
    <xf numFmtId="0" fontId="28" fillId="25" borderId="54" xfId="0" applyFont="1" applyFill="1" applyBorder="1"/>
    <xf numFmtId="0" fontId="25" fillId="25" borderId="0" xfId="0" applyFont="1" applyFill="1" applyBorder="1" applyAlignment="1">
      <alignment horizontal="center"/>
    </xf>
    <xf numFmtId="0" fontId="25" fillId="25" borderId="56" xfId="0" applyFont="1" applyFill="1" applyBorder="1" applyAlignment="1">
      <alignment horizontal="center"/>
    </xf>
    <xf numFmtId="0" fontId="34" fillId="25" borderId="0" xfId="0" applyFont="1" applyFill="1" applyBorder="1" applyAlignment="1">
      <alignment horizontal="center" wrapText="1"/>
    </xf>
    <xf numFmtId="0" fontId="34" fillId="25" borderId="52" xfId="0" applyFont="1" applyFill="1" applyBorder="1" applyAlignment="1">
      <alignment horizontal="center" wrapText="1"/>
    </xf>
    <xf numFmtId="0" fontId="34" fillId="25" borderId="44" xfId="0" applyFont="1" applyFill="1" applyBorder="1" applyAlignment="1">
      <alignment horizontal="center" wrapText="1"/>
    </xf>
    <xf numFmtId="0" fontId="25" fillId="25" borderId="49" xfId="2" applyFont="1" applyFill="1" applyBorder="1" applyAlignment="1">
      <alignment horizontal="right" textRotation="90" wrapText="1"/>
    </xf>
    <xf numFmtId="0" fontId="25" fillId="25" borderId="46" xfId="2" applyFont="1" applyFill="1" applyBorder="1" applyAlignment="1">
      <alignment horizontal="right" textRotation="90" wrapText="1"/>
    </xf>
    <xf numFmtId="0" fontId="25" fillId="25" borderId="47" xfId="2" applyFont="1" applyFill="1" applyBorder="1" applyAlignment="1">
      <alignment horizontal="right" textRotation="90" wrapText="1"/>
    </xf>
    <xf numFmtId="0" fontId="24" fillId="25" borderId="56" xfId="0" applyFont="1" applyFill="1" applyBorder="1" applyAlignment="1">
      <alignment vertical="center" wrapText="1"/>
    </xf>
    <xf numFmtId="0" fontId="24" fillId="25" borderId="53" xfId="0" applyFont="1" applyFill="1" applyBorder="1" applyAlignment="1">
      <alignment vertical="center" wrapText="1"/>
    </xf>
    <xf numFmtId="0" fontId="28" fillId="25" borderId="0" xfId="0" applyFont="1" applyFill="1" applyBorder="1"/>
    <xf numFmtId="0" fontId="38" fillId="25" borderId="50" xfId="0" applyFont="1" applyFill="1" applyBorder="1" applyAlignment="1">
      <alignment horizontal="center"/>
    </xf>
    <xf numFmtId="0" fontId="24" fillId="25" borderId="0" xfId="0" applyFont="1" applyFill="1" applyBorder="1" applyAlignment="1">
      <alignment horizontal="right" wrapText="1"/>
    </xf>
    <xf numFmtId="0" fontId="24" fillId="25" borderId="0" xfId="0" applyFont="1" applyFill="1" applyBorder="1" applyAlignment="1">
      <alignment horizontal="left" wrapText="1"/>
    </xf>
    <xf numFmtId="0" fontId="24" fillId="25" borderId="54" xfId="0" applyFont="1" applyFill="1" applyBorder="1" applyAlignment="1">
      <alignment horizontal="left" wrapText="1"/>
    </xf>
    <xf numFmtId="0" fontId="25" fillId="25" borderId="0" xfId="0" applyFont="1" applyFill="1" applyBorder="1" applyAlignment="1">
      <alignment wrapText="1"/>
    </xf>
    <xf numFmtId="0" fontId="115" fillId="25" borderId="52" xfId="0" applyFont="1" applyFill="1" applyBorder="1" applyAlignment="1">
      <alignment horizontal="center" wrapText="1"/>
    </xf>
    <xf numFmtId="0" fontId="115" fillId="25" borderId="55" xfId="0" applyFont="1" applyFill="1" applyBorder="1" applyAlignment="1">
      <alignment horizontal="center" wrapText="1"/>
    </xf>
    <xf numFmtId="3" fontId="25" fillId="25" borderId="0" xfId="0" applyNumberFormat="1" applyFont="1" applyFill="1" applyBorder="1" applyAlignment="1">
      <alignment horizontal="right" vertical="center"/>
    </xf>
    <xf numFmtId="164" fontId="25" fillId="25" borderId="56" xfId="1" applyNumberFormat="1" applyFont="1" applyFill="1" applyBorder="1" applyAlignment="1">
      <alignment horizontal="right" vertical="center"/>
    </xf>
    <xf numFmtId="3" fontId="31" fillId="25" borderId="0" xfId="0" applyNumberFormat="1" applyFont="1" applyFill="1" applyBorder="1" applyAlignment="1">
      <alignment horizontal="right" vertical="center"/>
    </xf>
    <xf numFmtId="0" fontId="28" fillId="25" borderId="0" xfId="0" applyFont="1" applyFill="1" applyBorder="1" applyAlignment="1"/>
    <xf numFmtId="0" fontId="28" fillId="25" borderId="54" xfId="0" applyFont="1" applyFill="1" applyBorder="1" applyAlignment="1"/>
    <xf numFmtId="0" fontId="28" fillId="25" borderId="50" xfId="0" applyFont="1" applyFill="1" applyBorder="1" applyAlignment="1"/>
    <xf numFmtId="0" fontId="28" fillId="25" borderId="0" xfId="0" applyFont="1" applyFill="1" applyBorder="1" applyAlignment="1">
      <alignment vertical="center" wrapText="1"/>
    </xf>
    <xf numFmtId="0" fontId="28" fillId="25" borderId="56" xfId="0" applyFont="1" applyFill="1" applyBorder="1" applyAlignment="1">
      <alignment vertical="center" wrapText="1"/>
    </xf>
    <xf numFmtId="0" fontId="25" fillId="25" borderId="54" xfId="0" applyFont="1" applyFill="1" applyBorder="1" applyAlignment="1">
      <alignment horizontal="center"/>
    </xf>
    <xf numFmtId="0" fontId="25" fillId="25" borderId="49" xfId="2" applyFont="1" applyFill="1" applyBorder="1" applyAlignment="1">
      <alignment horizontal="center" textRotation="90" wrapText="1"/>
    </xf>
    <xf numFmtId="0" fontId="25" fillId="25" borderId="47" xfId="2" applyFont="1" applyFill="1" applyBorder="1" applyAlignment="1">
      <alignment horizontal="center" textRotation="90" wrapText="1"/>
    </xf>
    <xf numFmtId="0" fontId="25" fillId="25" borderId="57" xfId="2" applyFont="1" applyFill="1" applyBorder="1" applyAlignment="1">
      <alignment horizontal="center" textRotation="90" wrapText="1"/>
    </xf>
    <xf numFmtId="165" fontId="25" fillId="76" borderId="0" xfId="20" applyNumberFormat="1" applyFont="1" applyFill="1" applyBorder="1" applyAlignment="1">
      <alignment horizontal="right" vertical="center"/>
    </xf>
    <xf numFmtId="164" fontId="25" fillId="76" borderId="53" xfId="1" applyNumberFormat="1" applyFont="1" applyFill="1" applyBorder="1" applyAlignment="1">
      <alignment vertical="center"/>
    </xf>
    <xf numFmtId="165" fontId="25" fillId="76" borderId="56" xfId="20" applyNumberFormat="1" applyFont="1" applyFill="1" applyBorder="1" applyAlignment="1">
      <alignment horizontal="right" vertical="center"/>
    </xf>
    <xf numFmtId="165" fontId="25" fillId="76" borderId="46" xfId="20" applyNumberFormat="1" applyFont="1" applyFill="1" applyBorder="1" applyAlignment="1">
      <alignment horizontal="right" vertical="center"/>
    </xf>
    <xf numFmtId="3" fontId="25" fillId="76" borderId="49" xfId="0" applyNumberFormat="1" applyFont="1" applyFill="1" applyBorder="1" applyAlignment="1">
      <alignment vertical="center"/>
    </xf>
    <xf numFmtId="3" fontId="25" fillId="76" borderId="46" xfId="0" applyNumberFormat="1" applyFont="1" applyFill="1" applyBorder="1" applyAlignment="1">
      <alignment vertical="center"/>
    </xf>
    <xf numFmtId="165" fontId="25" fillId="76" borderId="47" xfId="0" applyNumberFormat="1" applyFont="1" applyFill="1" applyBorder="1" applyAlignment="1">
      <alignment horizontal="center" vertical="center"/>
    </xf>
    <xf numFmtId="0" fontId="25" fillId="76" borderId="52" xfId="0" applyFont="1" applyFill="1" applyBorder="1" applyAlignment="1">
      <alignment horizontal="left" vertical="center"/>
    </xf>
    <xf numFmtId="3" fontId="25" fillId="76" borderId="55" xfId="0" applyNumberFormat="1" applyFont="1" applyFill="1" applyBorder="1" applyAlignment="1">
      <alignment horizontal="right" vertical="center"/>
    </xf>
    <xf numFmtId="3" fontId="25" fillId="76" borderId="52" xfId="0" applyNumberFormat="1" applyFont="1" applyFill="1" applyBorder="1" applyAlignment="1">
      <alignment horizontal="right" vertical="center"/>
    </xf>
    <xf numFmtId="3" fontId="25" fillId="76" borderId="44" xfId="0" applyNumberFormat="1" applyFont="1" applyFill="1" applyBorder="1" applyAlignment="1">
      <alignment horizontal="right" vertical="center"/>
    </xf>
    <xf numFmtId="164" fontId="25" fillId="76" borderId="55" xfId="1" applyNumberFormat="1" applyFont="1" applyFill="1" applyBorder="1" applyAlignment="1">
      <alignment horizontal="right" vertical="center"/>
    </xf>
    <xf numFmtId="164" fontId="25" fillId="76" borderId="51" xfId="1" applyNumberFormat="1" applyFont="1" applyFill="1" applyBorder="1" applyAlignment="1">
      <alignment horizontal="right" vertical="center"/>
    </xf>
    <xf numFmtId="3" fontId="115" fillId="76" borderId="52" xfId="0" applyNumberFormat="1" applyFont="1" applyFill="1" applyBorder="1" applyAlignment="1">
      <alignment horizontal="right" vertical="center"/>
    </xf>
    <xf numFmtId="3" fontId="115" fillId="76" borderId="44" xfId="0" applyNumberFormat="1" applyFont="1" applyFill="1" applyBorder="1" applyAlignment="1">
      <alignment horizontal="right" vertical="center"/>
    </xf>
    <xf numFmtId="165" fontId="25" fillId="76" borderId="52" xfId="1" applyNumberFormat="1" applyFont="1" applyFill="1" applyBorder="1" applyAlignment="1">
      <alignment horizontal="right" vertical="center"/>
    </xf>
    <xf numFmtId="165" fontId="25" fillId="76" borderId="44" xfId="0" applyNumberFormat="1" applyFont="1" applyFill="1" applyBorder="1" applyAlignment="1">
      <alignment horizontal="right" vertical="center"/>
    </xf>
    <xf numFmtId="165" fontId="25" fillId="76" borderId="44" xfId="1" applyNumberFormat="1" applyFont="1" applyFill="1" applyBorder="1" applyAlignment="1">
      <alignment horizontal="right" vertical="center"/>
    </xf>
    <xf numFmtId="3" fontId="115" fillId="76" borderId="55" xfId="0" applyNumberFormat="1" applyFont="1" applyFill="1" applyBorder="1" applyAlignment="1">
      <alignment horizontal="right" vertical="center"/>
    </xf>
    <xf numFmtId="3" fontId="25" fillId="76" borderId="47" xfId="0" applyNumberFormat="1" applyFont="1" applyFill="1" applyBorder="1" applyAlignment="1">
      <alignment vertical="center"/>
    </xf>
    <xf numFmtId="3" fontId="25" fillId="76" borderId="49" xfId="0" applyNumberFormat="1" applyFont="1" applyFill="1" applyBorder="1" applyAlignment="1">
      <alignment horizontal="right" vertical="center"/>
    </xf>
    <xf numFmtId="3" fontId="25" fillId="76" borderId="47" xfId="0" applyNumberFormat="1" applyFont="1" applyFill="1" applyBorder="1" applyAlignment="1">
      <alignment horizontal="right" vertical="center"/>
    </xf>
    <xf numFmtId="0" fontId="25" fillId="76" borderId="49" xfId="0" applyFont="1" applyFill="1" applyBorder="1" applyAlignment="1">
      <alignment vertical="center"/>
    </xf>
    <xf numFmtId="164" fontId="25" fillId="76" borderId="47" xfId="1" applyNumberFormat="1" applyFont="1" applyFill="1" applyBorder="1" applyAlignment="1">
      <alignment horizontal="right" vertical="center"/>
    </xf>
    <xf numFmtId="165" fontId="25" fillId="76" borderId="49" xfId="0" applyNumberFormat="1" applyFont="1" applyFill="1" applyBorder="1" applyAlignment="1">
      <alignment vertical="center"/>
    </xf>
    <xf numFmtId="165" fontId="25" fillId="76" borderId="46" xfId="0" applyNumberFormat="1" applyFont="1" applyFill="1" applyBorder="1" applyAlignment="1">
      <alignment vertical="center"/>
    </xf>
    <xf numFmtId="0" fontId="115" fillId="25" borderId="44" xfId="0" applyFont="1" applyFill="1" applyBorder="1" applyAlignment="1">
      <alignment horizontal="center" wrapText="1"/>
    </xf>
    <xf numFmtId="165" fontId="25" fillId="76" borderId="44" xfId="20" applyNumberFormat="1" applyFont="1" applyFill="1" applyBorder="1" applyAlignment="1">
      <alignment horizontal="right" vertical="center"/>
    </xf>
    <xf numFmtId="0" fontId="25" fillId="25" borderId="57" xfId="2" applyFont="1" applyFill="1" applyBorder="1" applyAlignment="1">
      <alignment horizontal="center" vertical="center" wrapText="1"/>
    </xf>
    <xf numFmtId="0" fontId="25" fillId="25" borderId="57" xfId="2" applyFont="1" applyFill="1" applyBorder="1" applyAlignment="1">
      <alignment horizontal="center" wrapText="1"/>
    </xf>
    <xf numFmtId="0" fontId="25" fillId="25" borderId="49" xfId="2" applyFont="1" applyFill="1" applyBorder="1" applyAlignment="1">
      <alignment horizontal="center" vertical="center" wrapText="1"/>
    </xf>
    <xf numFmtId="0" fontId="25" fillId="25" borderId="0" xfId="2" applyFont="1" applyFill="1" applyBorder="1" applyAlignment="1">
      <alignment horizontal="center" vertical="center" wrapText="1"/>
    </xf>
    <xf numFmtId="0" fontId="25" fillId="25" borderId="56" xfId="0" applyFont="1" applyFill="1" applyBorder="1" applyAlignment="1">
      <alignment horizontal="center" wrapText="1"/>
    </xf>
    <xf numFmtId="0" fontId="25" fillId="0" borderId="58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25" borderId="55" xfId="0" applyFont="1" applyFill="1" applyBorder="1" applyAlignment="1">
      <alignment horizontal="center" wrapText="1"/>
    </xf>
    <xf numFmtId="0" fontId="25" fillId="25" borderId="52" xfId="0" applyFont="1" applyFill="1" applyBorder="1" applyAlignment="1">
      <alignment horizontal="center" wrapText="1"/>
    </xf>
    <xf numFmtId="0" fontId="25" fillId="25" borderId="44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vertical="center"/>
    </xf>
    <xf numFmtId="0" fontId="52" fillId="0" borderId="0" xfId="0" applyFont="1" applyFill="1" applyBorder="1"/>
    <xf numFmtId="0" fontId="30" fillId="0" borderId="0" xfId="0" applyFont="1" applyFill="1" applyBorder="1" applyAlignment="1">
      <alignment wrapText="1"/>
    </xf>
    <xf numFmtId="0" fontId="30" fillId="0" borderId="0" xfId="0" applyFont="1" applyFill="1" applyBorder="1" applyAlignment="1">
      <alignment vertical="center" wrapText="1"/>
    </xf>
    <xf numFmtId="0" fontId="52" fillId="0" borderId="0" xfId="0" applyFont="1" applyFill="1"/>
    <xf numFmtId="0" fontId="30" fillId="0" borderId="0" xfId="0" applyFont="1" applyFill="1" applyBorder="1"/>
    <xf numFmtId="0" fontId="25" fillId="25" borderId="58" xfId="0" applyFont="1" applyFill="1" applyBorder="1"/>
    <xf numFmtId="165" fontId="25" fillId="0" borderId="45" xfId="2" applyNumberFormat="1" applyFont="1" applyFill="1" applyBorder="1" applyAlignment="1">
      <alignment vertical="center"/>
    </xf>
    <xf numFmtId="165" fontId="25" fillId="0" borderId="48" xfId="2" applyNumberFormat="1" applyFont="1" applyFill="1" applyBorder="1" applyAlignment="1">
      <alignment vertical="center"/>
    </xf>
    <xf numFmtId="165" fontId="25" fillId="76" borderId="45" xfId="2" applyNumberFormat="1" applyFont="1" applyFill="1" applyBorder="1" applyAlignment="1">
      <alignment horizontal="right" vertical="center"/>
    </xf>
    <xf numFmtId="165" fontId="25" fillId="0" borderId="58" xfId="2" applyNumberFormat="1" applyFont="1" applyFill="1" applyBorder="1" applyAlignment="1">
      <alignment horizontal="right"/>
    </xf>
    <xf numFmtId="165" fontId="25" fillId="76" borderId="58" xfId="20" applyNumberFormat="1" applyFont="1" applyFill="1" applyBorder="1" applyAlignment="1">
      <alignment horizontal="right" vertical="center"/>
    </xf>
    <xf numFmtId="0" fontId="28" fillId="25" borderId="56" xfId="0" applyFont="1" applyFill="1" applyBorder="1" applyAlignment="1">
      <alignment vertical="top" wrapText="1"/>
    </xf>
    <xf numFmtId="0" fontId="25" fillId="25" borderId="58" xfId="0" applyFont="1" applyFill="1" applyBorder="1" applyAlignment="1">
      <alignment horizontal="center" wrapText="1"/>
    </xf>
    <xf numFmtId="0" fontId="25" fillId="0" borderId="47" xfId="0" applyFont="1" applyFill="1" applyBorder="1" applyAlignment="1">
      <alignment horizontal="center" vertical="center"/>
    </xf>
    <xf numFmtId="165" fontId="25" fillId="0" borderId="46" xfId="0" applyNumberFormat="1" applyFont="1" applyFill="1" applyBorder="1" applyAlignment="1">
      <alignment horizontal="center"/>
    </xf>
    <xf numFmtId="165" fontId="25" fillId="0" borderId="46" xfId="0" applyNumberFormat="1" applyFont="1" applyFill="1" applyBorder="1" applyAlignment="1">
      <alignment horizontal="center" vertical="center"/>
    </xf>
    <xf numFmtId="165" fontId="25" fillId="0" borderId="46" xfId="0" applyNumberFormat="1" applyFont="1" applyFill="1" applyBorder="1" applyAlignment="1">
      <alignment horizontal="center" vertical="top" wrapText="1"/>
    </xf>
    <xf numFmtId="0" fontId="25" fillId="76" borderId="47" xfId="0" applyFont="1" applyFill="1" applyBorder="1" applyAlignment="1">
      <alignment horizontal="center" vertical="center"/>
    </xf>
    <xf numFmtId="165" fontId="25" fillId="76" borderId="46" xfId="0" applyNumberFormat="1" applyFont="1" applyFill="1" applyBorder="1" applyAlignment="1">
      <alignment horizontal="center" vertical="center"/>
    </xf>
    <xf numFmtId="0" fontId="25" fillId="0" borderId="56" xfId="0" applyFont="1" applyFill="1" applyBorder="1" applyAlignment="1">
      <alignment horizontal="left" vertical="center"/>
    </xf>
    <xf numFmtId="165" fontId="25" fillId="0" borderId="58" xfId="0" applyNumberFormat="1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horizontal="left" vertical="center"/>
    </xf>
    <xf numFmtId="165" fontId="25" fillId="0" borderId="0" xfId="0" applyNumberFormat="1" applyFont="1" applyFill="1" applyBorder="1" applyAlignment="1">
      <alignment horizontal="center" vertical="center"/>
    </xf>
    <xf numFmtId="3" fontId="25" fillId="0" borderId="58" xfId="0" applyNumberFormat="1" applyFont="1" applyFill="1" applyBorder="1" applyAlignment="1">
      <alignment horizontal="center"/>
    </xf>
    <xf numFmtId="0" fontId="25" fillId="0" borderId="55" xfId="0" applyFont="1" applyFill="1" applyBorder="1" applyAlignment="1">
      <alignment horizontal="left" wrapText="1"/>
    </xf>
    <xf numFmtId="3" fontId="25" fillId="0" borderId="44" xfId="0" applyNumberFormat="1" applyFont="1" applyFill="1" applyBorder="1" applyAlignment="1">
      <alignment horizontal="center"/>
    </xf>
    <xf numFmtId="0" fontId="25" fillId="0" borderId="56" xfId="0" applyFont="1" applyFill="1" applyBorder="1" applyAlignment="1">
      <alignment horizontal="left"/>
    </xf>
    <xf numFmtId="165" fontId="25" fillId="0" borderId="58" xfId="0" applyNumberFormat="1" applyFont="1" applyFill="1" applyBorder="1" applyAlignment="1">
      <alignment horizontal="center"/>
    </xf>
    <xf numFmtId="165" fontId="25" fillId="0" borderId="44" xfId="0" applyNumberFormat="1" applyFont="1" applyFill="1" applyBorder="1" applyAlignment="1">
      <alignment horizontal="center"/>
    </xf>
    <xf numFmtId="1" fontId="30" fillId="25" borderId="58" xfId="0" applyNumberFormat="1" applyFont="1" applyFill="1" applyBorder="1" applyAlignment="1">
      <alignment horizontal="left" vertical="center" wrapText="1"/>
    </xf>
    <xf numFmtId="0" fontId="30" fillId="25" borderId="58" xfId="0" applyFont="1" applyFill="1" applyBorder="1" applyAlignment="1">
      <alignment vertical="center" wrapText="1"/>
    </xf>
    <xf numFmtId="0" fontId="116" fillId="25" borderId="58" xfId="0" applyFont="1" applyFill="1" applyBorder="1" applyAlignment="1">
      <alignment vertical="center" wrapText="1"/>
    </xf>
    <xf numFmtId="0" fontId="115" fillId="25" borderId="58" xfId="0" applyFont="1" applyFill="1" applyBorder="1"/>
    <xf numFmtId="1" fontId="30" fillId="25" borderId="0" xfId="0" applyNumberFormat="1" applyFont="1" applyFill="1" applyBorder="1" applyAlignment="1">
      <alignment horizontal="right" vertical="center" wrapText="1"/>
    </xf>
    <xf numFmtId="1" fontId="30" fillId="25" borderId="44" xfId="0" applyNumberFormat="1" applyFont="1" applyFill="1" applyBorder="1" applyAlignment="1">
      <alignment horizontal="right" vertical="center" wrapText="1"/>
    </xf>
    <xf numFmtId="164" fontId="115" fillId="0" borderId="58" xfId="1" applyNumberFormat="1" applyFont="1" applyFill="1" applyBorder="1" applyAlignment="1">
      <alignment horizontal="right" vertical="center"/>
    </xf>
    <xf numFmtId="164" fontId="115" fillId="0" borderId="0" xfId="1" applyNumberFormat="1" applyFont="1" applyFill="1" applyBorder="1" applyAlignment="1">
      <alignment horizontal="right" vertical="center"/>
    </xf>
    <xf numFmtId="164" fontId="115" fillId="76" borderId="44" xfId="1" applyNumberFormat="1" applyFont="1" applyFill="1" applyBorder="1" applyAlignment="1">
      <alignment horizontal="right" vertical="center"/>
    </xf>
    <xf numFmtId="0" fontId="25" fillId="25" borderId="44" xfId="0" applyFont="1" applyFill="1" applyBorder="1" applyAlignment="1">
      <alignment horizontal="center" vertical="center" wrapText="1"/>
    </xf>
    <xf numFmtId="165" fontId="34" fillId="0" borderId="58" xfId="1" applyNumberFormat="1" applyFont="1" applyFill="1" applyBorder="1" applyAlignment="1">
      <alignment horizontal="right" vertical="center"/>
    </xf>
    <xf numFmtId="0" fontId="25" fillId="76" borderId="44" xfId="0" applyFont="1" applyFill="1" applyBorder="1" applyAlignment="1">
      <alignment horizontal="left" vertical="center"/>
    </xf>
    <xf numFmtId="0" fontId="30" fillId="25" borderId="56" xfId="2" applyFont="1" applyFill="1" applyBorder="1" applyAlignment="1">
      <alignment horizontal="right" vertical="top" wrapText="1"/>
    </xf>
    <xf numFmtId="0" fontId="25" fillId="25" borderId="55" xfId="2" applyFont="1" applyFill="1" applyBorder="1" applyAlignment="1">
      <alignment horizontal="left"/>
    </xf>
    <xf numFmtId="0" fontId="25" fillId="0" borderId="56" xfId="2" applyFont="1" applyFill="1" applyBorder="1" applyAlignment="1">
      <alignment horizontal="left" vertical="center"/>
    </xf>
    <xf numFmtId="3" fontId="25" fillId="0" borderId="58" xfId="2" applyNumberFormat="1" applyFont="1" applyFill="1" applyBorder="1" applyAlignment="1">
      <alignment vertical="center"/>
    </xf>
    <xf numFmtId="0" fontId="25" fillId="0" borderId="54" xfId="2" applyFont="1" applyFill="1" applyBorder="1" applyAlignment="1">
      <alignment horizontal="left" vertical="center"/>
    </xf>
    <xf numFmtId="0" fontId="25" fillId="0" borderId="55" xfId="2" applyFont="1" applyFill="1" applyBorder="1" applyAlignment="1">
      <alignment horizontal="left" vertical="center"/>
    </xf>
    <xf numFmtId="1" fontId="24" fillId="25" borderId="58" xfId="0" applyNumberFormat="1" applyFont="1" applyFill="1" applyBorder="1" applyAlignment="1">
      <alignment horizontal="left" vertical="center" wrapText="1"/>
    </xf>
    <xf numFmtId="0" fontId="24" fillId="25" borderId="58" xfId="0" applyFont="1" applyFill="1" applyBorder="1" applyAlignment="1">
      <alignment vertical="center" wrapText="1"/>
    </xf>
    <xf numFmtId="0" fontId="28" fillId="25" borderId="58" xfId="0" applyFont="1" applyFill="1" applyBorder="1"/>
    <xf numFmtId="1" fontId="24" fillId="25" borderId="0" xfId="0" applyNumberFormat="1" applyFont="1" applyFill="1" applyBorder="1" applyAlignment="1">
      <alignment horizontal="right" vertical="center" wrapText="1"/>
    </xf>
    <xf numFmtId="164" fontId="115" fillId="0" borderId="45" xfId="1" applyNumberFormat="1" applyFont="1" applyFill="1" applyBorder="1" applyAlignment="1">
      <alignment horizontal="right" vertical="center"/>
    </xf>
    <xf numFmtId="164" fontId="115" fillId="0" borderId="48" xfId="1" applyNumberFormat="1" applyFont="1" applyFill="1" applyBorder="1" applyAlignment="1">
      <alignment horizontal="right" vertical="center"/>
    </xf>
    <xf numFmtId="164" fontId="115" fillId="76" borderId="52" xfId="1" applyNumberFormat="1" applyFont="1" applyFill="1" applyBorder="1" applyAlignment="1">
      <alignment horizontal="right" vertical="center"/>
    </xf>
    <xf numFmtId="164" fontId="31" fillId="25" borderId="58" xfId="1" applyNumberFormat="1" applyFont="1" applyFill="1" applyBorder="1" applyAlignment="1">
      <alignment horizontal="right" vertical="center"/>
    </xf>
    <xf numFmtId="0" fontId="25" fillId="0" borderId="44" xfId="0" applyFont="1" applyFill="1" applyBorder="1" applyAlignment="1">
      <alignment horizontal="right" vertical="center"/>
    </xf>
    <xf numFmtId="0" fontId="25" fillId="76" borderId="46" xfId="0" applyFont="1" applyFill="1" applyBorder="1" applyAlignment="1">
      <alignment horizontal="right" vertical="center"/>
    </xf>
    <xf numFmtId="0" fontId="25" fillId="25" borderId="47" xfId="2" applyFont="1" applyFill="1" applyBorder="1" applyAlignment="1">
      <alignment horizontal="right"/>
    </xf>
    <xf numFmtId="0" fontId="25" fillId="0" borderId="56" xfId="2" applyFont="1" applyFill="1" applyBorder="1" applyAlignment="1">
      <alignment horizontal="right" vertical="center"/>
    </xf>
    <xf numFmtId="3" fontId="25" fillId="0" borderId="45" xfId="2" applyNumberFormat="1" applyFont="1" applyFill="1" applyBorder="1" applyAlignment="1">
      <alignment vertical="center"/>
    </xf>
    <xf numFmtId="0" fontId="25" fillId="0" borderId="54" xfId="2" applyFont="1" applyFill="1" applyBorder="1" applyAlignment="1">
      <alignment horizontal="right" vertical="center"/>
    </xf>
    <xf numFmtId="3" fontId="25" fillId="0" borderId="48" xfId="2" applyNumberFormat="1" applyFont="1" applyFill="1" applyBorder="1" applyAlignment="1">
      <alignment vertical="center"/>
    </xf>
    <xf numFmtId="0" fontId="25" fillId="0" borderId="55" xfId="2" applyFont="1" applyFill="1" applyBorder="1" applyAlignment="1">
      <alignment horizontal="right" vertical="center"/>
    </xf>
    <xf numFmtId="0" fontId="25" fillId="25" borderId="44" xfId="0" applyFont="1" applyFill="1" applyBorder="1"/>
    <xf numFmtId="0" fontId="25" fillId="25" borderId="46" xfId="0" applyFont="1" applyFill="1" applyBorder="1" applyAlignment="1">
      <alignment horizontal="center"/>
    </xf>
    <xf numFmtId="0" fontId="25" fillId="25" borderId="49" xfId="0" applyFont="1" applyFill="1" applyBorder="1" applyAlignment="1">
      <alignment horizontal="center"/>
    </xf>
    <xf numFmtId="0" fontId="25" fillId="25" borderId="58" xfId="0" applyFont="1" applyFill="1" applyBorder="1" applyAlignment="1"/>
    <xf numFmtId="0" fontId="25" fillId="0" borderId="48" xfId="0" applyFont="1" applyFill="1" applyBorder="1" applyAlignment="1">
      <alignment horizontal="left"/>
    </xf>
    <xf numFmtId="0" fontId="25" fillId="0" borderId="52" xfId="0" applyFont="1" applyFill="1" applyBorder="1" applyAlignment="1">
      <alignment horizontal="left"/>
    </xf>
    <xf numFmtId="0" fontId="25" fillId="0" borderId="45" xfId="0" applyFont="1" applyFill="1" applyBorder="1" applyAlignment="1">
      <alignment horizontal="left"/>
    </xf>
    <xf numFmtId="3" fontId="25" fillId="0" borderId="48" xfId="0" applyNumberFormat="1" applyFont="1" applyFill="1" applyBorder="1"/>
    <xf numFmtId="3" fontId="25" fillId="0" borderId="58" xfId="0" applyNumberFormat="1" applyFont="1" applyFill="1" applyBorder="1"/>
    <xf numFmtId="1" fontId="25" fillId="25" borderId="57" xfId="0" applyNumberFormat="1" applyFont="1" applyFill="1" applyBorder="1" applyAlignment="1">
      <alignment horizontal="center"/>
    </xf>
    <xf numFmtId="3" fontId="25" fillId="76" borderId="50" xfId="0" applyNumberFormat="1" applyFont="1" applyFill="1" applyBorder="1"/>
    <xf numFmtId="3" fontId="25" fillId="76" borderId="51" xfId="0" applyNumberFormat="1" applyFont="1" applyFill="1" applyBorder="1"/>
    <xf numFmtId="3" fontId="25" fillId="76" borderId="53" xfId="0" applyNumberFormat="1" applyFont="1" applyFill="1" applyBorder="1"/>
    <xf numFmtId="3" fontId="25" fillId="76" borderId="57" xfId="0" applyNumberFormat="1" applyFont="1" applyFill="1" applyBorder="1"/>
    <xf numFmtId="1" fontId="25" fillId="25" borderId="49" xfId="0" applyNumberFormat="1" applyFont="1" applyFill="1" applyBorder="1" applyAlignment="1">
      <alignment horizontal="center"/>
    </xf>
    <xf numFmtId="3" fontId="25" fillId="76" borderId="48" xfId="0" applyNumberFormat="1" applyFont="1" applyFill="1" applyBorder="1"/>
    <xf numFmtId="3" fontId="25" fillId="76" borderId="52" xfId="0" applyNumberFormat="1" applyFont="1" applyFill="1" applyBorder="1"/>
    <xf numFmtId="3" fontId="25" fillId="76" borderId="45" xfId="0" applyNumberFormat="1" applyFont="1" applyFill="1" applyBorder="1"/>
    <xf numFmtId="3" fontId="25" fillId="76" borderId="49" xfId="0" applyNumberFormat="1" applyFont="1" applyFill="1" applyBorder="1"/>
    <xf numFmtId="0" fontId="30" fillId="25" borderId="0" xfId="2" applyFont="1" applyFill="1" applyBorder="1" applyAlignment="1">
      <alignment horizontal="right" vertical="top" wrapText="1"/>
    </xf>
    <xf numFmtId="0" fontId="25" fillId="25" borderId="44" xfId="2" applyFont="1" applyFill="1" applyBorder="1" applyAlignment="1">
      <alignment horizontal="left"/>
    </xf>
    <xf numFmtId="0" fontId="25" fillId="0" borderId="58" xfId="2" applyFont="1" applyFill="1" applyBorder="1" applyAlignment="1">
      <alignment horizontal="left" vertical="center"/>
    </xf>
    <xf numFmtId="0" fontId="25" fillId="0" borderId="0" xfId="2" applyFont="1" applyFill="1" applyBorder="1" applyAlignment="1">
      <alignment horizontal="left" vertical="center"/>
    </xf>
    <xf numFmtId="0" fontId="25" fillId="0" borderId="44" xfId="2" applyFont="1" applyFill="1" applyBorder="1" applyAlignment="1">
      <alignment horizontal="left" vertical="center"/>
    </xf>
    <xf numFmtId="0" fontId="25" fillId="76" borderId="58" xfId="2" applyFont="1" applyFill="1" applyBorder="1" applyAlignment="1">
      <alignment horizontal="left" vertical="center"/>
    </xf>
    <xf numFmtId="0" fontId="25" fillId="76" borderId="0" xfId="2" applyFont="1" applyFill="1" applyBorder="1" applyAlignment="1">
      <alignment horizontal="left" vertical="center"/>
    </xf>
    <xf numFmtId="0" fontId="25" fillId="76" borderId="44" xfId="2" applyFont="1" applyFill="1" applyBorder="1" applyAlignment="1">
      <alignment horizontal="left" vertical="center"/>
    </xf>
    <xf numFmtId="0" fontId="25" fillId="76" borderId="46" xfId="2" applyFont="1" applyFill="1" applyBorder="1" applyAlignment="1">
      <alignment horizontal="left" vertical="center"/>
    </xf>
    <xf numFmtId="0" fontId="30" fillId="25" borderId="58" xfId="2" applyFont="1" applyFill="1" applyBorder="1" applyAlignment="1">
      <alignment horizontal="right" vertical="top" wrapText="1"/>
    </xf>
    <xf numFmtId="165" fontId="25" fillId="0" borderId="48" xfId="2" applyNumberFormat="1" applyFont="1" applyFill="1" applyBorder="1" applyAlignment="1">
      <alignment horizontal="right" vertical="center"/>
    </xf>
    <xf numFmtId="165" fontId="25" fillId="0" borderId="52" xfId="2" applyNumberFormat="1" applyFont="1" applyFill="1" applyBorder="1" applyAlignment="1">
      <alignment horizontal="right" vertical="center"/>
    </xf>
    <xf numFmtId="165" fontId="25" fillId="76" borderId="48" xfId="2" applyNumberFormat="1" applyFont="1" applyFill="1" applyBorder="1" applyAlignment="1">
      <alignment horizontal="right" vertical="center"/>
    </xf>
    <xf numFmtId="165" fontId="25" fillId="0" borderId="45" xfId="2" applyNumberFormat="1" applyFont="1" applyFill="1" applyBorder="1" applyAlignment="1">
      <alignment horizontal="right" vertical="center"/>
    </xf>
    <xf numFmtId="165" fontId="25" fillId="76" borderId="45" xfId="20" applyNumberFormat="1" applyFont="1" applyFill="1" applyBorder="1" applyAlignment="1">
      <alignment horizontal="right" vertical="center"/>
    </xf>
    <xf numFmtId="165" fontId="25" fillId="76" borderId="48" xfId="20" applyNumberFormat="1" applyFont="1" applyFill="1" applyBorder="1" applyAlignment="1">
      <alignment horizontal="right" vertical="center"/>
    </xf>
    <xf numFmtId="165" fontId="25" fillId="76" borderId="52" xfId="20" applyNumberFormat="1" applyFont="1" applyFill="1" applyBorder="1" applyAlignment="1">
      <alignment horizontal="right" vertical="center"/>
    </xf>
    <xf numFmtId="165" fontId="25" fillId="0" borderId="45" xfId="20" applyNumberFormat="1" applyFont="1" applyFill="1" applyBorder="1" applyAlignment="1">
      <alignment horizontal="right" vertical="center"/>
    </xf>
    <xf numFmtId="165" fontId="25" fillId="0" borderId="52" xfId="20" applyNumberFormat="1" applyFont="1" applyFill="1" applyBorder="1" applyAlignment="1">
      <alignment horizontal="right" vertical="center"/>
    </xf>
    <xf numFmtId="165" fontId="25" fillId="76" borderId="49" xfId="20" applyNumberFormat="1" applyFont="1" applyFill="1" applyBorder="1" applyAlignment="1">
      <alignment horizontal="right" vertical="center"/>
    </xf>
    <xf numFmtId="1" fontId="25" fillId="25" borderId="57" xfId="2" applyNumberFormat="1" applyFont="1" applyFill="1" applyBorder="1" applyAlignment="1">
      <alignment horizontal="center" wrapText="1"/>
    </xf>
    <xf numFmtId="165" fontId="25" fillId="76" borderId="53" xfId="20" applyNumberFormat="1" applyFont="1" applyFill="1" applyBorder="1" applyAlignment="1">
      <alignment horizontal="right" vertical="center"/>
    </xf>
    <xf numFmtId="0" fontId="34" fillId="25" borderId="49" xfId="0" applyFont="1" applyFill="1" applyBorder="1" applyAlignment="1">
      <alignment horizontal="right" wrapText="1"/>
    </xf>
    <xf numFmtId="0" fontId="34" fillId="25" borderId="47" xfId="0" applyFont="1" applyFill="1" applyBorder="1" applyAlignment="1">
      <alignment horizontal="right" wrapText="1"/>
    </xf>
    <xf numFmtId="165" fontId="25" fillId="0" borderId="56" xfId="2" applyNumberFormat="1" applyFont="1" applyFill="1" applyBorder="1" applyAlignment="1">
      <alignment horizontal="right" vertical="center"/>
    </xf>
    <xf numFmtId="165" fontId="25" fillId="0" borderId="54" xfId="2" applyNumberFormat="1" applyFont="1" applyFill="1" applyBorder="1" applyAlignment="1">
      <alignment horizontal="right" vertical="center"/>
    </xf>
    <xf numFmtId="165" fontId="25" fillId="0" borderId="55" xfId="2" applyNumberFormat="1" applyFont="1" applyFill="1" applyBorder="1" applyAlignment="1">
      <alignment horizontal="right" vertical="center"/>
    </xf>
    <xf numFmtId="0" fontId="25" fillId="25" borderId="58" xfId="2" applyFont="1" applyFill="1" applyBorder="1"/>
    <xf numFmtId="0" fontId="25" fillId="25" borderId="48" xfId="2" applyFont="1" applyFill="1" applyBorder="1"/>
    <xf numFmtId="0" fontId="28" fillId="0" borderId="58" xfId="0" applyFont="1" applyFill="1" applyBorder="1"/>
    <xf numFmtId="3" fontId="115" fillId="0" borderId="58" xfId="0" applyNumberFormat="1" applyFont="1" applyFill="1" applyBorder="1" applyAlignment="1">
      <alignment horizontal="right" vertical="center"/>
    </xf>
    <xf numFmtId="0" fontId="25" fillId="25" borderId="57" xfId="2" applyFont="1" applyFill="1" applyBorder="1" applyAlignment="1">
      <alignment horizontal="right" textRotation="90" wrapText="1"/>
    </xf>
    <xf numFmtId="0" fontId="25" fillId="76" borderId="0" xfId="0" applyFont="1" applyFill="1" applyBorder="1" applyAlignment="1">
      <alignment horizontal="right" vertical="center"/>
    </xf>
    <xf numFmtId="3" fontId="25" fillId="76" borderId="54" xfId="0" applyNumberFormat="1" applyFont="1" applyFill="1" applyBorder="1" applyAlignment="1">
      <alignment vertical="center"/>
    </xf>
    <xf numFmtId="3" fontId="25" fillId="76" borderId="0" xfId="0" applyNumberFormat="1" applyFont="1" applyFill="1" applyBorder="1" applyAlignment="1">
      <alignment horizontal="right" vertical="center"/>
    </xf>
    <xf numFmtId="3" fontId="25" fillId="76" borderId="54" xfId="0" applyNumberFormat="1" applyFont="1" applyFill="1" applyBorder="1" applyAlignment="1">
      <alignment horizontal="right" vertical="center"/>
    </xf>
    <xf numFmtId="164" fontId="25" fillId="76" borderId="0" xfId="0" applyNumberFormat="1" applyFont="1" applyFill="1" applyBorder="1" applyAlignment="1">
      <alignment vertical="center"/>
    </xf>
    <xf numFmtId="164" fontId="25" fillId="76" borderId="54" xfId="1" applyNumberFormat="1" applyFont="1" applyFill="1" applyBorder="1" applyAlignment="1">
      <alignment horizontal="right" vertical="center"/>
    </xf>
    <xf numFmtId="165" fontId="25" fillId="76" borderId="0" xfId="0" applyNumberFormat="1" applyFont="1" applyFill="1" applyBorder="1" applyAlignment="1">
      <alignment vertical="center"/>
    </xf>
    <xf numFmtId="0" fontId="25" fillId="76" borderId="44" xfId="0" applyFont="1" applyFill="1" applyBorder="1" applyAlignment="1">
      <alignment horizontal="right" vertical="center"/>
    </xf>
    <xf numFmtId="0" fontId="25" fillId="76" borderId="55" xfId="0" applyFont="1" applyFill="1" applyBorder="1" applyAlignment="1">
      <alignment vertical="center"/>
    </xf>
    <xf numFmtId="0" fontId="25" fillId="76" borderId="52" xfId="0" applyFont="1" applyFill="1" applyBorder="1" applyAlignment="1">
      <alignment vertical="center"/>
    </xf>
    <xf numFmtId="165" fontId="25" fillId="76" borderId="52" xfId="0" applyNumberFormat="1" applyFont="1" applyFill="1" applyBorder="1" applyAlignment="1">
      <alignment vertical="center"/>
    </xf>
    <xf numFmtId="165" fontId="25" fillId="76" borderId="44" xfId="0" applyNumberFormat="1" applyFont="1" applyFill="1" applyBorder="1" applyAlignment="1">
      <alignment vertical="center"/>
    </xf>
    <xf numFmtId="3" fontId="25" fillId="0" borderId="48" xfId="0" applyNumberFormat="1" applyFont="1" applyFill="1" applyBorder="1" applyAlignment="1">
      <alignment horizontal="right" vertical="center"/>
    </xf>
    <xf numFmtId="164" fontId="25" fillId="0" borderId="48" xfId="1" applyNumberFormat="1" applyFont="1" applyFill="1" applyBorder="1" applyAlignment="1">
      <alignment horizontal="right" vertical="center"/>
    </xf>
    <xf numFmtId="165" fontId="34" fillId="0" borderId="48" xfId="1" applyNumberFormat="1" applyFont="1" applyFill="1" applyBorder="1" applyAlignment="1">
      <alignment horizontal="right" vertical="center"/>
    </xf>
    <xf numFmtId="0" fontId="25" fillId="76" borderId="58" xfId="0" applyFont="1" applyFill="1" applyBorder="1" applyAlignment="1">
      <alignment horizontal="right" vertical="center"/>
    </xf>
    <xf numFmtId="3" fontId="25" fillId="76" borderId="56" xfId="0" applyNumberFormat="1" applyFont="1" applyFill="1" applyBorder="1" applyAlignment="1">
      <alignment vertical="center"/>
    </xf>
    <xf numFmtId="3" fontId="25" fillId="76" borderId="58" xfId="0" applyNumberFormat="1" applyFont="1" applyFill="1" applyBorder="1" applyAlignment="1">
      <alignment horizontal="right" vertical="center"/>
    </xf>
    <xf numFmtId="3" fontId="25" fillId="76" borderId="56" xfId="0" applyNumberFormat="1" applyFont="1" applyFill="1" applyBorder="1" applyAlignment="1">
      <alignment horizontal="right" vertical="center"/>
    </xf>
    <xf numFmtId="164" fontId="25" fillId="76" borderId="58" xfId="0" applyNumberFormat="1" applyFont="1" applyFill="1" applyBorder="1" applyAlignment="1">
      <alignment vertical="center"/>
    </xf>
    <xf numFmtId="164" fontId="25" fillId="76" borderId="56" xfId="1" applyNumberFormat="1" applyFont="1" applyFill="1" applyBorder="1" applyAlignment="1">
      <alignment horizontal="right" vertical="center"/>
    </xf>
    <xf numFmtId="165" fontId="25" fillId="76" borderId="58" xfId="0" applyNumberFormat="1" applyFont="1" applyFill="1" applyBorder="1" applyAlignment="1">
      <alignment vertical="center"/>
    </xf>
    <xf numFmtId="0" fontId="25" fillId="25" borderId="46" xfId="2" applyFont="1" applyFill="1" applyBorder="1" applyAlignment="1">
      <alignment horizontal="center" textRotation="90" wrapText="1"/>
    </xf>
    <xf numFmtId="9" fontId="28" fillId="0" borderId="0" xfId="1" applyFont="1" applyFill="1" applyBorder="1"/>
    <xf numFmtId="0" fontId="134" fillId="0" borderId="0" xfId="2" applyFont="1" applyFill="1"/>
    <xf numFmtId="0" fontId="135" fillId="0" borderId="0" xfId="2" applyFont="1" applyFill="1" applyAlignment="1"/>
    <xf numFmtId="0" fontId="136" fillId="0" borderId="0" xfId="2" applyFont="1" applyFill="1" applyBorder="1" applyAlignment="1"/>
    <xf numFmtId="0" fontId="134" fillId="0" borderId="0" xfId="2" applyFont="1" applyFill="1" applyAlignment="1"/>
    <xf numFmtId="0" fontId="134" fillId="0" borderId="0" xfId="2" applyFont="1" applyFill="1" applyAlignment="1">
      <alignment vertical="top" wrapText="1"/>
    </xf>
    <xf numFmtId="0" fontId="134" fillId="0" borderId="0" xfId="2" applyFont="1" applyFill="1" applyAlignment="1">
      <alignment horizontal="center" vertical="top" wrapText="1"/>
    </xf>
    <xf numFmtId="0" fontId="134" fillId="0" borderId="0" xfId="2" applyFont="1" applyFill="1" applyAlignment="1">
      <alignment horizontal="left" vertical="top" wrapText="1"/>
    </xf>
    <xf numFmtId="0" fontId="134" fillId="0" borderId="0" xfId="2" applyFont="1" applyFill="1" applyAlignment="1">
      <alignment vertical="top"/>
    </xf>
    <xf numFmtId="0" fontId="134" fillId="0" borderId="0" xfId="2" applyFont="1" applyFill="1" applyBorder="1" applyAlignment="1">
      <alignment vertical="top" wrapText="1"/>
    </xf>
    <xf numFmtId="0" fontId="137" fillId="0" borderId="0" xfId="2" applyFont="1" applyFill="1"/>
    <xf numFmtId="0" fontId="34" fillId="0" borderId="58" xfId="2" applyFont="1" applyFill="1" applyBorder="1" applyAlignment="1">
      <alignment horizontal="left" vertical="center"/>
    </xf>
    <xf numFmtId="3" fontId="34" fillId="0" borderId="48" xfId="2" applyNumberFormat="1" applyFont="1" applyFill="1" applyBorder="1" applyAlignment="1">
      <alignment horizontal="right" vertical="center"/>
    </xf>
    <xf numFmtId="3" fontId="34" fillId="0" borderId="0" xfId="2" applyNumberFormat="1" applyFont="1" applyFill="1" applyBorder="1" applyAlignment="1">
      <alignment horizontal="right" vertical="center"/>
    </xf>
    <xf numFmtId="3" fontId="34" fillId="0" borderId="0" xfId="2" applyNumberFormat="1" applyFont="1" applyFill="1" applyBorder="1" applyAlignment="1">
      <alignment vertical="center"/>
    </xf>
    <xf numFmtId="3" fontId="34" fillId="0" borderId="58" xfId="2" applyNumberFormat="1" applyFont="1" applyFill="1" applyBorder="1" applyAlignment="1">
      <alignment vertical="center"/>
    </xf>
    <xf numFmtId="3" fontId="34" fillId="0" borderId="45" xfId="2" applyNumberFormat="1" applyFont="1" applyFill="1" applyBorder="1" applyAlignment="1">
      <alignment vertical="center"/>
    </xf>
    <xf numFmtId="165" fontId="34" fillId="0" borderId="48" xfId="2" applyNumberFormat="1" applyFont="1" applyFill="1" applyBorder="1" applyAlignment="1">
      <alignment horizontal="right" vertical="center"/>
    </xf>
    <xf numFmtId="165" fontId="34" fillId="0" borderId="0" xfId="2" applyNumberFormat="1" applyFont="1" applyFill="1" applyBorder="1" applyAlignment="1">
      <alignment horizontal="right" vertical="center"/>
    </xf>
    <xf numFmtId="165" fontId="34" fillId="0" borderId="0" xfId="2" applyNumberFormat="1" applyFont="1" applyFill="1" applyBorder="1" applyAlignment="1">
      <alignment vertical="center"/>
    </xf>
    <xf numFmtId="165" fontId="34" fillId="0" borderId="58" xfId="2" applyNumberFormat="1" applyFont="1" applyFill="1" applyBorder="1" applyAlignment="1">
      <alignment vertical="center"/>
    </xf>
    <xf numFmtId="165" fontId="34" fillId="0" borderId="45" xfId="2" applyNumberFormat="1" applyFont="1" applyFill="1" applyBorder="1" applyAlignment="1">
      <alignment vertical="center"/>
    </xf>
    <xf numFmtId="0" fontId="34" fillId="0" borderId="0" xfId="2" applyFont="1" applyFill="1" applyBorder="1" applyAlignment="1">
      <alignment horizontal="left" vertical="center"/>
    </xf>
    <xf numFmtId="3" fontId="34" fillId="0" borderId="48" xfId="2" applyNumberFormat="1" applyFont="1" applyFill="1" applyBorder="1" applyAlignment="1">
      <alignment vertical="center"/>
    </xf>
    <xf numFmtId="165" fontId="34" fillId="0" borderId="48" xfId="2" applyNumberFormat="1" applyFont="1" applyFill="1" applyBorder="1" applyAlignment="1">
      <alignment vertical="center"/>
    </xf>
    <xf numFmtId="0" fontId="34" fillId="0" borderId="44" xfId="2" applyFont="1" applyFill="1" applyBorder="1" applyAlignment="1">
      <alignment horizontal="left" vertical="center"/>
    </xf>
    <xf numFmtId="3" fontId="34" fillId="0" borderId="52" xfId="2" applyNumberFormat="1" applyFont="1" applyFill="1" applyBorder="1" applyAlignment="1">
      <alignment horizontal="right" vertical="center"/>
    </xf>
    <xf numFmtId="3" fontId="34" fillId="0" borderId="44" xfId="2" applyNumberFormat="1" applyFont="1" applyFill="1" applyBorder="1" applyAlignment="1">
      <alignment vertical="center"/>
    </xf>
    <xf numFmtId="3" fontId="34" fillId="0" borderId="52" xfId="2" applyNumberFormat="1" applyFont="1" applyFill="1" applyBorder="1" applyAlignment="1">
      <alignment vertical="center"/>
    </xf>
    <xf numFmtId="165" fontId="34" fillId="0" borderId="52" xfId="2" applyNumberFormat="1" applyFont="1" applyFill="1" applyBorder="1" applyAlignment="1">
      <alignment horizontal="right" vertical="center"/>
    </xf>
    <xf numFmtId="165" fontId="34" fillId="0" borderId="44" xfId="2" applyNumberFormat="1" applyFont="1" applyFill="1" applyBorder="1" applyAlignment="1">
      <alignment vertical="center"/>
    </xf>
    <xf numFmtId="165" fontId="34" fillId="0" borderId="52" xfId="2" applyNumberFormat="1" applyFont="1" applyFill="1" applyBorder="1" applyAlignment="1">
      <alignment vertical="center"/>
    </xf>
    <xf numFmtId="0" fontId="34" fillId="76" borderId="58" xfId="2" applyFont="1" applyFill="1" applyBorder="1" applyAlignment="1">
      <alignment horizontal="left" vertical="center"/>
    </xf>
    <xf numFmtId="3" fontId="34" fillId="76" borderId="48" xfId="2" applyNumberFormat="1" applyFont="1" applyFill="1" applyBorder="1" applyAlignment="1">
      <alignment horizontal="right" vertical="center"/>
    </xf>
    <xf numFmtId="3" fontId="34" fillId="76" borderId="0" xfId="2" applyNumberFormat="1" applyFont="1" applyFill="1" applyBorder="1" applyAlignment="1">
      <alignment horizontal="right" vertical="center"/>
    </xf>
    <xf numFmtId="3" fontId="34" fillId="76" borderId="58" xfId="2" applyNumberFormat="1" applyFont="1" applyFill="1" applyBorder="1" applyAlignment="1">
      <alignment horizontal="right" vertical="center"/>
    </xf>
    <xf numFmtId="3" fontId="34" fillId="76" borderId="45" xfId="2" applyNumberFormat="1" applyFont="1" applyFill="1" applyBorder="1" applyAlignment="1">
      <alignment horizontal="right" vertical="center"/>
    </xf>
    <xf numFmtId="165" fontId="34" fillId="76" borderId="48" xfId="2" applyNumberFormat="1" applyFont="1" applyFill="1" applyBorder="1" applyAlignment="1">
      <alignment horizontal="right" vertical="center"/>
    </xf>
    <xf numFmtId="165" fontId="34" fillId="76" borderId="0" xfId="2" applyNumberFormat="1" applyFont="1" applyFill="1" applyBorder="1" applyAlignment="1">
      <alignment horizontal="right" vertical="center"/>
    </xf>
    <xf numFmtId="165" fontId="34" fillId="76" borderId="58" xfId="2" applyNumberFormat="1" applyFont="1" applyFill="1" applyBorder="1" applyAlignment="1">
      <alignment horizontal="right" vertical="center"/>
    </xf>
    <xf numFmtId="165" fontId="34" fillId="76" borderId="45" xfId="2" applyNumberFormat="1" applyFont="1" applyFill="1" applyBorder="1" applyAlignment="1">
      <alignment horizontal="right" vertical="center"/>
    </xf>
    <xf numFmtId="0" fontId="34" fillId="76" borderId="0" xfId="2" applyFont="1" applyFill="1" applyBorder="1" applyAlignment="1">
      <alignment horizontal="left" vertical="center"/>
    </xf>
    <xf numFmtId="0" fontId="34" fillId="76" borderId="44" xfId="2" applyFont="1" applyFill="1" applyBorder="1" applyAlignment="1">
      <alignment horizontal="left" vertical="center"/>
    </xf>
    <xf numFmtId="0" fontId="34" fillId="76" borderId="46" xfId="2" applyFont="1" applyFill="1" applyBorder="1" applyAlignment="1">
      <alignment horizontal="left" vertical="center"/>
    </xf>
    <xf numFmtId="0" fontId="34" fillId="76" borderId="56" xfId="2" applyFont="1" applyFill="1" applyBorder="1" applyAlignment="1">
      <alignment horizontal="left" vertical="center"/>
    </xf>
    <xf numFmtId="3" fontId="34" fillId="76" borderId="53" xfId="2" applyNumberFormat="1" applyFont="1" applyFill="1" applyBorder="1" applyAlignment="1">
      <alignment horizontal="right" vertical="center"/>
    </xf>
    <xf numFmtId="3" fontId="34" fillId="76" borderId="56" xfId="2" applyNumberFormat="1" applyFont="1" applyFill="1" applyBorder="1" applyAlignment="1">
      <alignment horizontal="right" vertical="center"/>
    </xf>
    <xf numFmtId="0" fontId="34" fillId="76" borderId="54" xfId="2" applyFont="1" applyFill="1" applyBorder="1" applyAlignment="1">
      <alignment horizontal="left" vertical="center"/>
    </xf>
    <xf numFmtId="0" fontId="34" fillId="76" borderId="55" xfId="2" applyFont="1" applyFill="1" applyBorder="1" applyAlignment="1">
      <alignment horizontal="left" vertical="center"/>
    </xf>
    <xf numFmtId="0" fontId="34" fillId="0" borderId="56" xfId="2" applyFont="1" applyFill="1" applyBorder="1" applyAlignment="1">
      <alignment horizontal="left" vertical="center"/>
    </xf>
    <xf numFmtId="0" fontId="34" fillId="0" borderId="55" xfId="2" applyFont="1" applyFill="1" applyBorder="1" applyAlignment="1">
      <alignment horizontal="left" vertical="center"/>
    </xf>
    <xf numFmtId="0" fontId="34" fillId="76" borderId="47" xfId="2" applyFont="1" applyFill="1" applyBorder="1" applyAlignment="1">
      <alignment horizontal="left" vertical="center"/>
    </xf>
    <xf numFmtId="0" fontId="34" fillId="76" borderId="56" xfId="2" applyFont="1" applyFill="1" applyBorder="1" applyAlignment="1">
      <alignment horizontal="right" vertical="center"/>
    </xf>
    <xf numFmtId="0" fontId="34" fillId="76" borderId="54" xfId="2" applyFont="1" applyFill="1" applyBorder="1" applyAlignment="1">
      <alignment horizontal="right" vertical="center"/>
    </xf>
    <xf numFmtId="0" fontId="34" fillId="76" borderId="55" xfId="2" applyFont="1" applyFill="1" applyBorder="1" applyAlignment="1">
      <alignment horizontal="right" vertical="center"/>
    </xf>
    <xf numFmtId="0" fontId="34" fillId="0" borderId="56" xfId="2" applyFont="1" applyFill="1" applyBorder="1" applyAlignment="1">
      <alignment horizontal="right" vertical="center"/>
    </xf>
    <xf numFmtId="0" fontId="34" fillId="0" borderId="55" xfId="2" applyFont="1" applyFill="1" applyBorder="1" applyAlignment="1">
      <alignment horizontal="right" vertical="center"/>
    </xf>
    <xf numFmtId="0" fontId="34" fillId="76" borderId="47" xfId="2" applyFont="1" applyFill="1" applyBorder="1" applyAlignment="1">
      <alignment horizontal="right" vertical="center"/>
    </xf>
    <xf numFmtId="165" fontId="140" fillId="76" borderId="52" xfId="2" applyNumberFormat="1" applyFont="1" applyFill="1" applyBorder="1" applyAlignment="1">
      <alignment horizontal="right" vertical="center"/>
    </xf>
    <xf numFmtId="165" fontId="140" fillId="76" borderId="44" xfId="2" applyNumberFormat="1" applyFont="1" applyFill="1" applyBorder="1" applyAlignment="1">
      <alignment horizontal="right" vertical="center"/>
    </xf>
    <xf numFmtId="165" fontId="140" fillId="76" borderId="55" xfId="2" applyNumberFormat="1" applyFont="1" applyFill="1" applyBorder="1" applyAlignment="1">
      <alignment horizontal="right" vertical="center"/>
    </xf>
    <xf numFmtId="165" fontId="140" fillId="76" borderId="51" xfId="2" applyNumberFormat="1" applyFont="1" applyFill="1" applyBorder="1" applyAlignment="1">
      <alignment horizontal="right" vertical="center"/>
    </xf>
    <xf numFmtId="165" fontId="140" fillId="76" borderId="49" xfId="2" applyNumberFormat="1" applyFont="1" applyFill="1" applyBorder="1" applyAlignment="1">
      <alignment horizontal="right" vertical="center"/>
    </xf>
    <xf numFmtId="165" fontId="140" fillId="76" borderId="46" xfId="2" applyNumberFormat="1" applyFont="1" applyFill="1" applyBorder="1" applyAlignment="1">
      <alignment horizontal="right" vertical="center"/>
    </xf>
    <xf numFmtId="165" fontId="140" fillId="76" borderId="47" xfId="2" applyNumberFormat="1" applyFont="1" applyFill="1" applyBorder="1" applyAlignment="1">
      <alignment horizontal="right" vertical="center"/>
    </xf>
    <xf numFmtId="165" fontId="140" fillId="76" borderId="57" xfId="2" applyNumberFormat="1" applyFont="1" applyFill="1" applyBorder="1" applyAlignment="1">
      <alignment horizontal="right" vertical="center"/>
    </xf>
    <xf numFmtId="165" fontId="32" fillId="0" borderId="52" xfId="2" applyNumberFormat="1" applyFont="1" applyFill="1" applyBorder="1" applyAlignment="1">
      <alignment horizontal="right" vertical="center"/>
    </xf>
    <xf numFmtId="165" fontId="32" fillId="0" borderId="44" xfId="2" applyNumberFormat="1" applyFont="1" applyFill="1" applyBorder="1" applyAlignment="1">
      <alignment horizontal="right" vertical="center"/>
    </xf>
    <xf numFmtId="165" fontId="32" fillId="0" borderId="55" xfId="2" applyNumberFormat="1" applyFont="1" applyFill="1" applyBorder="1" applyAlignment="1">
      <alignment horizontal="right" vertical="center"/>
    </xf>
    <xf numFmtId="165" fontId="32" fillId="0" borderId="51" xfId="2" applyNumberFormat="1" applyFont="1" applyFill="1" applyBorder="1" applyAlignment="1">
      <alignment horizontal="right" vertical="center"/>
    </xf>
    <xf numFmtId="165" fontId="140" fillId="76" borderId="52" xfId="20" applyNumberFormat="1" applyFont="1" applyFill="1" applyBorder="1" applyAlignment="1">
      <alignment horizontal="right" vertical="center"/>
    </xf>
    <xf numFmtId="165" fontId="140" fillId="76" borderId="55" xfId="20" applyNumberFormat="1" applyFont="1" applyFill="1" applyBorder="1" applyAlignment="1">
      <alignment horizontal="right" vertical="center"/>
    </xf>
    <xf numFmtId="164" fontId="140" fillId="76" borderId="51" xfId="1" applyNumberFormat="1" applyFont="1" applyFill="1" applyBorder="1" applyAlignment="1">
      <alignment vertical="center"/>
    </xf>
    <xf numFmtId="165" fontId="140" fillId="76" borderId="44" xfId="20" applyNumberFormat="1" applyFont="1" applyFill="1" applyBorder="1" applyAlignment="1">
      <alignment horizontal="right" vertical="center"/>
    </xf>
    <xf numFmtId="165" fontId="140" fillId="76" borderId="49" xfId="20" applyNumberFormat="1" applyFont="1" applyFill="1" applyBorder="1" applyAlignment="1">
      <alignment horizontal="right" vertical="center"/>
    </xf>
    <xf numFmtId="165" fontId="140" fillId="76" borderId="47" xfId="20" applyNumberFormat="1" applyFont="1" applyFill="1" applyBorder="1" applyAlignment="1">
      <alignment horizontal="right" vertical="center"/>
    </xf>
    <xf numFmtId="164" fontId="140" fillId="76" borderId="57" xfId="1" applyNumberFormat="1" applyFont="1" applyFill="1" applyBorder="1" applyAlignment="1">
      <alignment vertical="center"/>
    </xf>
    <xf numFmtId="165" fontId="140" fillId="76" borderId="46" xfId="20" applyNumberFormat="1" applyFont="1" applyFill="1" applyBorder="1" applyAlignment="1">
      <alignment horizontal="right" vertical="center"/>
    </xf>
    <xf numFmtId="165" fontId="32" fillId="0" borderId="52" xfId="20" applyNumberFormat="1" applyFont="1" applyFill="1" applyBorder="1" applyAlignment="1">
      <alignment horizontal="right" vertical="center"/>
    </xf>
    <xf numFmtId="165" fontId="32" fillId="0" borderId="55" xfId="20" applyNumberFormat="1" applyFont="1" applyFill="1" applyBorder="1" applyAlignment="1">
      <alignment horizontal="right" vertical="center"/>
    </xf>
    <xf numFmtId="164" fontId="32" fillId="0" borderId="51" xfId="1" applyNumberFormat="1" applyFont="1" applyFill="1" applyBorder="1" applyAlignment="1">
      <alignment vertical="center"/>
    </xf>
    <xf numFmtId="165" fontId="32" fillId="0" borderId="44" xfId="20" applyNumberFormat="1" applyFont="1" applyFill="1" applyBorder="1" applyAlignment="1">
      <alignment horizontal="right" vertical="center"/>
    </xf>
    <xf numFmtId="165" fontId="115" fillId="76" borderId="56" xfId="20" applyNumberFormat="1" applyFont="1" applyFill="1" applyBorder="1" applyAlignment="1">
      <alignment horizontal="right" vertical="center"/>
    </xf>
    <xf numFmtId="165" fontId="115" fillId="76" borderId="54" xfId="20" applyNumberFormat="1" applyFont="1" applyFill="1" applyBorder="1" applyAlignment="1">
      <alignment horizontal="right" vertical="center"/>
    </xf>
    <xf numFmtId="165" fontId="115" fillId="76" borderId="55" xfId="20" applyNumberFormat="1" applyFont="1" applyFill="1" applyBorder="1" applyAlignment="1">
      <alignment horizontal="right" vertical="center"/>
    </xf>
    <xf numFmtId="165" fontId="115" fillId="0" borderId="56" xfId="20" applyNumberFormat="1" applyFont="1" applyFill="1" applyBorder="1" applyAlignment="1">
      <alignment horizontal="right" vertical="center"/>
    </xf>
    <xf numFmtId="165" fontId="115" fillId="0" borderId="55" xfId="20" applyNumberFormat="1" applyFont="1" applyFill="1" applyBorder="1" applyAlignment="1">
      <alignment horizontal="right" vertical="center"/>
    </xf>
    <xf numFmtId="165" fontId="115" fillId="76" borderId="47" xfId="20" applyNumberFormat="1" applyFont="1" applyFill="1" applyBorder="1" applyAlignment="1">
      <alignment horizontal="right" vertical="center"/>
    </xf>
    <xf numFmtId="3" fontId="140" fillId="76" borderId="52" xfId="2" applyNumberFormat="1" applyFont="1" applyFill="1" applyBorder="1" applyAlignment="1">
      <alignment horizontal="right" vertical="center"/>
    </xf>
    <xf numFmtId="3" fontId="140" fillId="76" borderId="44" xfId="2" applyNumberFormat="1" applyFont="1" applyFill="1" applyBorder="1" applyAlignment="1">
      <alignment horizontal="right" vertical="center"/>
    </xf>
    <xf numFmtId="3" fontId="140" fillId="76" borderId="49" xfId="2" applyNumberFormat="1" applyFont="1" applyFill="1" applyBorder="1" applyAlignment="1">
      <alignment horizontal="right" vertical="center"/>
    </xf>
    <xf numFmtId="3" fontId="140" fillId="76" borderId="46" xfId="2" applyNumberFormat="1" applyFont="1" applyFill="1" applyBorder="1" applyAlignment="1">
      <alignment horizontal="right" vertical="center"/>
    </xf>
    <xf numFmtId="3" fontId="32" fillId="0" borderId="52" xfId="2" applyNumberFormat="1" applyFont="1" applyFill="1" applyBorder="1" applyAlignment="1">
      <alignment horizontal="right" vertical="center"/>
    </xf>
    <xf numFmtId="3" fontId="32" fillId="0" borderId="44" xfId="2" applyNumberFormat="1" applyFont="1" applyFill="1" applyBorder="1" applyAlignment="1">
      <alignment horizontal="right" vertical="center"/>
    </xf>
    <xf numFmtId="3" fontId="140" fillId="76" borderId="51" xfId="2" applyNumberFormat="1" applyFont="1" applyFill="1" applyBorder="1" applyAlignment="1">
      <alignment horizontal="right" vertical="center"/>
    </xf>
    <xf numFmtId="3" fontId="140" fillId="76" borderId="55" xfId="2" applyNumberFormat="1" applyFont="1" applyFill="1" applyBorder="1" applyAlignment="1">
      <alignment horizontal="right" vertical="center"/>
    </xf>
    <xf numFmtId="3" fontId="140" fillId="76" borderId="57" xfId="2" applyNumberFormat="1" applyFont="1" applyFill="1" applyBorder="1" applyAlignment="1">
      <alignment horizontal="right" vertical="center"/>
    </xf>
    <xf numFmtId="3" fontId="140" fillId="76" borderId="47" xfId="2" applyNumberFormat="1" applyFont="1" applyFill="1" applyBorder="1" applyAlignment="1">
      <alignment horizontal="right" vertical="center"/>
    </xf>
    <xf numFmtId="3" fontId="32" fillId="0" borderId="51" xfId="2" applyNumberFormat="1" applyFont="1" applyFill="1" applyBorder="1" applyAlignment="1">
      <alignment horizontal="right" vertical="center"/>
    </xf>
    <xf numFmtId="3" fontId="32" fillId="0" borderId="55" xfId="2" applyNumberFormat="1" applyFont="1" applyFill="1" applyBorder="1" applyAlignment="1">
      <alignment horizontal="right" vertical="center"/>
    </xf>
    <xf numFmtId="165" fontId="25" fillId="76" borderId="50" xfId="20" applyNumberFormat="1" applyFont="1" applyFill="1" applyBorder="1" applyAlignment="1">
      <alignment horizontal="right" vertical="center"/>
    </xf>
    <xf numFmtId="165" fontId="25" fillId="76" borderId="51" xfId="20" applyNumberFormat="1" applyFont="1" applyFill="1" applyBorder="1" applyAlignment="1">
      <alignment horizontal="right" vertical="center"/>
    </xf>
    <xf numFmtId="165" fontId="25" fillId="0" borderId="53" xfId="20" applyNumberFormat="1" applyFont="1" applyFill="1" applyBorder="1" applyAlignment="1">
      <alignment horizontal="right" vertical="center"/>
    </xf>
    <xf numFmtId="165" fontId="25" fillId="0" borderId="51" xfId="20" applyNumberFormat="1" applyFont="1" applyFill="1" applyBorder="1" applyAlignment="1">
      <alignment horizontal="right" vertical="center"/>
    </xf>
    <xf numFmtId="165" fontId="25" fillId="76" borderId="57" xfId="20" applyNumberFormat="1" applyFont="1" applyFill="1" applyBorder="1" applyAlignment="1">
      <alignment horizontal="right" vertical="center"/>
    </xf>
    <xf numFmtId="0" fontId="25" fillId="25" borderId="55" xfId="0" applyFont="1" applyFill="1" applyBorder="1" applyAlignment="1">
      <alignment horizontal="center" wrapText="1"/>
    </xf>
    <xf numFmtId="0" fontId="25" fillId="25" borderId="44" xfId="0" applyFont="1" applyFill="1" applyBorder="1" applyAlignment="1">
      <alignment horizontal="center" wrapText="1"/>
    </xf>
    <xf numFmtId="165" fontId="25" fillId="76" borderId="54" xfId="2" applyNumberFormat="1" applyFont="1" applyFill="1" applyBorder="1" applyAlignment="1">
      <alignment horizontal="right" vertical="center"/>
    </xf>
    <xf numFmtId="165" fontId="25" fillId="76" borderId="50" xfId="2" applyNumberFormat="1" applyFont="1" applyFill="1" applyBorder="1" applyAlignment="1">
      <alignment horizontal="right" vertical="center"/>
    </xf>
    <xf numFmtId="165" fontId="25" fillId="0" borderId="53" xfId="2" applyNumberFormat="1" applyFont="1" applyFill="1" applyBorder="1" applyAlignment="1">
      <alignment horizontal="right" vertical="center"/>
    </xf>
    <xf numFmtId="164" fontId="25" fillId="76" borderId="50" xfId="1" applyNumberFormat="1" applyFont="1" applyFill="1" applyBorder="1" applyAlignment="1">
      <alignment vertical="center"/>
    </xf>
    <xf numFmtId="165" fontId="25" fillId="76" borderId="54" xfId="20" applyNumberFormat="1" applyFont="1" applyFill="1" applyBorder="1" applyAlignment="1">
      <alignment horizontal="right" vertical="center"/>
    </xf>
    <xf numFmtId="165" fontId="25" fillId="0" borderId="48" xfId="20" applyNumberFormat="1" applyFont="1" applyFill="1" applyBorder="1" applyAlignment="1">
      <alignment horizontal="right" vertical="center"/>
    </xf>
    <xf numFmtId="165" fontId="25" fillId="0" borderId="56" xfId="20" applyNumberFormat="1" applyFont="1" applyFill="1" applyBorder="1" applyAlignment="1">
      <alignment horizontal="right" vertical="center"/>
    </xf>
    <xf numFmtId="165" fontId="25" fillId="0" borderId="58" xfId="20" applyNumberFormat="1" applyFont="1" applyFill="1" applyBorder="1" applyAlignment="1">
      <alignment horizontal="right" vertical="center"/>
    </xf>
    <xf numFmtId="3" fontId="25" fillId="76" borderId="48" xfId="2" applyNumberFormat="1" applyFont="1" applyFill="1" applyBorder="1" applyAlignment="1">
      <alignment horizontal="right" vertical="center"/>
    </xf>
    <xf numFmtId="3" fontId="25" fillId="76" borderId="0" xfId="2" applyNumberFormat="1" applyFont="1" applyFill="1" applyBorder="1" applyAlignment="1">
      <alignment horizontal="right" vertical="center"/>
    </xf>
    <xf numFmtId="3" fontId="25" fillId="0" borderId="48" xfId="2" applyNumberFormat="1" applyFont="1" applyFill="1" applyBorder="1" applyAlignment="1">
      <alignment horizontal="right" vertical="center"/>
    </xf>
    <xf numFmtId="3" fontId="25" fillId="0" borderId="58" xfId="2" applyNumberFormat="1" applyFont="1" applyFill="1" applyBorder="1" applyAlignment="1">
      <alignment horizontal="right" vertical="center"/>
    </xf>
    <xf numFmtId="3" fontId="25" fillId="0" borderId="45" xfId="2" applyNumberFormat="1" applyFont="1" applyFill="1" applyBorder="1" applyAlignment="1">
      <alignment horizontal="right" vertical="center"/>
    </xf>
    <xf numFmtId="165" fontId="25" fillId="0" borderId="58" xfId="2" applyNumberFormat="1" applyFont="1" applyFill="1" applyBorder="1" applyAlignment="1">
      <alignment horizontal="right" vertical="center"/>
    </xf>
    <xf numFmtId="3" fontId="25" fillId="76" borderId="50" xfId="2" applyNumberFormat="1" applyFont="1" applyFill="1" applyBorder="1" applyAlignment="1">
      <alignment horizontal="right" vertical="center"/>
    </xf>
    <xf numFmtId="3" fontId="25" fillId="76" borderId="54" xfId="2" applyNumberFormat="1" applyFont="1" applyFill="1" applyBorder="1" applyAlignment="1">
      <alignment horizontal="right" vertical="center"/>
    </xf>
    <xf numFmtId="3" fontId="25" fillId="0" borderId="53" xfId="2" applyNumberFormat="1" applyFont="1" applyFill="1" applyBorder="1" applyAlignment="1">
      <alignment horizontal="right" vertical="center"/>
    </xf>
    <xf numFmtId="0" fontId="28" fillId="0" borderId="0" xfId="1535" applyFont="1" applyFill="1" applyBorder="1"/>
    <xf numFmtId="0" fontId="49" fillId="0" borderId="0" xfId="1535" applyFont="1" applyFill="1" applyBorder="1" applyAlignment="1">
      <alignment horizontal="center" vertical="center"/>
    </xf>
    <xf numFmtId="49" fontId="50" fillId="0" borderId="0" xfId="1535" applyNumberFormat="1" applyFont="1" applyFill="1" applyBorder="1" applyAlignment="1">
      <alignment vertical="center"/>
    </xf>
    <xf numFmtId="0" fontId="51" fillId="0" borderId="0" xfId="1535" applyFont="1" applyFill="1" applyBorder="1"/>
    <xf numFmtId="0" fontId="52" fillId="0" borderId="0" xfId="1535" applyFont="1" applyFill="1" applyBorder="1" applyAlignment="1"/>
    <xf numFmtId="0" fontId="28" fillId="0" borderId="0" xfId="1535" applyFont="1" applyFill="1" applyBorder="1" applyAlignment="1">
      <alignment horizontal="left" vertical="center"/>
    </xf>
    <xf numFmtId="0" fontId="52" fillId="0" borderId="0" xfId="1535" applyFont="1" applyFill="1" applyBorder="1" applyAlignment="1">
      <alignment horizontal="center"/>
    </xf>
    <xf numFmtId="0" fontId="28" fillId="0" borderId="0" xfId="1535" applyFont="1" applyFill="1" applyBorder="1" applyAlignment="1">
      <alignment horizontal="right" vertical="center"/>
    </xf>
    <xf numFmtId="0" fontId="28" fillId="0" borderId="0" xfId="1535" applyFont="1" applyFill="1" applyBorder="1" applyAlignment="1">
      <alignment horizontal="left" vertical="center" indent="1"/>
    </xf>
    <xf numFmtId="0" fontId="53" fillId="0" borderId="0" xfId="1535" applyFont="1" applyFill="1" applyBorder="1"/>
    <xf numFmtId="0" fontId="53" fillId="0" borderId="0" xfId="1535" applyFont="1" applyFill="1" applyBorder="1" applyAlignment="1">
      <alignment horizontal="right" vertical="center"/>
    </xf>
    <xf numFmtId="0" fontId="53" fillId="0" borderId="0" xfId="1535" applyFont="1" applyFill="1" applyBorder="1" applyAlignment="1">
      <alignment horizontal="left" vertical="center" indent="1"/>
    </xf>
    <xf numFmtId="49" fontId="143" fillId="0" borderId="0" xfId="1537" applyNumberFormat="1" applyFont="1" applyBorder="1" applyAlignment="1">
      <alignment vertical="top" wrapText="1"/>
    </xf>
    <xf numFmtId="49" fontId="49" fillId="0" borderId="0" xfId="1535" applyNumberFormat="1" applyFont="1" applyFill="1" applyBorder="1" applyAlignment="1">
      <alignment vertical="center"/>
    </xf>
    <xf numFmtId="0" fontId="28" fillId="0" borderId="0" xfId="1535" applyFont="1" applyBorder="1"/>
    <xf numFmtId="164" fontId="25" fillId="0" borderId="0" xfId="1" applyNumberFormat="1" applyFont="1" applyFill="1" applyBorder="1"/>
    <xf numFmtId="3" fontId="134" fillId="0" borderId="0" xfId="2" applyNumberFormat="1" applyFont="1" applyFill="1" applyBorder="1"/>
    <xf numFmtId="0" fontId="143" fillId="0" borderId="0" xfId="0" applyFont="1" applyFill="1"/>
    <xf numFmtId="3" fontId="143" fillId="0" borderId="0" xfId="0" applyNumberFormat="1" applyFont="1" applyFill="1"/>
    <xf numFmtId="1" fontId="143" fillId="0" borderId="0" xfId="0" applyNumberFormat="1" applyFont="1" applyFill="1"/>
    <xf numFmtId="3" fontId="134" fillId="0" borderId="0" xfId="0" applyNumberFormat="1" applyFont="1" applyFill="1" applyBorder="1" applyAlignment="1">
      <alignment horizontal="right" vertical="center"/>
    </xf>
    <xf numFmtId="165" fontId="25" fillId="3" borderId="44" xfId="2" applyNumberFormat="1" applyFont="1" applyFill="1" applyBorder="1" applyAlignment="1">
      <alignment horizontal="right"/>
    </xf>
    <xf numFmtId="0" fontId="141" fillId="0" borderId="0" xfId="1537" applyFont="1" applyBorder="1" applyAlignment="1">
      <alignment horizontal="left" vertical="center" wrapText="1"/>
    </xf>
    <xf numFmtId="0" fontId="54" fillId="0" borderId="0" xfId="1535" applyFont="1" applyFill="1" applyBorder="1" applyAlignment="1">
      <alignment horizontal="center"/>
    </xf>
    <xf numFmtId="49" fontId="54" fillId="0" borderId="0" xfId="1535" applyNumberFormat="1" applyFont="1" applyFill="1" applyBorder="1" applyAlignment="1">
      <alignment horizontal="center" vertical="center"/>
    </xf>
    <xf numFmtId="49" fontId="55" fillId="0" borderId="0" xfId="1535" applyNumberFormat="1" applyFont="1" applyFill="1" applyBorder="1" applyAlignment="1">
      <alignment horizontal="center" vertical="center"/>
    </xf>
    <xf numFmtId="0" fontId="124" fillId="0" borderId="0" xfId="0" applyFont="1" applyFill="1" applyAlignment="1">
      <alignment horizontal="justify" vertical="top" wrapText="1"/>
    </xf>
    <xf numFmtId="0" fontId="138" fillId="3" borderId="0" xfId="2" applyFont="1" applyFill="1" applyAlignment="1">
      <alignment horizontal="justify" vertical="top" wrapText="1"/>
    </xf>
    <xf numFmtId="0" fontId="133" fillId="0" borderId="0" xfId="0" applyFont="1" applyFill="1" applyAlignment="1">
      <alignment horizontal="justify" vertical="top" wrapText="1"/>
    </xf>
    <xf numFmtId="0" fontId="23" fillId="0" borderId="0" xfId="0" applyFont="1" applyFill="1" applyBorder="1" applyAlignment="1">
      <alignment horizontal="left"/>
    </xf>
    <xf numFmtId="1" fontId="24" fillId="0" borderId="44" xfId="0" applyNumberFormat="1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/>
    </xf>
    <xf numFmtId="0" fontId="28" fillId="25" borderId="49" xfId="0" applyFont="1" applyFill="1" applyBorder="1" applyAlignment="1">
      <alignment horizontal="center"/>
    </xf>
    <xf numFmtId="0" fontId="28" fillId="25" borderId="46" xfId="0" applyFont="1" applyFill="1" applyBorder="1" applyAlignment="1">
      <alignment horizontal="center"/>
    </xf>
    <xf numFmtId="0" fontId="28" fillId="25" borderId="47" xfId="0" applyFont="1" applyFill="1" applyBorder="1" applyAlignment="1">
      <alignment horizontal="center"/>
    </xf>
    <xf numFmtId="1" fontId="52" fillId="25" borderId="49" xfId="0" applyNumberFormat="1" applyFont="1" applyFill="1" applyBorder="1" applyAlignment="1">
      <alignment horizontal="center" vertical="center"/>
    </xf>
    <xf numFmtId="1" fontId="52" fillId="25" borderId="46" xfId="0" applyNumberFormat="1" applyFont="1" applyFill="1" applyBorder="1" applyAlignment="1">
      <alignment horizontal="center" vertical="center"/>
    </xf>
    <xf numFmtId="0" fontId="25" fillId="0" borderId="50" xfId="0" applyFont="1" applyFill="1" applyBorder="1" applyAlignment="1">
      <alignment horizontal="left" vertical="center"/>
    </xf>
    <xf numFmtId="0" fontId="25" fillId="0" borderId="51" xfId="0" applyFont="1" applyFill="1" applyBorder="1" applyAlignment="1">
      <alignment horizontal="left" vertical="center"/>
    </xf>
    <xf numFmtId="0" fontId="25" fillId="0" borderId="53" xfId="0" applyFont="1" applyFill="1" applyBorder="1" applyAlignment="1">
      <alignment horizontal="left" vertical="center"/>
    </xf>
    <xf numFmtId="0" fontId="25" fillId="0" borderId="53" xfId="0" applyFont="1" applyFill="1" applyBorder="1" applyAlignment="1">
      <alignment horizontal="left" vertical="center" wrapText="1"/>
    </xf>
    <xf numFmtId="0" fontId="25" fillId="0" borderId="54" xfId="0" applyFont="1" applyFill="1" applyBorder="1" applyAlignment="1">
      <alignment horizontal="left" vertical="center" wrapText="1"/>
    </xf>
    <xf numFmtId="0" fontId="25" fillId="0" borderId="55" xfId="0" applyFont="1" applyFill="1" applyBorder="1" applyAlignment="1">
      <alignment horizontal="left" vertical="center" wrapText="1"/>
    </xf>
    <xf numFmtId="0" fontId="25" fillId="0" borderId="49" xfId="0" applyFont="1" applyFill="1" applyBorder="1" applyAlignment="1">
      <alignment horizontal="left" vertical="center"/>
    </xf>
    <xf numFmtId="0" fontId="25" fillId="0" borderId="46" xfId="0" applyFont="1" applyFill="1" applyBorder="1" applyAlignment="1">
      <alignment horizontal="left" vertical="center"/>
    </xf>
    <xf numFmtId="0" fontId="25" fillId="0" borderId="50" xfId="0" applyFont="1" applyFill="1" applyBorder="1" applyAlignment="1">
      <alignment horizontal="left" vertical="center" wrapText="1"/>
    </xf>
    <xf numFmtId="0" fontId="25" fillId="0" borderId="51" xfId="0" applyFont="1" applyFill="1" applyBorder="1" applyAlignment="1">
      <alignment horizontal="left" vertical="center" wrapText="1"/>
    </xf>
    <xf numFmtId="0" fontId="25" fillId="0" borderId="46" xfId="0" applyFont="1" applyFill="1" applyBorder="1" applyAlignment="1">
      <alignment horizontal="left"/>
    </xf>
    <xf numFmtId="0" fontId="25" fillId="0" borderId="49" xfId="0" applyFont="1" applyFill="1" applyBorder="1" applyAlignment="1">
      <alignment horizontal="left" vertical="center" wrapText="1"/>
    </xf>
    <xf numFmtId="0" fontId="25" fillId="0" borderId="46" xfId="0" applyFont="1" applyFill="1" applyBorder="1" applyAlignment="1">
      <alignment horizontal="left" vertical="center" wrapText="1"/>
    </xf>
    <xf numFmtId="0" fontId="30" fillId="0" borderId="0" xfId="2" applyFont="1" applyFill="1" applyBorder="1" applyAlignment="1">
      <alignment horizontal="center" wrapText="1"/>
    </xf>
    <xf numFmtId="1" fontId="52" fillId="25" borderId="49" xfId="2" applyNumberFormat="1" applyFont="1" applyFill="1" applyBorder="1" applyAlignment="1">
      <alignment horizontal="center" vertical="center" wrapText="1"/>
    </xf>
    <xf numFmtId="1" fontId="52" fillId="25" borderId="46" xfId="2" applyNumberFormat="1" applyFont="1" applyFill="1" applyBorder="1" applyAlignment="1">
      <alignment horizontal="center" vertical="center" wrapText="1"/>
    </xf>
    <xf numFmtId="1" fontId="24" fillId="0" borderId="44" xfId="2" applyNumberFormat="1" applyFont="1" applyFill="1" applyBorder="1" applyAlignment="1">
      <alignment horizontal="center" vertical="center" wrapText="1"/>
    </xf>
    <xf numFmtId="0" fontId="24" fillId="0" borderId="44" xfId="2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left"/>
    </xf>
    <xf numFmtId="0" fontId="25" fillId="25" borderId="57" xfId="2" applyFont="1" applyFill="1" applyBorder="1" applyAlignment="1">
      <alignment horizontal="center" vertical="center" wrapText="1"/>
    </xf>
    <xf numFmtId="0" fontId="25" fillId="25" borderId="57" xfId="2" applyFont="1" applyFill="1" applyBorder="1" applyAlignment="1">
      <alignment horizontal="center" wrapText="1"/>
    </xf>
    <xf numFmtId="0" fontId="115" fillId="25" borderId="57" xfId="2" applyFont="1" applyFill="1" applyBorder="1" applyAlignment="1">
      <alignment horizontal="center" wrapText="1"/>
    </xf>
    <xf numFmtId="0" fontId="25" fillId="25" borderId="49" xfId="2" applyFont="1" applyFill="1" applyBorder="1" applyAlignment="1">
      <alignment horizontal="center" wrapText="1"/>
    </xf>
    <xf numFmtId="0" fontId="28" fillId="25" borderId="49" xfId="2" applyFont="1" applyFill="1" applyBorder="1" applyAlignment="1">
      <alignment horizontal="center" wrapText="1"/>
    </xf>
    <xf numFmtId="0" fontId="28" fillId="25" borderId="46" xfId="2" applyFont="1" applyFill="1" applyBorder="1" applyAlignment="1">
      <alignment horizontal="center" wrapText="1"/>
    </xf>
    <xf numFmtId="0" fontId="30" fillId="0" borderId="0" xfId="2" applyFont="1" applyFill="1" applyBorder="1" applyAlignment="1">
      <alignment horizontal="center"/>
    </xf>
    <xf numFmtId="0" fontId="52" fillId="25" borderId="46" xfId="2" applyFont="1" applyFill="1" applyBorder="1" applyAlignment="1">
      <alignment horizontal="center" vertical="center" wrapText="1"/>
    </xf>
    <xf numFmtId="0" fontId="120" fillId="0" borderId="58" xfId="2" applyFont="1" applyFill="1" applyBorder="1" applyAlignment="1">
      <alignment horizontal="right" vertical="center" wrapText="1"/>
    </xf>
    <xf numFmtId="0" fontId="25" fillId="25" borderId="49" xfId="2" applyFont="1" applyFill="1" applyBorder="1" applyAlignment="1">
      <alignment horizontal="center" vertical="center" wrapText="1"/>
    </xf>
    <xf numFmtId="0" fontId="25" fillId="25" borderId="46" xfId="2" applyFont="1" applyFill="1" applyBorder="1" applyAlignment="1">
      <alignment horizontal="center" vertical="center" wrapText="1"/>
    </xf>
    <xf numFmtId="0" fontId="25" fillId="25" borderId="47" xfId="2" applyFont="1" applyFill="1" applyBorder="1" applyAlignment="1">
      <alignment horizontal="center" vertical="center" wrapText="1"/>
    </xf>
    <xf numFmtId="0" fontId="25" fillId="25" borderId="0" xfId="2" applyFont="1" applyFill="1" applyBorder="1" applyAlignment="1">
      <alignment horizontal="center" vertical="center" wrapText="1"/>
    </xf>
    <xf numFmtId="0" fontId="25" fillId="25" borderId="58" xfId="2" applyFont="1" applyFill="1" applyBorder="1" applyAlignment="1">
      <alignment horizontal="center" vertical="center" wrapText="1"/>
    </xf>
    <xf numFmtId="0" fontId="25" fillId="25" borderId="44" xfId="2" applyFont="1" applyFill="1" applyBorder="1" applyAlignment="1">
      <alignment horizontal="center" vertical="center" wrapText="1"/>
    </xf>
    <xf numFmtId="0" fontId="28" fillId="25" borderId="46" xfId="2" applyFont="1" applyFill="1" applyBorder="1" applyAlignment="1">
      <alignment horizontal="center" vertical="center" wrapText="1"/>
    </xf>
    <xf numFmtId="0" fontId="28" fillId="25" borderId="49" xfId="2" applyFont="1" applyFill="1" applyBorder="1" applyAlignment="1">
      <alignment horizontal="center" vertical="center" wrapText="1"/>
    </xf>
    <xf numFmtId="0" fontId="28" fillId="25" borderId="47" xfId="2" applyFont="1" applyFill="1" applyBorder="1" applyAlignment="1">
      <alignment horizontal="center" vertical="center" wrapText="1"/>
    </xf>
    <xf numFmtId="1" fontId="25" fillId="0" borderId="0" xfId="2" applyNumberFormat="1" applyFont="1" applyFill="1" applyBorder="1" applyAlignment="1">
      <alignment horizontal="center" vertical="center"/>
    </xf>
    <xf numFmtId="1" fontId="24" fillId="0" borderId="44" xfId="2" applyNumberFormat="1" applyFont="1" applyFill="1" applyBorder="1" applyAlignment="1">
      <alignment horizontal="center" wrapText="1"/>
    </xf>
    <xf numFmtId="0" fontId="24" fillId="0" borderId="44" xfId="2" applyFont="1" applyFill="1" applyBorder="1" applyAlignment="1">
      <alignment horizontal="center" wrapText="1"/>
    </xf>
    <xf numFmtId="0" fontId="28" fillId="25" borderId="52" xfId="2" applyFont="1" applyFill="1" applyBorder="1" applyAlignment="1">
      <alignment horizontal="center" wrapText="1"/>
    </xf>
    <xf numFmtId="0" fontId="28" fillId="25" borderId="44" xfId="2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center" vertical="top"/>
    </xf>
    <xf numFmtId="1" fontId="52" fillId="25" borderId="49" xfId="0" applyNumberFormat="1" applyFont="1" applyFill="1" applyBorder="1" applyAlignment="1">
      <alignment horizontal="center" vertical="center" wrapText="1"/>
    </xf>
    <xf numFmtId="0" fontId="52" fillId="25" borderId="46" xfId="0" applyFont="1" applyFill="1" applyBorder="1" applyAlignment="1">
      <alignment horizontal="center" vertical="center" wrapText="1"/>
    </xf>
    <xf numFmtId="0" fontId="36" fillId="25" borderId="54" xfId="0" applyFont="1" applyFill="1" applyBorder="1" applyAlignment="1">
      <alignment horizontal="center" vertical="center"/>
    </xf>
    <xf numFmtId="0" fontId="25" fillId="25" borderId="0" xfId="0" applyFont="1" applyFill="1" applyBorder="1" applyAlignment="1">
      <alignment horizontal="center" wrapText="1"/>
    </xf>
    <xf numFmtId="1" fontId="127" fillId="0" borderId="44" xfId="0" applyNumberFormat="1" applyFont="1" applyFill="1" applyBorder="1" applyAlignment="1">
      <alignment horizontal="left" vertical="center"/>
    </xf>
    <xf numFmtId="0" fontId="115" fillId="25" borderId="45" xfId="0" applyFont="1" applyFill="1" applyBorder="1" applyAlignment="1">
      <alignment horizontal="center" wrapText="1"/>
    </xf>
    <xf numFmtId="0" fontId="115" fillId="25" borderId="58" xfId="0" applyFont="1" applyFill="1" applyBorder="1" applyAlignment="1">
      <alignment horizontal="center" wrapText="1"/>
    </xf>
    <xf numFmtId="0" fontId="115" fillId="25" borderId="48" xfId="0" applyFont="1" applyFill="1" applyBorder="1" applyAlignment="1">
      <alignment horizontal="center" wrapText="1"/>
    </xf>
    <xf numFmtId="0" fontId="115" fillId="25" borderId="0" xfId="0" applyFont="1" applyFill="1" applyBorder="1" applyAlignment="1">
      <alignment horizontal="center" wrapText="1"/>
    </xf>
    <xf numFmtId="0" fontId="25" fillId="25" borderId="45" xfId="0" applyFont="1" applyFill="1" applyBorder="1" applyAlignment="1">
      <alignment horizontal="center" wrapText="1"/>
    </xf>
    <xf numFmtId="0" fontId="25" fillId="25" borderId="58" xfId="0" applyFont="1" applyFill="1" applyBorder="1" applyAlignment="1">
      <alignment horizontal="center" wrapText="1"/>
    </xf>
    <xf numFmtId="0" fontId="25" fillId="25" borderId="48" xfId="0" applyFont="1" applyFill="1" applyBorder="1" applyAlignment="1">
      <alignment horizontal="center" wrapText="1"/>
    </xf>
    <xf numFmtId="0" fontId="25" fillId="25" borderId="56" xfId="0" applyFont="1" applyFill="1" applyBorder="1" applyAlignment="1">
      <alignment horizontal="center" wrapText="1"/>
    </xf>
    <xf numFmtId="1" fontId="28" fillId="25" borderId="52" xfId="0" applyNumberFormat="1" applyFont="1" applyFill="1" applyBorder="1" applyAlignment="1">
      <alignment horizontal="center" vertical="top"/>
    </xf>
    <xf numFmtId="0" fontId="28" fillId="25" borderId="44" xfId="0" applyFont="1" applyFill="1" applyBorder="1" applyAlignment="1">
      <alignment horizontal="center" vertical="top"/>
    </xf>
    <xf numFmtId="0" fontId="28" fillId="25" borderId="55" xfId="0" applyFont="1" applyFill="1" applyBorder="1" applyAlignment="1">
      <alignment horizontal="center" vertical="top"/>
    </xf>
    <xf numFmtId="1" fontId="117" fillId="25" borderId="52" xfId="0" applyNumberFormat="1" applyFont="1" applyFill="1" applyBorder="1" applyAlignment="1">
      <alignment horizontal="center" vertical="top"/>
    </xf>
    <xf numFmtId="0" fontId="117" fillId="25" borderId="44" xfId="0" applyFont="1" applyFill="1" applyBorder="1" applyAlignment="1">
      <alignment horizontal="center" vertical="top"/>
    </xf>
    <xf numFmtId="0" fontId="25" fillId="25" borderId="54" xfId="0" applyFont="1" applyFill="1" applyBorder="1" applyAlignment="1">
      <alignment horizontal="center" wrapText="1"/>
    </xf>
    <xf numFmtId="0" fontId="25" fillId="25" borderId="55" xfId="0" applyFont="1" applyFill="1" applyBorder="1" applyAlignment="1">
      <alignment horizontal="center" wrapText="1"/>
    </xf>
    <xf numFmtId="0" fontId="25" fillId="25" borderId="50" xfId="0" applyFont="1" applyFill="1" applyBorder="1" applyAlignment="1">
      <alignment horizontal="center" wrapText="1"/>
    </xf>
    <xf numFmtId="0" fontId="25" fillId="25" borderId="51" xfId="0" applyFont="1" applyFill="1" applyBorder="1" applyAlignment="1">
      <alignment horizontal="center" wrapText="1"/>
    </xf>
    <xf numFmtId="0" fontId="115" fillId="25" borderId="44" xfId="0" applyFont="1" applyFill="1" applyBorder="1" applyAlignment="1">
      <alignment horizontal="center" wrapText="1"/>
    </xf>
    <xf numFmtId="0" fontId="25" fillId="25" borderId="46" xfId="0" applyFont="1" applyFill="1" applyBorder="1" applyAlignment="1">
      <alignment horizontal="center" wrapText="1"/>
    </xf>
    <xf numFmtId="0" fontId="25" fillId="25" borderId="47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center"/>
    </xf>
    <xf numFmtId="1" fontId="30" fillId="0" borderId="0" xfId="0" applyNumberFormat="1" applyFont="1" applyFill="1" applyBorder="1" applyAlignment="1">
      <alignment horizontal="center" vertical="top"/>
    </xf>
    <xf numFmtId="0" fontId="30" fillId="0" borderId="0" xfId="0" applyFont="1" applyFill="1" applyBorder="1" applyAlignment="1">
      <alignment horizontal="center" vertical="center"/>
    </xf>
    <xf numFmtId="0" fontId="25" fillId="0" borderId="58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47" xfId="0" applyFont="1" applyFill="1" applyBorder="1" applyAlignment="1">
      <alignment horizontal="center" vertical="center" wrapText="1"/>
    </xf>
    <xf numFmtId="0" fontId="25" fillId="0" borderId="57" xfId="0" applyFont="1" applyFill="1" applyBorder="1" applyAlignment="1">
      <alignment horizontal="center" vertical="center" wrapText="1"/>
    </xf>
    <xf numFmtId="1" fontId="25" fillId="0" borderId="55" xfId="0" applyNumberFormat="1" applyFont="1" applyFill="1" applyBorder="1" applyAlignment="1">
      <alignment horizontal="center" vertical="center" wrapText="1"/>
    </xf>
    <xf numFmtId="0" fontId="25" fillId="0" borderId="51" xfId="0" applyFont="1" applyFill="1" applyBorder="1" applyAlignment="1">
      <alignment horizontal="center" vertical="center" wrapText="1"/>
    </xf>
    <xf numFmtId="1" fontId="28" fillId="25" borderId="44" xfId="0" applyNumberFormat="1" applyFont="1" applyFill="1" applyBorder="1" applyAlignment="1">
      <alignment horizontal="center" vertical="top"/>
    </xf>
    <xf numFmtId="1" fontId="28" fillId="25" borderId="55" xfId="0" applyNumberFormat="1" applyFont="1" applyFill="1" applyBorder="1" applyAlignment="1">
      <alignment horizontal="center" vertical="top"/>
    </xf>
    <xf numFmtId="1" fontId="117" fillId="25" borderId="44" xfId="0" applyNumberFormat="1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justify" vertical="top" wrapText="1"/>
    </xf>
    <xf numFmtId="0" fontId="25" fillId="0" borderId="58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horizontal="center" wrapText="1"/>
    </xf>
    <xf numFmtId="0" fontId="25" fillId="0" borderId="58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vertical="center" wrapText="1"/>
    </xf>
    <xf numFmtId="0" fontId="28" fillId="25" borderId="58" xfId="0" applyFont="1" applyFill="1" applyBorder="1" applyAlignment="1">
      <alignment horizontal="center" vertical="center" wrapText="1"/>
    </xf>
    <xf numFmtId="0" fontId="52" fillId="25" borderId="49" xfId="0" applyFont="1" applyFill="1" applyBorder="1" applyAlignment="1">
      <alignment horizontal="center" vertical="center"/>
    </xf>
    <xf numFmtId="0" fontId="52" fillId="25" borderId="46" xfId="0" applyFont="1" applyFill="1" applyBorder="1" applyAlignment="1">
      <alignment horizontal="center" vertical="center"/>
    </xf>
    <xf numFmtId="0" fontId="28" fillId="25" borderId="58" xfId="0" applyFont="1" applyFill="1" applyBorder="1" applyAlignment="1">
      <alignment horizontal="center" vertical="top" wrapText="1"/>
    </xf>
    <xf numFmtId="0" fontId="28" fillId="25" borderId="56" xfId="0" applyFont="1" applyFill="1" applyBorder="1" applyAlignment="1">
      <alignment horizontal="center" vertical="top" wrapText="1"/>
    </xf>
    <xf numFmtId="0" fontId="28" fillId="25" borderId="49" xfId="0" applyFont="1" applyFill="1" applyBorder="1" applyAlignment="1">
      <alignment horizontal="center" vertical="center" wrapText="1"/>
    </xf>
    <xf numFmtId="0" fontId="28" fillId="25" borderId="46" xfId="0" applyFont="1" applyFill="1" applyBorder="1" applyAlignment="1">
      <alignment horizontal="center" vertical="center" wrapText="1"/>
    </xf>
    <xf numFmtId="0" fontId="28" fillId="25" borderId="47" xfId="0" applyFont="1" applyFill="1" applyBorder="1" applyAlignment="1">
      <alignment horizontal="center" vertical="center" wrapText="1"/>
    </xf>
    <xf numFmtId="0" fontId="127" fillId="0" borderId="44" xfId="0" applyFont="1" applyFill="1" applyBorder="1" applyAlignment="1">
      <alignment horizontal="left" vertical="center"/>
    </xf>
    <xf numFmtId="0" fontId="25" fillId="25" borderId="53" xfId="0" applyFont="1" applyFill="1" applyBorder="1" applyAlignment="1">
      <alignment horizontal="center" wrapText="1"/>
    </xf>
    <xf numFmtId="1" fontId="30" fillId="0" borderId="0" xfId="0" applyNumberFormat="1" applyFont="1" applyFill="1" applyBorder="1" applyAlignment="1">
      <alignment horizontal="center" vertical="top" wrapText="1"/>
    </xf>
    <xf numFmtId="1" fontId="127" fillId="0" borderId="44" xfId="2" applyNumberFormat="1" applyFont="1" applyFill="1" applyBorder="1" applyAlignment="1">
      <alignment horizontal="left" vertical="top" wrapText="1"/>
    </xf>
    <xf numFmtId="0" fontId="127" fillId="0" borderId="44" xfId="2" applyFont="1" applyFill="1" applyBorder="1" applyAlignment="1">
      <alignment horizontal="left" vertical="top" wrapText="1"/>
    </xf>
    <xf numFmtId="0" fontId="28" fillId="25" borderId="47" xfId="2" applyFont="1" applyFill="1" applyBorder="1" applyAlignment="1">
      <alignment horizontal="center" wrapText="1"/>
    </xf>
    <xf numFmtId="0" fontId="115" fillId="25" borderId="52" xfId="0" applyFont="1" applyFill="1" applyBorder="1" applyAlignment="1">
      <alignment horizontal="center" wrapText="1"/>
    </xf>
    <xf numFmtId="0" fontId="115" fillId="25" borderId="0" xfId="0" applyFont="1" applyFill="1" applyBorder="1" applyAlignment="1">
      <alignment horizontal="center" vertical="center" wrapText="1"/>
    </xf>
    <xf numFmtId="0" fontId="115" fillId="25" borderId="56" xfId="0" applyFont="1" applyFill="1" applyBorder="1" applyAlignment="1">
      <alignment horizontal="center" vertical="center" wrapText="1"/>
    </xf>
    <xf numFmtId="0" fontId="115" fillId="25" borderId="54" xfId="0" applyFont="1" applyFill="1" applyBorder="1" applyAlignment="1">
      <alignment horizontal="center" vertical="center" wrapText="1"/>
    </xf>
    <xf numFmtId="0" fontId="25" fillId="25" borderId="44" xfId="0" applyFont="1" applyFill="1" applyBorder="1" applyAlignment="1">
      <alignment horizontal="center" wrapText="1"/>
    </xf>
    <xf numFmtId="0" fontId="28" fillId="25" borderId="58" xfId="0" applyFont="1" applyFill="1" applyBorder="1" applyAlignment="1">
      <alignment horizontal="center" vertical="center"/>
    </xf>
    <xf numFmtId="0" fontId="28" fillId="25" borderId="0" xfId="0" applyFont="1" applyFill="1" applyBorder="1" applyAlignment="1">
      <alignment horizontal="center" vertical="center"/>
    </xf>
    <xf numFmtId="0" fontId="28" fillId="25" borderId="56" xfId="0" applyFont="1" applyFill="1" applyBorder="1" applyAlignment="1">
      <alignment horizontal="center" vertical="center"/>
    </xf>
    <xf numFmtId="0" fontId="115" fillId="25" borderId="45" xfId="0" applyFont="1" applyFill="1" applyBorder="1" applyAlignment="1">
      <alignment horizontal="center" vertical="center" wrapText="1"/>
    </xf>
    <xf numFmtId="0" fontId="115" fillId="25" borderId="48" xfId="0" applyFont="1" applyFill="1" applyBorder="1" applyAlignment="1">
      <alignment horizontal="center" vertical="center" wrapText="1"/>
    </xf>
    <xf numFmtId="0" fontId="25" fillId="25" borderId="52" xfId="0" applyFont="1" applyFill="1" applyBorder="1" applyAlignment="1">
      <alignment horizontal="center" wrapText="1"/>
    </xf>
    <xf numFmtId="165" fontId="25" fillId="23" borderId="0" xfId="2" applyNumberFormat="1" applyFont="1" applyFill="1" applyBorder="1" applyAlignment="1">
      <alignment horizontal="center" vertical="center" wrapText="1"/>
    </xf>
    <xf numFmtId="3" fontId="25" fillId="74" borderId="0" xfId="2" applyNumberFormat="1" applyFont="1" applyFill="1" applyBorder="1" applyAlignment="1">
      <alignment horizontal="center" vertical="center" wrapText="1"/>
    </xf>
    <xf numFmtId="3" fontId="25" fillId="75" borderId="0" xfId="2" applyNumberFormat="1" applyFont="1" applyFill="1" applyBorder="1" applyAlignment="1">
      <alignment horizontal="center" vertical="center" wrapText="1"/>
    </xf>
    <xf numFmtId="0" fontId="25" fillId="26" borderId="0" xfId="2" applyFont="1" applyFill="1" applyBorder="1" applyAlignment="1">
      <alignment horizontal="center" textRotation="180"/>
    </xf>
    <xf numFmtId="165" fontId="25" fillId="0" borderId="0" xfId="2" applyNumberFormat="1" applyFont="1" applyFill="1" applyBorder="1" applyAlignment="1">
      <alignment horizontal="center" wrapText="1"/>
    </xf>
    <xf numFmtId="3" fontId="25" fillId="72" borderId="0" xfId="2" applyNumberFormat="1" applyFont="1" applyFill="1" applyBorder="1" applyAlignment="1">
      <alignment horizontal="center" vertical="center" wrapText="1"/>
    </xf>
    <xf numFmtId="3" fontId="25" fillId="73" borderId="0" xfId="2" applyNumberFormat="1" applyFont="1" applyFill="1" applyBorder="1" applyAlignment="1">
      <alignment horizontal="center" vertical="center" wrapText="1"/>
    </xf>
    <xf numFmtId="0" fontId="119" fillId="74" borderId="33" xfId="2" applyFont="1" applyFill="1" applyBorder="1" applyAlignment="1">
      <alignment horizontal="center" vertical="center" wrapText="1"/>
    </xf>
    <xf numFmtId="0" fontId="119" fillId="74" borderId="34" xfId="2" applyFont="1" applyFill="1" applyBorder="1" applyAlignment="1">
      <alignment horizontal="center" vertical="center" wrapText="1"/>
    </xf>
    <xf numFmtId="0" fontId="119" fillId="74" borderId="35" xfId="2" applyFont="1" applyFill="1" applyBorder="1" applyAlignment="1">
      <alignment horizontal="center" vertical="center" wrapText="1"/>
    </xf>
    <xf numFmtId="165" fontId="25" fillId="74" borderId="0" xfId="2" applyNumberFormat="1" applyFont="1" applyFill="1" applyBorder="1" applyAlignment="1">
      <alignment horizontal="center" vertical="center" wrapText="1"/>
    </xf>
    <xf numFmtId="3" fontId="25" fillId="23" borderId="36" xfId="2" applyNumberFormat="1" applyFont="1" applyFill="1" applyBorder="1" applyAlignment="1">
      <alignment horizontal="center" vertical="center" wrapText="1"/>
    </xf>
    <xf numFmtId="3" fontId="25" fillId="23" borderId="0" xfId="2" applyNumberFormat="1" applyFont="1" applyFill="1" applyBorder="1" applyAlignment="1">
      <alignment horizontal="center" vertical="center" wrapText="1"/>
    </xf>
    <xf numFmtId="3" fontId="25" fillId="23" borderId="37" xfId="2" applyNumberFormat="1" applyFont="1" applyFill="1" applyBorder="1" applyAlignment="1">
      <alignment horizontal="center" vertical="center" wrapText="1"/>
    </xf>
    <xf numFmtId="3" fontId="25" fillId="23" borderId="38" xfId="2" applyNumberFormat="1" applyFont="1" applyFill="1" applyBorder="1" applyAlignment="1">
      <alignment horizontal="center" vertical="center" wrapText="1"/>
    </xf>
    <xf numFmtId="3" fontId="25" fillId="23" borderId="39" xfId="2" applyNumberFormat="1" applyFont="1" applyFill="1" applyBorder="1" applyAlignment="1">
      <alignment horizontal="center" vertical="center" wrapText="1"/>
    </xf>
    <xf numFmtId="3" fontId="25" fillId="23" borderId="40" xfId="2" applyNumberFormat="1" applyFont="1" applyFill="1" applyBorder="1" applyAlignment="1">
      <alignment horizontal="center" vertical="center" wrapText="1"/>
    </xf>
    <xf numFmtId="0" fontId="119" fillId="2" borderId="59" xfId="2" applyFont="1" applyFill="1" applyBorder="1" applyAlignment="1">
      <alignment horizontal="center" wrapText="1"/>
    </xf>
    <xf numFmtId="0" fontId="119" fillId="2" borderId="60" xfId="2" applyFont="1" applyFill="1" applyBorder="1" applyAlignment="1">
      <alignment horizontal="center" wrapText="1"/>
    </xf>
    <xf numFmtId="0" fontId="119" fillId="2" borderId="61" xfId="2" applyFont="1" applyFill="1" applyBorder="1" applyAlignment="1">
      <alignment horizontal="center" wrapText="1"/>
    </xf>
    <xf numFmtId="165" fontId="25" fillId="9" borderId="0" xfId="2" applyNumberFormat="1" applyFont="1" applyFill="1" applyBorder="1" applyAlignment="1">
      <alignment horizontal="center" vertical="center" wrapText="1"/>
    </xf>
    <xf numFmtId="3" fontId="25" fillId="25" borderId="0" xfId="2" applyNumberFormat="1" applyFont="1" applyFill="1" applyBorder="1" applyAlignment="1">
      <alignment horizontal="center" vertical="center" wrapText="1"/>
    </xf>
    <xf numFmtId="0" fontId="119" fillId="9" borderId="41" xfId="2" applyFont="1" applyFill="1" applyBorder="1" applyAlignment="1">
      <alignment horizontal="center" vertical="center" wrapText="1"/>
    </xf>
    <xf numFmtId="0" fontId="119" fillId="9" borderId="42" xfId="2" applyFont="1" applyFill="1" applyBorder="1" applyAlignment="1">
      <alignment horizontal="center" vertical="center" wrapText="1"/>
    </xf>
    <xf numFmtId="0" fontId="119" fillId="9" borderId="43" xfId="2" applyFont="1" applyFill="1" applyBorder="1" applyAlignment="1">
      <alignment horizontal="center" vertical="center" wrapText="1"/>
    </xf>
    <xf numFmtId="3" fontId="25" fillId="72" borderId="28" xfId="2" applyNumberFormat="1" applyFont="1" applyFill="1" applyBorder="1" applyAlignment="1">
      <alignment horizontal="center" vertical="center" wrapText="1"/>
    </xf>
    <xf numFmtId="3" fontId="25" fillId="72" borderId="29" xfId="2" applyNumberFormat="1" applyFont="1" applyFill="1" applyBorder="1" applyAlignment="1">
      <alignment horizontal="center" vertical="center" wrapText="1"/>
    </xf>
    <xf numFmtId="3" fontId="25" fillId="72" borderId="30" xfId="2" applyNumberFormat="1" applyFont="1" applyFill="1" applyBorder="1" applyAlignment="1">
      <alignment horizontal="center" vertical="center" wrapText="1"/>
    </xf>
    <xf numFmtId="3" fontId="25" fillId="72" borderId="31" xfId="2" applyNumberFormat="1" applyFont="1" applyFill="1" applyBorder="1" applyAlignment="1">
      <alignment horizontal="center" vertical="center" wrapText="1"/>
    </xf>
    <xf numFmtId="3" fontId="25" fillId="72" borderId="32" xfId="2" applyNumberFormat="1" applyFont="1" applyFill="1" applyBorder="1" applyAlignment="1">
      <alignment horizontal="center" vertical="center" wrapText="1"/>
    </xf>
    <xf numFmtId="0" fontId="40" fillId="0" borderId="0" xfId="2" applyFont="1" applyFill="1" applyAlignment="1">
      <alignment horizontal="left" vertical="center" wrapText="1"/>
    </xf>
    <xf numFmtId="0" fontId="40" fillId="0" borderId="0" xfId="2" applyFont="1" applyFill="1" applyAlignment="1">
      <alignment horizontal="left" vertical="center"/>
    </xf>
    <xf numFmtId="0" fontId="52" fillId="0" borderId="0" xfId="2" applyFont="1" applyFill="1" applyAlignment="1">
      <alignment horizontal="center"/>
    </xf>
    <xf numFmtId="0" fontId="25" fillId="0" borderId="0" xfId="2" applyFont="1" applyFill="1" applyBorder="1" applyAlignment="1">
      <alignment horizontal="left"/>
    </xf>
    <xf numFmtId="0" fontId="25" fillId="0" borderId="0" xfId="2" applyFont="1" applyFill="1" applyBorder="1" applyAlignment="1">
      <alignment horizontal="left" vertical="top" wrapText="1"/>
    </xf>
    <xf numFmtId="0" fontId="113" fillId="0" borderId="0" xfId="2" applyFont="1" applyFill="1" applyBorder="1" applyAlignment="1">
      <alignment horizontal="center"/>
    </xf>
    <xf numFmtId="0" fontId="52" fillId="0" borderId="0" xfId="2" applyFont="1" applyFill="1" applyBorder="1" applyAlignment="1">
      <alignment horizontal="center"/>
    </xf>
    <xf numFmtId="0" fontId="119" fillId="3" borderId="25" xfId="2" applyFont="1" applyFill="1" applyBorder="1" applyAlignment="1">
      <alignment horizontal="center" vertical="center" wrapText="1"/>
    </xf>
    <xf numFmtId="0" fontId="119" fillId="3" borderId="26" xfId="2" applyFont="1" applyFill="1" applyBorder="1" applyAlignment="1">
      <alignment horizontal="center" vertical="center" wrapText="1"/>
    </xf>
    <xf numFmtId="0" fontId="119" fillId="3" borderId="27" xfId="2" applyFont="1" applyFill="1" applyBorder="1" applyAlignment="1">
      <alignment horizontal="center" vertical="center" wrapText="1"/>
    </xf>
  </cellXfs>
  <cellStyles count="1538">
    <cellStyle name="$l0 %" xfId="88" xr:uid="{00000000-0005-0000-0000-000000000000}"/>
    <cellStyle name="$l0 % 2" xfId="89" xr:uid="{00000000-0005-0000-0000-000001000000}"/>
    <cellStyle name="$l0 % 2 2" xfId="90" xr:uid="{00000000-0005-0000-0000-000002000000}"/>
    <cellStyle name="$l0 % 2 3" xfId="91" xr:uid="{00000000-0005-0000-0000-000003000000}"/>
    <cellStyle name="$l0 % 2 4" xfId="92" xr:uid="{00000000-0005-0000-0000-000004000000}"/>
    <cellStyle name="$l0 % 2 5" xfId="93" xr:uid="{00000000-0005-0000-0000-000005000000}"/>
    <cellStyle name="$l0 % 2 6" xfId="94" xr:uid="{00000000-0005-0000-0000-000006000000}"/>
    <cellStyle name="$l0 % 2 7" xfId="95" xr:uid="{00000000-0005-0000-0000-000007000000}"/>
    <cellStyle name="$l0 % 3" xfId="96" xr:uid="{00000000-0005-0000-0000-000008000000}"/>
    <cellStyle name="$l0 % 3 2" xfId="97" xr:uid="{00000000-0005-0000-0000-000009000000}"/>
    <cellStyle name="$l0 % 3 3" xfId="98" xr:uid="{00000000-0005-0000-0000-00000A000000}"/>
    <cellStyle name="$l0 % 3 4" xfId="99" xr:uid="{00000000-0005-0000-0000-00000B000000}"/>
    <cellStyle name="$l0 % 3 5" xfId="100" xr:uid="{00000000-0005-0000-0000-00000C000000}"/>
    <cellStyle name="$l0 % 3 6" xfId="101" xr:uid="{00000000-0005-0000-0000-00000D000000}"/>
    <cellStyle name="$l0 % 3 7" xfId="102" xr:uid="{00000000-0005-0000-0000-00000E000000}"/>
    <cellStyle name="$l0 % 4" xfId="103" xr:uid="{00000000-0005-0000-0000-00000F000000}"/>
    <cellStyle name="$l0 % 5" xfId="104" xr:uid="{00000000-0005-0000-0000-000010000000}"/>
    <cellStyle name="$l0 % 6" xfId="105" xr:uid="{00000000-0005-0000-0000-000011000000}"/>
    <cellStyle name="$l0 % 7" xfId="106" xr:uid="{00000000-0005-0000-0000-000012000000}"/>
    <cellStyle name="$l0 % 8" xfId="107" xr:uid="{00000000-0005-0000-0000-000013000000}"/>
    <cellStyle name="$l0 % 9" xfId="108" xr:uid="{00000000-0005-0000-0000-000014000000}"/>
    <cellStyle name="$l0 Dec" xfId="109" xr:uid="{00000000-0005-0000-0000-000015000000}"/>
    <cellStyle name="$l0 Dec 2" xfId="110" xr:uid="{00000000-0005-0000-0000-000016000000}"/>
    <cellStyle name="$l0 Dec 2 2" xfId="111" xr:uid="{00000000-0005-0000-0000-000017000000}"/>
    <cellStyle name="$l0 Dec 2 3" xfId="112" xr:uid="{00000000-0005-0000-0000-000018000000}"/>
    <cellStyle name="$l0 Dec 2 4" xfId="113" xr:uid="{00000000-0005-0000-0000-000019000000}"/>
    <cellStyle name="$l0 Dec 2 5" xfId="114" xr:uid="{00000000-0005-0000-0000-00001A000000}"/>
    <cellStyle name="$l0 Dec 2 6" xfId="115" xr:uid="{00000000-0005-0000-0000-00001B000000}"/>
    <cellStyle name="$l0 Dec 2 7" xfId="116" xr:uid="{00000000-0005-0000-0000-00001C000000}"/>
    <cellStyle name="$l0 Dec 3" xfId="117" xr:uid="{00000000-0005-0000-0000-00001D000000}"/>
    <cellStyle name="$l0 Dec 3 2" xfId="118" xr:uid="{00000000-0005-0000-0000-00001E000000}"/>
    <cellStyle name="$l0 Dec 3 3" xfId="119" xr:uid="{00000000-0005-0000-0000-00001F000000}"/>
    <cellStyle name="$l0 Dec 3 4" xfId="120" xr:uid="{00000000-0005-0000-0000-000020000000}"/>
    <cellStyle name="$l0 Dec 3 5" xfId="121" xr:uid="{00000000-0005-0000-0000-000021000000}"/>
    <cellStyle name="$l0 Dec 3 6" xfId="122" xr:uid="{00000000-0005-0000-0000-000022000000}"/>
    <cellStyle name="$l0 Dec 3 7" xfId="123" xr:uid="{00000000-0005-0000-0000-000023000000}"/>
    <cellStyle name="$l0 Dec 4" xfId="124" xr:uid="{00000000-0005-0000-0000-000024000000}"/>
    <cellStyle name="$l0 Dec 5" xfId="125" xr:uid="{00000000-0005-0000-0000-000025000000}"/>
    <cellStyle name="$l0 Dec 6" xfId="126" xr:uid="{00000000-0005-0000-0000-000026000000}"/>
    <cellStyle name="$l0 Dec 7" xfId="127" xr:uid="{00000000-0005-0000-0000-000027000000}"/>
    <cellStyle name="$l0 Dec 8" xfId="128" xr:uid="{00000000-0005-0000-0000-000028000000}"/>
    <cellStyle name="$l0 Dec 9" xfId="129" xr:uid="{00000000-0005-0000-0000-000029000000}"/>
    <cellStyle name="$l0 No" xfId="130" xr:uid="{00000000-0005-0000-0000-00002A000000}"/>
    <cellStyle name="$l0 No 2" xfId="131" xr:uid="{00000000-0005-0000-0000-00002B000000}"/>
    <cellStyle name="$l0 No 2 2" xfId="132" xr:uid="{00000000-0005-0000-0000-00002C000000}"/>
    <cellStyle name="$l0 No 2 3" xfId="133" xr:uid="{00000000-0005-0000-0000-00002D000000}"/>
    <cellStyle name="$l0 No 2 4" xfId="134" xr:uid="{00000000-0005-0000-0000-00002E000000}"/>
    <cellStyle name="$l0 No 2 5" xfId="135" xr:uid="{00000000-0005-0000-0000-00002F000000}"/>
    <cellStyle name="$l0 No 2 6" xfId="136" xr:uid="{00000000-0005-0000-0000-000030000000}"/>
    <cellStyle name="$l0 No 2 7" xfId="137" xr:uid="{00000000-0005-0000-0000-000031000000}"/>
    <cellStyle name="$l0 No 3" xfId="138" xr:uid="{00000000-0005-0000-0000-000032000000}"/>
    <cellStyle name="$l0 No 3 2" xfId="139" xr:uid="{00000000-0005-0000-0000-000033000000}"/>
    <cellStyle name="$l0 No 3 3" xfId="140" xr:uid="{00000000-0005-0000-0000-000034000000}"/>
    <cellStyle name="$l0 No 3 4" xfId="141" xr:uid="{00000000-0005-0000-0000-000035000000}"/>
    <cellStyle name="$l0 No 3 5" xfId="142" xr:uid="{00000000-0005-0000-0000-000036000000}"/>
    <cellStyle name="$l0 No 3 6" xfId="143" xr:uid="{00000000-0005-0000-0000-000037000000}"/>
    <cellStyle name="$l0 No 3 7" xfId="144" xr:uid="{00000000-0005-0000-0000-000038000000}"/>
    <cellStyle name="$l0 No 4" xfId="145" xr:uid="{00000000-0005-0000-0000-000039000000}"/>
    <cellStyle name="$l0 No 5" xfId="146" xr:uid="{00000000-0005-0000-0000-00003A000000}"/>
    <cellStyle name="$l0 No 6" xfId="147" xr:uid="{00000000-0005-0000-0000-00003B000000}"/>
    <cellStyle name="$l0 No 7" xfId="148" xr:uid="{00000000-0005-0000-0000-00003C000000}"/>
    <cellStyle name="$l0 No 8" xfId="149" xr:uid="{00000000-0005-0000-0000-00003D000000}"/>
    <cellStyle name="$l0 No 9" xfId="150" xr:uid="{00000000-0005-0000-0000-00003E000000}"/>
    <cellStyle name="$l0 Row" xfId="151" xr:uid="{00000000-0005-0000-0000-00003F000000}"/>
    <cellStyle name="$l1 %" xfId="152" xr:uid="{00000000-0005-0000-0000-000040000000}"/>
    <cellStyle name="$l1 % 2" xfId="153" xr:uid="{00000000-0005-0000-0000-000041000000}"/>
    <cellStyle name="$l1 % 2 2" xfId="154" xr:uid="{00000000-0005-0000-0000-000042000000}"/>
    <cellStyle name="$l1 % 2 3" xfId="155" xr:uid="{00000000-0005-0000-0000-000043000000}"/>
    <cellStyle name="$l1 % 2 4" xfId="156" xr:uid="{00000000-0005-0000-0000-000044000000}"/>
    <cellStyle name="$l1 % 2 5" xfId="157" xr:uid="{00000000-0005-0000-0000-000045000000}"/>
    <cellStyle name="$l1 % 2 6" xfId="158" xr:uid="{00000000-0005-0000-0000-000046000000}"/>
    <cellStyle name="$l1 % 2 7" xfId="159" xr:uid="{00000000-0005-0000-0000-000047000000}"/>
    <cellStyle name="$l1 % 3" xfId="160" xr:uid="{00000000-0005-0000-0000-000048000000}"/>
    <cellStyle name="$l1 % 3 2" xfId="161" xr:uid="{00000000-0005-0000-0000-000049000000}"/>
    <cellStyle name="$l1 % 3 3" xfId="162" xr:uid="{00000000-0005-0000-0000-00004A000000}"/>
    <cellStyle name="$l1 % 3 4" xfId="163" xr:uid="{00000000-0005-0000-0000-00004B000000}"/>
    <cellStyle name="$l1 % 3 5" xfId="164" xr:uid="{00000000-0005-0000-0000-00004C000000}"/>
    <cellStyle name="$l1 % 3 6" xfId="165" xr:uid="{00000000-0005-0000-0000-00004D000000}"/>
    <cellStyle name="$l1 % 3 7" xfId="166" xr:uid="{00000000-0005-0000-0000-00004E000000}"/>
    <cellStyle name="$l1 % 4" xfId="167" xr:uid="{00000000-0005-0000-0000-00004F000000}"/>
    <cellStyle name="$l1 % 5" xfId="168" xr:uid="{00000000-0005-0000-0000-000050000000}"/>
    <cellStyle name="$l1 % 6" xfId="169" xr:uid="{00000000-0005-0000-0000-000051000000}"/>
    <cellStyle name="$l1 % 7" xfId="170" xr:uid="{00000000-0005-0000-0000-000052000000}"/>
    <cellStyle name="$l1 % 8" xfId="171" xr:uid="{00000000-0005-0000-0000-000053000000}"/>
    <cellStyle name="$l1 % 9" xfId="172" xr:uid="{00000000-0005-0000-0000-000054000000}"/>
    <cellStyle name="$l1 No" xfId="173" xr:uid="{00000000-0005-0000-0000-000055000000}"/>
    <cellStyle name="$l1 No 2" xfId="174" xr:uid="{00000000-0005-0000-0000-000056000000}"/>
    <cellStyle name="$l1 No 2 2" xfId="175" xr:uid="{00000000-0005-0000-0000-000057000000}"/>
    <cellStyle name="$l1 No 2 3" xfId="176" xr:uid="{00000000-0005-0000-0000-000058000000}"/>
    <cellStyle name="$l1 No 2 4" xfId="177" xr:uid="{00000000-0005-0000-0000-000059000000}"/>
    <cellStyle name="$l1 No 2 5" xfId="178" xr:uid="{00000000-0005-0000-0000-00005A000000}"/>
    <cellStyle name="$l1 No 2 6" xfId="179" xr:uid="{00000000-0005-0000-0000-00005B000000}"/>
    <cellStyle name="$l1 No 2 7" xfId="180" xr:uid="{00000000-0005-0000-0000-00005C000000}"/>
    <cellStyle name="$l1 No 3" xfId="181" xr:uid="{00000000-0005-0000-0000-00005D000000}"/>
    <cellStyle name="$l1 No 3 2" xfId="182" xr:uid="{00000000-0005-0000-0000-00005E000000}"/>
    <cellStyle name="$l1 No 3 3" xfId="183" xr:uid="{00000000-0005-0000-0000-00005F000000}"/>
    <cellStyle name="$l1 No 3 4" xfId="184" xr:uid="{00000000-0005-0000-0000-000060000000}"/>
    <cellStyle name="$l1 No 3 5" xfId="185" xr:uid="{00000000-0005-0000-0000-000061000000}"/>
    <cellStyle name="$l1 No 3 6" xfId="186" xr:uid="{00000000-0005-0000-0000-000062000000}"/>
    <cellStyle name="$l1 No 3 7" xfId="187" xr:uid="{00000000-0005-0000-0000-000063000000}"/>
    <cellStyle name="$l1 No 4" xfId="188" xr:uid="{00000000-0005-0000-0000-000064000000}"/>
    <cellStyle name="$l1 No 5" xfId="189" xr:uid="{00000000-0005-0000-0000-000065000000}"/>
    <cellStyle name="$l1 No 6" xfId="190" xr:uid="{00000000-0005-0000-0000-000066000000}"/>
    <cellStyle name="$l1 No 7" xfId="191" xr:uid="{00000000-0005-0000-0000-000067000000}"/>
    <cellStyle name="$l1 No 8" xfId="192" xr:uid="{00000000-0005-0000-0000-000068000000}"/>
    <cellStyle name="$l1 No 9" xfId="193" xr:uid="{00000000-0005-0000-0000-000069000000}"/>
    <cellStyle name="$l1 Row" xfId="194" xr:uid="{00000000-0005-0000-0000-00006A000000}"/>
    <cellStyle name="$l2 %" xfId="195" xr:uid="{00000000-0005-0000-0000-00006B000000}"/>
    <cellStyle name="$l2 % 2" xfId="196" xr:uid="{00000000-0005-0000-0000-00006C000000}"/>
    <cellStyle name="$l2 % 2 2" xfId="197" xr:uid="{00000000-0005-0000-0000-00006D000000}"/>
    <cellStyle name="$l2 % 2 3" xfId="198" xr:uid="{00000000-0005-0000-0000-00006E000000}"/>
    <cellStyle name="$l2 % 2 4" xfId="199" xr:uid="{00000000-0005-0000-0000-00006F000000}"/>
    <cellStyle name="$l2 % 2 5" xfId="200" xr:uid="{00000000-0005-0000-0000-000070000000}"/>
    <cellStyle name="$l2 % 2 6" xfId="201" xr:uid="{00000000-0005-0000-0000-000071000000}"/>
    <cellStyle name="$l2 % 2 7" xfId="202" xr:uid="{00000000-0005-0000-0000-000072000000}"/>
    <cellStyle name="$l2 % 3" xfId="203" xr:uid="{00000000-0005-0000-0000-000073000000}"/>
    <cellStyle name="$l2 % 3 2" xfId="204" xr:uid="{00000000-0005-0000-0000-000074000000}"/>
    <cellStyle name="$l2 % 3 3" xfId="205" xr:uid="{00000000-0005-0000-0000-000075000000}"/>
    <cellStyle name="$l2 % 3 4" xfId="206" xr:uid="{00000000-0005-0000-0000-000076000000}"/>
    <cellStyle name="$l2 % 3 5" xfId="207" xr:uid="{00000000-0005-0000-0000-000077000000}"/>
    <cellStyle name="$l2 % 3 6" xfId="208" xr:uid="{00000000-0005-0000-0000-000078000000}"/>
    <cellStyle name="$l2 % 3 7" xfId="209" xr:uid="{00000000-0005-0000-0000-000079000000}"/>
    <cellStyle name="$l2 % 4" xfId="210" xr:uid="{00000000-0005-0000-0000-00007A000000}"/>
    <cellStyle name="$l2 % 5" xfId="211" xr:uid="{00000000-0005-0000-0000-00007B000000}"/>
    <cellStyle name="$l2 % 6" xfId="212" xr:uid="{00000000-0005-0000-0000-00007C000000}"/>
    <cellStyle name="$l2 % 7" xfId="213" xr:uid="{00000000-0005-0000-0000-00007D000000}"/>
    <cellStyle name="$l2 % 8" xfId="214" xr:uid="{00000000-0005-0000-0000-00007E000000}"/>
    <cellStyle name="$l2 % 9" xfId="215" xr:uid="{00000000-0005-0000-0000-00007F000000}"/>
    <cellStyle name="$l2 No" xfId="216" xr:uid="{00000000-0005-0000-0000-000080000000}"/>
    <cellStyle name="$l2 No 2" xfId="217" xr:uid="{00000000-0005-0000-0000-000081000000}"/>
    <cellStyle name="$l2 No 2 2" xfId="218" xr:uid="{00000000-0005-0000-0000-000082000000}"/>
    <cellStyle name="$l2 No 2 3" xfId="219" xr:uid="{00000000-0005-0000-0000-000083000000}"/>
    <cellStyle name="$l2 No 2 4" xfId="220" xr:uid="{00000000-0005-0000-0000-000084000000}"/>
    <cellStyle name="$l2 No 2 5" xfId="221" xr:uid="{00000000-0005-0000-0000-000085000000}"/>
    <cellStyle name="$l2 No 2 6" xfId="222" xr:uid="{00000000-0005-0000-0000-000086000000}"/>
    <cellStyle name="$l2 No 2 7" xfId="223" xr:uid="{00000000-0005-0000-0000-000087000000}"/>
    <cellStyle name="$l2 No 3" xfId="224" xr:uid="{00000000-0005-0000-0000-000088000000}"/>
    <cellStyle name="$l2 No 3 2" xfId="225" xr:uid="{00000000-0005-0000-0000-000089000000}"/>
    <cellStyle name="$l2 No 3 3" xfId="226" xr:uid="{00000000-0005-0000-0000-00008A000000}"/>
    <cellStyle name="$l2 No 3 4" xfId="227" xr:uid="{00000000-0005-0000-0000-00008B000000}"/>
    <cellStyle name="$l2 No 3 5" xfId="228" xr:uid="{00000000-0005-0000-0000-00008C000000}"/>
    <cellStyle name="$l2 No 3 6" xfId="229" xr:uid="{00000000-0005-0000-0000-00008D000000}"/>
    <cellStyle name="$l2 No 3 7" xfId="230" xr:uid="{00000000-0005-0000-0000-00008E000000}"/>
    <cellStyle name="$l2 No 4" xfId="231" xr:uid="{00000000-0005-0000-0000-00008F000000}"/>
    <cellStyle name="$l2 No 5" xfId="232" xr:uid="{00000000-0005-0000-0000-000090000000}"/>
    <cellStyle name="$l2 No 6" xfId="233" xr:uid="{00000000-0005-0000-0000-000091000000}"/>
    <cellStyle name="$l2 No 7" xfId="234" xr:uid="{00000000-0005-0000-0000-000092000000}"/>
    <cellStyle name="$l2 No 8" xfId="235" xr:uid="{00000000-0005-0000-0000-000093000000}"/>
    <cellStyle name="$l2 No 9" xfId="236" xr:uid="{00000000-0005-0000-0000-000094000000}"/>
    <cellStyle name="$l2 Row" xfId="237" xr:uid="{00000000-0005-0000-0000-000095000000}"/>
    <cellStyle name="$l2 Row 10" xfId="238" xr:uid="{00000000-0005-0000-0000-000096000000}"/>
    <cellStyle name="$l2 Row 11" xfId="239" xr:uid="{00000000-0005-0000-0000-000097000000}"/>
    <cellStyle name="$l2 Row 2" xfId="240" xr:uid="{00000000-0005-0000-0000-000098000000}"/>
    <cellStyle name="$l2 Row 2 2" xfId="241" xr:uid="{00000000-0005-0000-0000-000099000000}"/>
    <cellStyle name="$l2 Row 2 3" xfId="242" xr:uid="{00000000-0005-0000-0000-00009A000000}"/>
    <cellStyle name="$l2 Row 2 4" xfId="243" xr:uid="{00000000-0005-0000-0000-00009B000000}"/>
    <cellStyle name="$l2 Row 2 5" xfId="244" xr:uid="{00000000-0005-0000-0000-00009C000000}"/>
    <cellStyle name="$l2 Row 2 6" xfId="245" xr:uid="{00000000-0005-0000-0000-00009D000000}"/>
    <cellStyle name="$l2 Row 2 7" xfId="246" xr:uid="{00000000-0005-0000-0000-00009E000000}"/>
    <cellStyle name="$l2 Row 2 8" xfId="247" xr:uid="{00000000-0005-0000-0000-00009F000000}"/>
    <cellStyle name="$l2 Row 3" xfId="248" xr:uid="{00000000-0005-0000-0000-0000A0000000}"/>
    <cellStyle name="$l2 Row 3 2" xfId="249" xr:uid="{00000000-0005-0000-0000-0000A1000000}"/>
    <cellStyle name="$l2 Row 3 3" xfId="250" xr:uid="{00000000-0005-0000-0000-0000A2000000}"/>
    <cellStyle name="$l2 Row 3 4" xfId="251" xr:uid="{00000000-0005-0000-0000-0000A3000000}"/>
    <cellStyle name="$l2 Row 3 5" xfId="252" xr:uid="{00000000-0005-0000-0000-0000A4000000}"/>
    <cellStyle name="$l2 Row 3 6" xfId="253" xr:uid="{00000000-0005-0000-0000-0000A5000000}"/>
    <cellStyle name="$l2 Row 3 7" xfId="254" xr:uid="{00000000-0005-0000-0000-0000A6000000}"/>
    <cellStyle name="$l2 Row 3 8" xfId="255" xr:uid="{00000000-0005-0000-0000-0000A7000000}"/>
    <cellStyle name="$l2 Row 4" xfId="256" xr:uid="{00000000-0005-0000-0000-0000A8000000}"/>
    <cellStyle name="$l2 Row 5" xfId="257" xr:uid="{00000000-0005-0000-0000-0000A9000000}"/>
    <cellStyle name="$l2 Row 6" xfId="258" xr:uid="{00000000-0005-0000-0000-0000AA000000}"/>
    <cellStyle name="$l2 Row 7" xfId="259" xr:uid="{00000000-0005-0000-0000-0000AB000000}"/>
    <cellStyle name="$l2 Row 8" xfId="260" xr:uid="{00000000-0005-0000-0000-0000AC000000}"/>
    <cellStyle name="$l2 Row 9" xfId="261" xr:uid="{00000000-0005-0000-0000-0000AD000000}"/>
    <cellStyle name="$u0 %" xfId="262" xr:uid="{00000000-0005-0000-0000-0000AE000000}"/>
    <cellStyle name="$u0 % 2" xfId="263" xr:uid="{00000000-0005-0000-0000-0000AF000000}"/>
    <cellStyle name="$u0 % 2 2" xfId="264" xr:uid="{00000000-0005-0000-0000-0000B0000000}"/>
    <cellStyle name="$u0 % 2 3" xfId="265" xr:uid="{00000000-0005-0000-0000-0000B1000000}"/>
    <cellStyle name="$u0 % 2 4" xfId="266" xr:uid="{00000000-0005-0000-0000-0000B2000000}"/>
    <cellStyle name="$u0 % 2 5" xfId="267" xr:uid="{00000000-0005-0000-0000-0000B3000000}"/>
    <cellStyle name="$u0 % 2 6" xfId="268" xr:uid="{00000000-0005-0000-0000-0000B4000000}"/>
    <cellStyle name="$u0 % 2 7" xfId="269" xr:uid="{00000000-0005-0000-0000-0000B5000000}"/>
    <cellStyle name="$u0 % 3" xfId="270" xr:uid="{00000000-0005-0000-0000-0000B6000000}"/>
    <cellStyle name="$u0 % 3 2" xfId="271" xr:uid="{00000000-0005-0000-0000-0000B7000000}"/>
    <cellStyle name="$u0 % 3 3" xfId="272" xr:uid="{00000000-0005-0000-0000-0000B8000000}"/>
    <cellStyle name="$u0 % 3 4" xfId="273" xr:uid="{00000000-0005-0000-0000-0000B9000000}"/>
    <cellStyle name="$u0 % 3 5" xfId="274" xr:uid="{00000000-0005-0000-0000-0000BA000000}"/>
    <cellStyle name="$u0 % 3 6" xfId="275" xr:uid="{00000000-0005-0000-0000-0000BB000000}"/>
    <cellStyle name="$u0 % 3 7" xfId="276" xr:uid="{00000000-0005-0000-0000-0000BC000000}"/>
    <cellStyle name="$u0 % 4" xfId="277" xr:uid="{00000000-0005-0000-0000-0000BD000000}"/>
    <cellStyle name="$u0 % 5" xfId="278" xr:uid="{00000000-0005-0000-0000-0000BE000000}"/>
    <cellStyle name="$u0 % 6" xfId="279" xr:uid="{00000000-0005-0000-0000-0000BF000000}"/>
    <cellStyle name="$u0 % 7" xfId="280" xr:uid="{00000000-0005-0000-0000-0000C0000000}"/>
    <cellStyle name="$u0 % 8" xfId="281" xr:uid="{00000000-0005-0000-0000-0000C1000000}"/>
    <cellStyle name="$u0 % 9" xfId="282" xr:uid="{00000000-0005-0000-0000-0000C2000000}"/>
    <cellStyle name="$u0 No" xfId="283" xr:uid="{00000000-0005-0000-0000-0000C3000000}"/>
    <cellStyle name="$u0 No 2" xfId="284" xr:uid="{00000000-0005-0000-0000-0000C4000000}"/>
    <cellStyle name="$u0 No 2 2" xfId="285" xr:uid="{00000000-0005-0000-0000-0000C5000000}"/>
    <cellStyle name="$u0 No 2 3" xfId="286" xr:uid="{00000000-0005-0000-0000-0000C6000000}"/>
    <cellStyle name="$u0 No 2 4" xfId="287" xr:uid="{00000000-0005-0000-0000-0000C7000000}"/>
    <cellStyle name="$u0 No 2 5" xfId="288" xr:uid="{00000000-0005-0000-0000-0000C8000000}"/>
    <cellStyle name="$u0 No 2 6" xfId="289" xr:uid="{00000000-0005-0000-0000-0000C9000000}"/>
    <cellStyle name="$u0 No 2 7" xfId="290" xr:uid="{00000000-0005-0000-0000-0000CA000000}"/>
    <cellStyle name="$u0 No 3" xfId="291" xr:uid="{00000000-0005-0000-0000-0000CB000000}"/>
    <cellStyle name="$u0 No 3 2" xfId="292" xr:uid="{00000000-0005-0000-0000-0000CC000000}"/>
    <cellStyle name="$u0 No 3 3" xfId="293" xr:uid="{00000000-0005-0000-0000-0000CD000000}"/>
    <cellStyle name="$u0 No 3 4" xfId="294" xr:uid="{00000000-0005-0000-0000-0000CE000000}"/>
    <cellStyle name="$u0 No 3 5" xfId="295" xr:uid="{00000000-0005-0000-0000-0000CF000000}"/>
    <cellStyle name="$u0 No 3 6" xfId="296" xr:uid="{00000000-0005-0000-0000-0000D0000000}"/>
    <cellStyle name="$u0 No 3 7" xfId="297" xr:uid="{00000000-0005-0000-0000-0000D1000000}"/>
    <cellStyle name="$u0 No 4" xfId="298" xr:uid="{00000000-0005-0000-0000-0000D2000000}"/>
    <cellStyle name="$u0 No 5" xfId="299" xr:uid="{00000000-0005-0000-0000-0000D3000000}"/>
    <cellStyle name="$u0 No 6" xfId="300" xr:uid="{00000000-0005-0000-0000-0000D4000000}"/>
    <cellStyle name="$u0 No 7" xfId="301" xr:uid="{00000000-0005-0000-0000-0000D5000000}"/>
    <cellStyle name="$u0 No 8" xfId="302" xr:uid="{00000000-0005-0000-0000-0000D6000000}"/>
    <cellStyle name="$u0 No 9" xfId="303" xr:uid="{00000000-0005-0000-0000-0000D7000000}"/>
    <cellStyle name="[StdExit()]" xfId="304" xr:uid="{00000000-0005-0000-0000-0000D8000000}"/>
    <cellStyle name="_List1" xfId="305" xr:uid="{00000000-0005-0000-0000-0000D9000000}"/>
    <cellStyle name="’E‰Ý [0.00]_Region Orders (2)" xfId="306" xr:uid="{00000000-0005-0000-0000-0000DA000000}"/>
    <cellStyle name="’E‰Ý_Region Orders (2)" xfId="307" xr:uid="{00000000-0005-0000-0000-0000DB000000}"/>
    <cellStyle name="•WŹ€_Pacific Region P&amp;L" xfId="308" xr:uid="{00000000-0005-0000-0000-0000DC000000}"/>
    <cellStyle name="•WŹ_Pacific Region P&amp;L" xfId="309" xr:uid="{00000000-0005-0000-0000-0000DD000000}"/>
    <cellStyle name="20 % – Zvýraznění1 2" xfId="310" xr:uid="{00000000-0005-0000-0000-0000DE000000}"/>
    <cellStyle name="20 % – Zvýraznění2 2" xfId="311" xr:uid="{00000000-0005-0000-0000-0000DF000000}"/>
    <cellStyle name="20 % – Zvýraznění3 2" xfId="312" xr:uid="{00000000-0005-0000-0000-0000E0000000}"/>
    <cellStyle name="20 % – Zvýraznění4 2" xfId="313" xr:uid="{00000000-0005-0000-0000-0000E1000000}"/>
    <cellStyle name="20 % – Zvýraznění5 2" xfId="314" xr:uid="{00000000-0005-0000-0000-0000E2000000}"/>
    <cellStyle name="20 % – Zvýraznění6 2" xfId="315" xr:uid="{00000000-0005-0000-0000-0000E3000000}"/>
    <cellStyle name="40 % – Zvýraznění1 2" xfId="316" xr:uid="{00000000-0005-0000-0000-0000E4000000}"/>
    <cellStyle name="40 % – Zvýraznění2 2" xfId="317" xr:uid="{00000000-0005-0000-0000-0000E5000000}"/>
    <cellStyle name="40 % – Zvýraznění3 2" xfId="318" xr:uid="{00000000-0005-0000-0000-0000E6000000}"/>
    <cellStyle name="40 % – Zvýraznění4 2" xfId="319" xr:uid="{00000000-0005-0000-0000-0000E7000000}"/>
    <cellStyle name="40 % – Zvýraznění5 2" xfId="320" xr:uid="{00000000-0005-0000-0000-0000E8000000}"/>
    <cellStyle name="40 % – Zvýraznění6 2" xfId="321" xr:uid="{00000000-0005-0000-0000-0000E9000000}"/>
    <cellStyle name="60 % – Zvýraznění1 2" xfId="322" xr:uid="{00000000-0005-0000-0000-0000EA000000}"/>
    <cellStyle name="60 % – Zvýraznění2 2" xfId="323" xr:uid="{00000000-0005-0000-0000-0000EB000000}"/>
    <cellStyle name="60 % – Zvýraznění3 2" xfId="324" xr:uid="{00000000-0005-0000-0000-0000EC000000}"/>
    <cellStyle name="60 % – Zvýraznění4 2" xfId="325" xr:uid="{00000000-0005-0000-0000-0000ED000000}"/>
    <cellStyle name="60 % – Zvýraznění5 2" xfId="326" xr:uid="{00000000-0005-0000-0000-0000EE000000}"/>
    <cellStyle name="60 % – Zvýraznění6 2" xfId="327" xr:uid="{00000000-0005-0000-0000-0000EF000000}"/>
    <cellStyle name="Accent1 - 20%" xfId="328" xr:uid="{00000000-0005-0000-0000-0000F0000000}"/>
    <cellStyle name="Accent1 - 40%" xfId="329" xr:uid="{00000000-0005-0000-0000-0000F1000000}"/>
    <cellStyle name="Accent1 - 60%" xfId="330" xr:uid="{00000000-0005-0000-0000-0000F2000000}"/>
    <cellStyle name="Accent2 - 20%" xfId="331" xr:uid="{00000000-0005-0000-0000-0000F3000000}"/>
    <cellStyle name="Accent2 - 40%" xfId="332" xr:uid="{00000000-0005-0000-0000-0000F4000000}"/>
    <cellStyle name="Accent2 - 60%" xfId="333" xr:uid="{00000000-0005-0000-0000-0000F5000000}"/>
    <cellStyle name="Accent3 - 20%" xfId="334" xr:uid="{00000000-0005-0000-0000-0000F6000000}"/>
    <cellStyle name="Accent3 - 40%" xfId="335" xr:uid="{00000000-0005-0000-0000-0000F7000000}"/>
    <cellStyle name="Accent3 - 60%" xfId="336" xr:uid="{00000000-0005-0000-0000-0000F8000000}"/>
    <cellStyle name="Accent4 - 20%" xfId="337" xr:uid="{00000000-0005-0000-0000-0000F9000000}"/>
    <cellStyle name="Accent4 - 40%" xfId="338" xr:uid="{00000000-0005-0000-0000-0000FA000000}"/>
    <cellStyle name="Accent4 - 60%" xfId="339" xr:uid="{00000000-0005-0000-0000-0000FB000000}"/>
    <cellStyle name="Accent5 - 20%" xfId="340" xr:uid="{00000000-0005-0000-0000-0000FC000000}"/>
    <cellStyle name="Accent5 - 40%" xfId="341" xr:uid="{00000000-0005-0000-0000-0000FD000000}"/>
    <cellStyle name="Accent5 - 60%" xfId="342" xr:uid="{00000000-0005-0000-0000-0000FE000000}"/>
    <cellStyle name="Accent6 - 20%" xfId="343" xr:uid="{00000000-0005-0000-0000-0000FF000000}"/>
    <cellStyle name="Accent6 - 40%" xfId="344" xr:uid="{00000000-0005-0000-0000-000000010000}"/>
    <cellStyle name="Accent6 - 60%" xfId="345" xr:uid="{00000000-0005-0000-0000-000001010000}"/>
    <cellStyle name="AdminStyle" xfId="346" xr:uid="{00000000-0005-0000-0000-000002010000}"/>
    <cellStyle name="AdminStyle 2" xfId="347" xr:uid="{00000000-0005-0000-0000-000003010000}"/>
    <cellStyle name="AdminStyle 2 2" xfId="348" xr:uid="{00000000-0005-0000-0000-000004010000}"/>
    <cellStyle name="AdminStyle 2 3" xfId="349" xr:uid="{00000000-0005-0000-0000-000005010000}"/>
    <cellStyle name="AdminStyle 2 4" xfId="350" xr:uid="{00000000-0005-0000-0000-000006010000}"/>
    <cellStyle name="AdminStyle 2 5" xfId="351" xr:uid="{00000000-0005-0000-0000-000007010000}"/>
    <cellStyle name="AdminStyle 2 6" xfId="352" xr:uid="{00000000-0005-0000-0000-000008010000}"/>
    <cellStyle name="AdminStyle 2 7" xfId="353" xr:uid="{00000000-0005-0000-0000-000009010000}"/>
    <cellStyle name="AdminStyle 3" xfId="354" xr:uid="{00000000-0005-0000-0000-00000A010000}"/>
    <cellStyle name="AdminStyle 3 2" xfId="355" xr:uid="{00000000-0005-0000-0000-00000B010000}"/>
    <cellStyle name="AdminStyle 3 3" xfId="356" xr:uid="{00000000-0005-0000-0000-00000C010000}"/>
    <cellStyle name="AdminStyle 3 4" xfId="357" xr:uid="{00000000-0005-0000-0000-00000D010000}"/>
    <cellStyle name="AdminStyle 3 5" xfId="358" xr:uid="{00000000-0005-0000-0000-00000E010000}"/>
    <cellStyle name="AdminStyle 3 6" xfId="359" xr:uid="{00000000-0005-0000-0000-00000F010000}"/>
    <cellStyle name="AdminStyle 3 7" xfId="360" xr:uid="{00000000-0005-0000-0000-000010010000}"/>
    <cellStyle name="AdminStyle 4" xfId="361" xr:uid="{00000000-0005-0000-0000-000011010000}"/>
    <cellStyle name="AdminStyle 5" xfId="362" xr:uid="{00000000-0005-0000-0000-000012010000}"/>
    <cellStyle name="AdminStyle 6" xfId="363" xr:uid="{00000000-0005-0000-0000-000013010000}"/>
    <cellStyle name="AdminStyle 7" xfId="364" xr:uid="{00000000-0005-0000-0000-000014010000}"/>
    <cellStyle name="AdminStyle 8" xfId="365" xr:uid="{00000000-0005-0000-0000-000015010000}"/>
    <cellStyle name="AdminStyle 9" xfId="366" xr:uid="{00000000-0005-0000-0000-000016010000}"/>
    <cellStyle name="args.style" xfId="367" xr:uid="{00000000-0005-0000-0000-000017010000}"/>
    <cellStyle name="args.style 2" xfId="368" xr:uid="{00000000-0005-0000-0000-000018010000}"/>
    <cellStyle name="args.style 3" xfId="369" xr:uid="{00000000-0005-0000-0000-000019010000}"/>
    <cellStyle name="args.style_110310_Výkazy CEPS 10_13062011" xfId="370" xr:uid="{00000000-0005-0000-0000-00001A010000}"/>
    <cellStyle name="Calc Currency (0)" xfId="371" xr:uid="{00000000-0005-0000-0000-00001B010000}"/>
    <cellStyle name="Calc Currency (0) 2" xfId="372" xr:uid="{00000000-0005-0000-0000-00001C010000}"/>
    <cellStyle name="Calc Currency (0) 3" xfId="373" xr:uid="{00000000-0005-0000-0000-00001D010000}"/>
    <cellStyle name="Calc Currency (0)_110310_Výkazy CEPS 10_13062011" xfId="374" xr:uid="{00000000-0005-0000-0000-00001E010000}"/>
    <cellStyle name="cárkyd" xfId="375" xr:uid="{00000000-0005-0000-0000-00001F010000}"/>
    <cellStyle name="cary" xfId="376" xr:uid="{00000000-0005-0000-0000-000020010000}"/>
    <cellStyle name="cary 2" xfId="377" xr:uid="{00000000-0005-0000-0000-000021010000}"/>
    <cellStyle name="Celkem 2" xfId="58" xr:uid="{00000000-0005-0000-0000-000022010000}"/>
    <cellStyle name="Celkem 2 10" xfId="378" xr:uid="{00000000-0005-0000-0000-000023010000}"/>
    <cellStyle name="CELKEM 2 2" xfId="379" xr:uid="{00000000-0005-0000-0000-000024010000}"/>
    <cellStyle name="Celkem 2 2 2" xfId="380" xr:uid="{00000000-0005-0000-0000-000025010000}"/>
    <cellStyle name="Celkem 2 2 3" xfId="381" xr:uid="{00000000-0005-0000-0000-000026010000}"/>
    <cellStyle name="Celkem 2 2 4" xfId="382" xr:uid="{00000000-0005-0000-0000-000027010000}"/>
    <cellStyle name="Celkem 2 2 5" xfId="383" xr:uid="{00000000-0005-0000-0000-000028010000}"/>
    <cellStyle name="Celkem 2 2 6" xfId="384" xr:uid="{00000000-0005-0000-0000-000029010000}"/>
    <cellStyle name="Celkem 2 2 7" xfId="385" xr:uid="{00000000-0005-0000-0000-00002A010000}"/>
    <cellStyle name="Celkem 2 2 8" xfId="386" xr:uid="{00000000-0005-0000-0000-00002B010000}"/>
    <cellStyle name="Celkem 2 2 9" xfId="387" xr:uid="{00000000-0005-0000-0000-00002C010000}"/>
    <cellStyle name="CELKEM 2 3" xfId="388" xr:uid="{00000000-0005-0000-0000-00002D010000}"/>
    <cellStyle name="Celkem 2 4" xfId="389" xr:uid="{00000000-0005-0000-0000-00002E010000}"/>
    <cellStyle name="Celkem 2 5" xfId="390" xr:uid="{00000000-0005-0000-0000-00002F010000}"/>
    <cellStyle name="Celkem 2 6" xfId="391" xr:uid="{00000000-0005-0000-0000-000030010000}"/>
    <cellStyle name="Celkem 2 7" xfId="392" xr:uid="{00000000-0005-0000-0000-000031010000}"/>
    <cellStyle name="Celkem 2 8" xfId="393" xr:uid="{00000000-0005-0000-0000-000032010000}"/>
    <cellStyle name="Celkem 2 9" xfId="394" xr:uid="{00000000-0005-0000-0000-000033010000}"/>
    <cellStyle name="CELKEM 3" xfId="395" xr:uid="{00000000-0005-0000-0000-000034010000}"/>
    <cellStyle name="ColLevel_1_BE (2)" xfId="396" xr:uid="{00000000-0005-0000-0000-000035010000}"/>
    <cellStyle name="Comma [0]_!!!GO" xfId="397" xr:uid="{00000000-0005-0000-0000-000036010000}"/>
    <cellStyle name="Comma_!!!GO" xfId="398" xr:uid="{00000000-0005-0000-0000-000037010000}"/>
    <cellStyle name="Copied" xfId="399" xr:uid="{00000000-0005-0000-0000-000038010000}"/>
    <cellStyle name="Copied 2" xfId="400" xr:uid="{00000000-0005-0000-0000-000039010000}"/>
    <cellStyle name="Copied 3" xfId="401" xr:uid="{00000000-0005-0000-0000-00003A010000}"/>
    <cellStyle name="Copied_110310_Výkazy CEPS 10_13062011" xfId="402" xr:uid="{00000000-0005-0000-0000-00003B010000}"/>
    <cellStyle name="COST1" xfId="403" xr:uid="{00000000-0005-0000-0000-00003C010000}"/>
    <cellStyle name="COST1 2" xfId="404" xr:uid="{00000000-0005-0000-0000-00003D010000}"/>
    <cellStyle name="COST1 3" xfId="405" xr:uid="{00000000-0005-0000-0000-00003E010000}"/>
    <cellStyle name="COST1_110310_Výkazy CEPS 10_13062011" xfId="406" xr:uid="{00000000-0005-0000-0000-00003F010000}"/>
    <cellStyle name="Currency [0]_!!!GO" xfId="407" xr:uid="{00000000-0005-0000-0000-000040010000}"/>
    <cellStyle name="Currency_!!!GO" xfId="408" xr:uid="{00000000-0005-0000-0000-000041010000}"/>
    <cellStyle name="ČÁRKA 2" xfId="409" xr:uid="{00000000-0005-0000-0000-000042010000}"/>
    <cellStyle name="ČÁRKA 2 2" xfId="410" xr:uid="{00000000-0005-0000-0000-000043010000}"/>
    <cellStyle name="ČÁRKA 2 3" xfId="411" xr:uid="{00000000-0005-0000-0000-000044010000}"/>
    <cellStyle name="ČEPS" xfId="412" xr:uid="{00000000-0005-0000-0000-000045010000}"/>
    <cellStyle name="ČEPS chybně" xfId="413" xr:uid="{00000000-0005-0000-0000-000046010000}"/>
    <cellStyle name="ČEPS neutrální" xfId="414" xr:uid="{00000000-0005-0000-0000-000047010000}"/>
    <cellStyle name="ČEPS správně" xfId="415" xr:uid="{00000000-0005-0000-0000-000048010000}"/>
    <cellStyle name="Date" xfId="416" xr:uid="{00000000-0005-0000-0000-000049010000}"/>
    <cellStyle name="Date 2" xfId="417" xr:uid="{00000000-0005-0000-0000-00004A010000}"/>
    <cellStyle name="Date 3" xfId="418" xr:uid="{00000000-0005-0000-0000-00004B010000}"/>
    <cellStyle name="Date_110310_Výkazy CEPS 10_13062011" xfId="419" xr:uid="{00000000-0005-0000-0000-00004C010000}"/>
    <cellStyle name="Datum" xfId="59" xr:uid="{00000000-0005-0000-0000-00004D010000}"/>
    <cellStyle name="DATUM 2" xfId="420" xr:uid="{00000000-0005-0000-0000-00004E010000}"/>
    <cellStyle name="DATUM 2 2" xfId="421" xr:uid="{00000000-0005-0000-0000-00004F010000}"/>
    <cellStyle name="DATUM 2 3" xfId="422" xr:uid="{00000000-0005-0000-0000-000050010000}"/>
    <cellStyle name="Emphasis 1" xfId="423" xr:uid="{00000000-0005-0000-0000-000051010000}"/>
    <cellStyle name="Emphasis 2" xfId="424" xr:uid="{00000000-0005-0000-0000-000052010000}"/>
    <cellStyle name="Emphasis 3" xfId="425" xr:uid="{00000000-0005-0000-0000-000053010000}"/>
    <cellStyle name="Entered" xfId="426" xr:uid="{00000000-0005-0000-0000-000054010000}"/>
    <cellStyle name="Entered 2" xfId="427" xr:uid="{00000000-0005-0000-0000-000055010000}"/>
    <cellStyle name="Entered 3" xfId="428" xr:uid="{00000000-0005-0000-0000-000056010000}"/>
    <cellStyle name="Entered_110310_Výkazy CEPS 10_13062011" xfId="429" xr:uid="{00000000-0005-0000-0000-000057010000}"/>
    <cellStyle name="F2" xfId="60" xr:uid="{00000000-0005-0000-0000-000058010000}"/>
    <cellStyle name="F3" xfId="61" xr:uid="{00000000-0005-0000-0000-000059010000}"/>
    <cellStyle name="F4" xfId="62" xr:uid="{00000000-0005-0000-0000-00005A010000}"/>
    <cellStyle name="F5" xfId="63" xr:uid="{00000000-0005-0000-0000-00005B010000}"/>
    <cellStyle name="F6" xfId="64" xr:uid="{00000000-0005-0000-0000-00005C010000}"/>
    <cellStyle name="F7" xfId="65" xr:uid="{00000000-0005-0000-0000-00005D010000}"/>
    <cellStyle name="F8" xfId="66" xr:uid="{00000000-0005-0000-0000-00005E010000}"/>
    <cellStyle name="Finanční0" xfId="67" xr:uid="{00000000-0005-0000-0000-00005F010000}"/>
    <cellStyle name="Fixed" xfId="13" xr:uid="{00000000-0005-0000-0000-000060010000}"/>
    <cellStyle name="Grey" xfId="430" xr:uid="{00000000-0005-0000-0000-000061010000}"/>
    <cellStyle name="Header1" xfId="431" xr:uid="{00000000-0005-0000-0000-000062010000}"/>
    <cellStyle name="Header2" xfId="432" xr:uid="{00000000-0005-0000-0000-000063010000}"/>
    <cellStyle name="Header2 2" xfId="433" xr:uid="{00000000-0005-0000-0000-000064010000}"/>
    <cellStyle name="Header2 2 2" xfId="434" xr:uid="{00000000-0005-0000-0000-000065010000}"/>
    <cellStyle name="Header2 2 3" xfId="435" xr:uid="{00000000-0005-0000-0000-000066010000}"/>
    <cellStyle name="Header2 2 4" xfId="436" xr:uid="{00000000-0005-0000-0000-000067010000}"/>
    <cellStyle name="Header2 2 5" xfId="437" xr:uid="{00000000-0005-0000-0000-000068010000}"/>
    <cellStyle name="Header2 2 6" xfId="438" xr:uid="{00000000-0005-0000-0000-000069010000}"/>
    <cellStyle name="Header2 2 7" xfId="439" xr:uid="{00000000-0005-0000-0000-00006A010000}"/>
    <cellStyle name="Header2 2 8" xfId="440" xr:uid="{00000000-0005-0000-0000-00006B010000}"/>
    <cellStyle name="Header2 3" xfId="441" xr:uid="{00000000-0005-0000-0000-00006C010000}"/>
    <cellStyle name="Header2 3 2" xfId="442" xr:uid="{00000000-0005-0000-0000-00006D010000}"/>
    <cellStyle name="Header2 3 3" xfId="443" xr:uid="{00000000-0005-0000-0000-00006E010000}"/>
    <cellStyle name="Header2 3 4" xfId="444" xr:uid="{00000000-0005-0000-0000-00006F010000}"/>
    <cellStyle name="Header2 3 5" xfId="445" xr:uid="{00000000-0005-0000-0000-000070010000}"/>
    <cellStyle name="Header2 3 6" xfId="446" xr:uid="{00000000-0005-0000-0000-000071010000}"/>
    <cellStyle name="Header2 3 7" xfId="447" xr:uid="{00000000-0005-0000-0000-000072010000}"/>
    <cellStyle name="Header2 3 8" xfId="448" xr:uid="{00000000-0005-0000-0000-000073010000}"/>
    <cellStyle name="HEADING1" xfId="68" xr:uid="{00000000-0005-0000-0000-000074010000}"/>
    <cellStyle name="HEADING2" xfId="69" xr:uid="{00000000-0005-0000-0000-000075010000}"/>
    <cellStyle name="Hypertextový odkaz 2" xfId="4" xr:uid="{00000000-0005-0000-0000-000076010000}"/>
    <cellStyle name="Chybně 2" xfId="449" xr:uid="{00000000-0005-0000-0000-000077010000}"/>
    <cellStyle name="Input [yellow]" xfId="450" xr:uid="{00000000-0005-0000-0000-000078010000}"/>
    <cellStyle name="Input [yellow] 2" xfId="451" xr:uid="{00000000-0005-0000-0000-000079010000}"/>
    <cellStyle name="Input [yellow] 2 10" xfId="452" xr:uid="{00000000-0005-0000-0000-00007A010000}"/>
    <cellStyle name="Input [yellow] 2 2" xfId="453" xr:uid="{00000000-0005-0000-0000-00007B010000}"/>
    <cellStyle name="Input [yellow] 2 3" xfId="454" xr:uid="{00000000-0005-0000-0000-00007C010000}"/>
    <cellStyle name="Input [yellow] 2 4" xfId="455" xr:uid="{00000000-0005-0000-0000-00007D010000}"/>
    <cellStyle name="Input [yellow] 2 5" xfId="456" xr:uid="{00000000-0005-0000-0000-00007E010000}"/>
    <cellStyle name="Input [yellow] 2 6" xfId="457" xr:uid="{00000000-0005-0000-0000-00007F010000}"/>
    <cellStyle name="Input [yellow] 2 7" xfId="458" xr:uid="{00000000-0005-0000-0000-000080010000}"/>
    <cellStyle name="Input [yellow] 2 8" xfId="459" xr:uid="{00000000-0005-0000-0000-000081010000}"/>
    <cellStyle name="Input [yellow] 2 9" xfId="460" xr:uid="{00000000-0005-0000-0000-000082010000}"/>
    <cellStyle name="Input [yellow] 3" xfId="461" xr:uid="{00000000-0005-0000-0000-000083010000}"/>
    <cellStyle name="Input [yellow] 3 10" xfId="462" xr:uid="{00000000-0005-0000-0000-000084010000}"/>
    <cellStyle name="Input [yellow] 3 2" xfId="463" xr:uid="{00000000-0005-0000-0000-000085010000}"/>
    <cellStyle name="Input [yellow] 3 3" xfId="464" xr:uid="{00000000-0005-0000-0000-000086010000}"/>
    <cellStyle name="Input [yellow] 3 4" xfId="465" xr:uid="{00000000-0005-0000-0000-000087010000}"/>
    <cellStyle name="Input [yellow] 3 5" xfId="466" xr:uid="{00000000-0005-0000-0000-000088010000}"/>
    <cellStyle name="Input [yellow] 3 6" xfId="467" xr:uid="{00000000-0005-0000-0000-000089010000}"/>
    <cellStyle name="Input [yellow] 3 7" xfId="468" xr:uid="{00000000-0005-0000-0000-00008A010000}"/>
    <cellStyle name="Input [yellow] 3 8" xfId="469" xr:uid="{00000000-0005-0000-0000-00008B010000}"/>
    <cellStyle name="Input [yellow] 3 9" xfId="470" xr:uid="{00000000-0005-0000-0000-00008C010000}"/>
    <cellStyle name="Input Cells" xfId="471" xr:uid="{00000000-0005-0000-0000-00008D010000}"/>
    <cellStyle name="Input Cells 2" xfId="472" xr:uid="{00000000-0005-0000-0000-00008E010000}"/>
    <cellStyle name="Input Cells 3" xfId="473" xr:uid="{00000000-0005-0000-0000-00008F010000}"/>
    <cellStyle name="Input Cells_110310_Výkazy CEPS 10_13062011" xfId="474" xr:uid="{00000000-0005-0000-0000-000090010000}"/>
    <cellStyle name="Kontrolní buňka 2" xfId="475" xr:uid="{00000000-0005-0000-0000-000091010000}"/>
    <cellStyle name="Linked Cells" xfId="476" xr:uid="{00000000-0005-0000-0000-000092010000}"/>
    <cellStyle name="Linked Cells 2" xfId="477" xr:uid="{00000000-0005-0000-0000-000093010000}"/>
    <cellStyle name="Linked Cells 3" xfId="478" xr:uid="{00000000-0005-0000-0000-000094010000}"/>
    <cellStyle name="Linked Cells_110310_Výkazy CEPS 10_13062011" xfId="479" xr:uid="{00000000-0005-0000-0000-000095010000}"/>
    <cellStyle name="MĚNA 2" xfId="480" xr:uid="{00000000-0005-0000-0000-000096010000}"/>
    <cellStyle name="MĚNA 2 2" xfId="481" xr:uid="{00000000-0005-0000-0000-000097010000}"/>
    <cellStyle name="MĚNA 2 3" xfId="482" xr:uid="{00000000-0005-0000-0000-000098010000}"/>
    <cellStyle name="Měna0" xfId="70" xr:uid="{00000000-0005-0000-0000-000099010000}"/>
    <cellStyle name="Milliers [0]_!!!GO" xfId="483" xr:uid="{00000000-0005-0000-0000-00009A010000}"/>
    <cellStyle name="Milliers_!!!GO" xfId="484" xr:uid="{00000000-0005-0000-0000-00009B010000}"/>
    <cellStyle name="Monétaire [0]_!!!GO" xfId="485" xr:uid="{00000000-0005-0000-0000-00009C010000}"/>
    <cellStyle name="Monétaire_!!!GO" xfId="486" xr:uid="{00000000-0005-0000-0000-00009D010000}"/>
    <cellStyle name="Nadpis 1 2" xfId="487" xr:uid="{00000000-0005-0000-0000-00009E010000}"/>
    <cellStyle name="Nadpis 2 2" xfId="488" xr:uid="{00000000-0005-0000-0000-00009F010000}"/>
    <cellStyle name="Nadpis 3 2" xfId="489" xr:uid="{00000000-0005-0000-0000-0000A0010000}"/>
    <cellStyle name="Nadpis 4 2" xfId="490" xr:uid="{00000000-0005-0000-0000-0000A1010000}"/>
    <cellStyle name="Nadpis malý" xfId="491" xr:uid="{00000000-0005-0000-0000-0000A2010000}"/>
    <cellStyle name="NADPIS1" xfId="492" xr:uid="{00000000-0005-0000-0000-0000A3010000}"/>
    <cellStyle name="NADPIS1 2" xfId="493" xr:uid="{00000000-0005-0000-0000-0000A4010000}"/>
    <cellStyle name="NADPIS1 2 2" xfId="494" xr:uid="{00000000-0005-0000-0000-0000A5010000}"/>
    <cellStyle name="NADPIS1 2 3" xfId="495" xr:uid="{00000000-0005-0000-0000-0000A6010000}"/>
    <cellStyle name="NADPIS2" xfId="496" xr:uid="{00000000-0005-0000-0000-0000A7010000}"/>
    <cellStyle name="NADPIS2 2" xfId="497" xr:uid="{00000000-0005-0000-0000-0000A8010000}"/>
    <cellStyle name="NADPIS2 2 2" xfId="498" xr:uid="{00000000-0005-0000-0000-0000A9010000}"/>
    <cellStyle name="NADPIS2 2 3" xfId="499" xr:uid="{00000000-0005-0000-0000-0000AA010000}"/>
    <cellStyle name="Název 2" xfId="500" xr:uid="{00000000-0005-0000-0000-0000AB010000}"/>
    <cellStyle name="Neutrální 2" xfId="501" xr:uid="{00000000-0005-0000-0000-0000AC010000}"/>
    <cellStyle name="Neutrální 3" xfId="502" xr:uid="{00000000-0005-0000-0000-0000AD010000}"/>
    <cellStyle name="New Times Roman" xfId="503" xr:uid="{00000000-0005-0000-0000-0000AE010000}"/>
    <cellStyle name="New Times Roman 2" xfId="504" xr:uid="{00000000-0005-0000-0000-0000AF010000}"/>
    <cellStyle name="New Times Roman 3" xfId="505" xr:uid="{00000000-0005-0000-0000-0000B0010000}"/>
    <cellStyle name="New Times Roman_110310_Výkazy CEPS 10_13062011" xfId="506" xr:uid="{00000000-0005-0000-0000-0000B1010000}"/>
    <cellStyle name="normal" xfId="71" xr:uid="{00000000-0005-0000-0000-0000B2010000}"/>
    <cellStyle name="Normal - Style1" xfId="507" xr:uid="{00000000-0005-0000-0000-0000B3010000}"/>
    <cellStyle name="Normal - Style1 2" xfId="508" xr:uid="{00000000-0005-0000-0000-0000B4010000}"/>
    <cellStyle name="Normal - Style1 3" xfId="509" xr:uid="{00000000-0005-0000-0000-0000B5010000}"/>
    <cellStyle name="Normal - Style1_110310_Výkazy CEPS 10_13062011" xfId="510" xr:uid="{00000000-0005-0000-0000-0000B6010000}"/>
    <cellStyle name="normal 2" xfId="511" xr:uid="{00000000-0005-0000-0000-0000B7010000}"/>
    <cellStyle name="Normal_!!!GO" xfId="512" xr:uid="{00000000-0005-0000-0000-0000B8010000}"/>
    <cellStyle name="Normální" xfId="0" builtinId="0"/>
    <cellStyle name="Normální 10" xfId="72" xr:uid="{00000000-0005-0000-0000-0000BA010000}"/>
    <cellStyle name="Normální 10 2" xfId="513" xr:uid="{00000000-0005-0000-0000-0000BB010000}"/>
    <cellStyle name="Normální 11" xfId="73" xr:uid="{00000000-0005-0000-0000-0000BC010000}"/>
    <cellStyle name="Normální 11 2" xfId="514" xr:uid="{00000000-0005-0000-0000-0000BD010000}"/>
    <cellStyle name="Normální 11 3" xfId="515" xr:uid="{00000000-0005-0000-0000-0000BE010000}"/>
    <cellStyle name="Normální 11 4" xfId="516" xr:uid="{00000000-0005-0000-0000-0000BF010000}"/>
    <cellStyle name="Normální 11 5" xfId="517" xr:uid="{00000000-0005-0000-0000-0000C0010000}"/>
    <cellStyle name="Normální 11 6" xfId="518" xr:uid="{00000000-0005-0000-0000-0000C1010000}"/>
    <cellStyle name="Normální 12" xfId="74" xr:uid="{00000000-0005-0000-0000-0000C2010000}"/>
    <cellStyle name="Normální 12 2" xfId="519" xr:uid="{00000000-0005-0000-0000-0000C3010000}"/>
    <cellStyle name="Normální 13" xfId="520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19 2" xfId="1537" xr:uid="{00000000-0005-0000-0000-0000CE010000}"/>
    <cellStyle name="Normální 2" xfId="2" xr:uid="{00000000-0005-0000-0000-0000CF010000}"/>
    <cellStyle name="Normální 2 2" xfId="14" xr:uid="{00000000-0005-0000-0000-0000D0010000}"/>
    <cellStyle name="Normální 2 2 2" xfId="15" xr:uid="{00000000-0005-0000-0000-0000D1010000}"/>
    <cellStyle name="Normální 2 2 3" xfId="529" xr:uid="{00000000-0005-0000-0000-0000D2010000}"/>
    <cellStyle name="Normální 2 2 4" xfId="530" xr:uid="{00000000-0005-0000-0000-0000D3010000}"/>
    <cellStyle name="Normální 2 3" xfId="20" xr:uid="{00000000-0005-0000-0000-0000D4010000}"/>
    <cellStyle name="normální 2 4" xfId="531" xr:uid="{00000000-0005-0000-0000-0000D5010000}"/>
    <cellStyle name="Normální 2 5" xfId="532" xr:uid="{00000000-0005-0000-0000-0000D6010000}"/>
    <cellStyle name="Normální 2 6" xfId="533" xr:uid="{00000000-0005-0000-0000-0000D7010000}"/>
    <cellStyle name="Normální 2 7" xfId="1535" xr:uid="{00000000-0005-0000-0000-0000D8010000}"/>
    <cellStyle name="normální 2_120301 Výkazy PDS 11" xfId="534" xr:uid="{00000000-0005-0000-0000-0000D9010000}"/>
    <cellStyle name="Normální 3" xfId="5" xr:uid="{00000000-0005-0000-0000-0000DA010000}"/>
    <cellStyle name="Normální 3 2" xfId="535" xr:uid="{00000000-0005-0000-0000-0000DB010000}"/>
    <cellStyle name="Normální 3 2 2" xfId="536" xr:uid="{00000000-0005-0000-0000-0000DC010000}"/>
    <cellStyle name="normální 3 3" xfId="537" xr:uid="{00000000-0005-0000-0000-0000DD010000}"/>
    <cellStyle name="Normální 3 4" xfId="538" xr:uid="{00000000-0005-0000-0000-0000DE010000}"/>
    <cellStyle name="Normální 3 5" xfId="539" xr:uid="{00000000-0005-0000-0000-0000DF010000}"/>
    <cellStyle name="Normální 4" xfId="6" xr:uid="{00000000-0005-0000-0000-0000E0010000}"/>
    <cellStyle name="Normální 4 2" xfId="75" xr:uid="{00000000-0005-0000-0000-0000E1010000}"/>
    <cellStyle name="Normální 4 2 2" xfId="540" xr:uid="{00000000-0005-0000-0000-0000E2010000}"/>
    <cellStyle name="Normální 4 2 3" xfId="541" xr:uid="{00000000-0005-0000-0000-0000E3010000}"/>
    <cellStyle name="Normální 5" xfId="16" xr:uid="{00000000-0005-0000-0000-0000E4010000}"/>
    <cellStyle name="Normální 5 2" xfId="17" xr:uid="{00000000-0005-0000-0000-0000E5010000}"/>
    <cellStyle name="Normální 5 2 2" xfId="76" xr:uid="{00000000-0005-0000-0000-0000E6010000}"/>
    <cellStyle name="Normální 5 3" xfId="19" xr:uid="{00000000-0005-0000-0000-0000E7010000}"/>
    <cellStyle name="Normální 5 4" xfId="77" xr:uid="{00000000-0005-0000-0000-0000E8010000}"/>
    <cellStyle name="Normální 6" xfId="18" xr:uid="{00000000-0005-0000-0000-0000E9010000}"/>
    <cellStyle name="Normální 6 2" xfId="78" xr:uid="{00000000-0005-0000-0000-0000EA010000}"/>
    <cellStyle name="Normální 6 3" xfId="542" xr:uid="{00000000-0005-0000-0000-0000EB010000}"/>
    <cellStyle name="Normální 7" xfId="21" xr:uid="{00000000-0005-0000-0000-0000EC010000}"/>
    <cellStyle name="Normální 7 2" xfId="57" xr:uid="{00000000-0005-0000-0000-0000ED010000}"/>
    <cellStyle name="Normální 7 3" xfId="79" xr:uid="{00000000-0005-0000-0000-0000EE010000}"/>
    <cellStyle name="Normální 8" xfId="22" xr:uid="{00000000-0005-0000-0000-0000EF010000}"/>
    <cellStyle name="Normální 8 2" xfId="80" xr:uid="{00000000-0005-0000-0000-0000F0010000}"/>
    <cellStyle name="Normální 9" xfId="23" xr:uid="{00000000-0005-0000-0000-0000F1010000}"/>
    <cellStyle name="Normální 9 2" xfId="81" xr:uid="{00000000-0005-0000-0000-0000F2010000}"/>
    <cellStyle name="Normální 9 3" xfId="543" xr:uid="{00000000-0005-0000-0000-0000F3010000}"/>
    <cellStyle name="Normální 91" xfId="544" xr:uid="{00000000-0005-0000-0000-0000F4010000}"/>
    <cellStyle name="O…‹aO‚e [0.00]_Region Orders (2)" xfId="545" xr:uid="{00000000-0005-0000-0000-0000F5010000}"/>
    <cellStyle name="O…‹aO‚e_Region Orders (2)" xfId="546" xr:uid="{00000000-0005-0000-0000-0000F6010000}"/>
    <cellStyle name="per.style" xfId="547" xr:uid="{00000000-0005-0000-0000-0000F7010000}"/>
    <cellStyle name="per.style 2" xfId="548" xr:uid="{00000000-0005-0000-0000-0000F8010000}"/>
    <cellStyle name="per.style 3" xfId="549" xr:uid="{00000000-0005-0000-0000-0000F9010000}"/>
    <cellStyle name="per.style_110310_Výkazy CEPS 10_13062011" xfId="550" xr:uid="{00000000-0005-0000-0000-0000FA010000}"/>
    <cellStyle name="Percent [2]" xfId="551" xr:uid="{00000000-0005-0000-0000-0000FB010000}"/>
    <cellStyle name="Percent [2] 2" xfId="552" xr:uid="{00000000-0005-0000-0000-0000FC010000}"/>
    <cellStyle name="Percent [2] 3" xfId="553" xr:uid="{00000000-0005-0000-0000-0000FD010000}"/>
    <cellStyle name="Pevný" xfId="82" xr:uid="{00000000-0005-0000-0000-0000FE010000}"/>
    <cellStyle name="PEVNÝ 2" xfId="554" xr:uid="{00000000-0005-0000-0000-0000FF010000}"/>
    <cellStyle name="PEVNÝ 2 2" xfId="555" xr:uid="{00000000-0005-0000-0000-000000020000}"/>
    <cellStyle name="PEVNÝ 2 3" xfId="556" xr:uid="{00000000-0005-0000-0000-000001020000}"/>
    <cellStyle name="Poznámka 2" xfId="557" xr:uid="{00000000-0005-0000-0000-000002020000}"/>
    <cellStyle name="Poznámka 2 10" xfId="558" xr:uid="{00000000-0005-0000-0000-000003020000}"/>
    <cellStyle name="Poznámka 2 11" xfId="559" xr:uid="{00000000-0005-0000-0000-000004020000}"/>
    <cellStyle name="Poznámka 2 12" xfId="560" xr:uid="{00000000-0005-0000-0000-000005020000}"/>
    <cellStyle name="Poznámka 2 2" xfId="561" xr:uid="{00000000-0005-0000-0000-000006020000}"/>
    <cellStyle name="Poznámka 2 2 10" xfId="562" xr:uid="{00000000-0005-0000-0000-000007020000}"/>
    <cellStyle name="Poznámka 2 2 2" xfId="563" xr:uid="{00000000-0005-0000-0000-000008020000}"/>
    <cellStyle name="Poznámka 2 2 3" xfId="564" xr:uid="{00000000-0005-0000-0000-000009020000}"/>
    <cellStyle name="Poznámka 2 2 4" xfId="565" xr:uid="{00000000-0005-0000-0000-00000A020000}"/>
    <cellStyle name="Poznámka 2 2 5" xfId="566" xr:uid="{00000000-0005-0000-0000-00000B020000}"/>
    <cellStyle name="Poznámka 2 2 6" xfId="567" xr:uid="{00000000-0005-0000-0000-00000C020000}"/>
    <cellStyle name="Poznámka 2 2 7" xfId="568" xr:uid="{00000000-0005-0000-0000-00000D020000}"/>
    <cellStyle name="Poznámka 2 2 8" xfId="569" xr:uid="{00000000-0005-0000-0000-00000E020000}"/>
    <cellStyle name="Poznámka 2 2 9" xfId="570" xr:uid="{00000000-0005-0000-0000-00000F020000}"/>
    <cellStyle name="Poznámka 2 3" xfId="571" xr:uid="{00000000-0005-0000-0000-000010020000}"/>
    <cellStyle name="Poznámka 2 3 10" xfId="572" xr:uid="{00000000-0005-0000-0000-000011020000}"/>
    <cellStyle name="Poznámka 2 3 2" xfId="573" xr:uid="{00000000-0005-0000-0000-000012020000}"/>
    <cellStyle name="Poznámka 2 3 3" xfId="574" xr:uid="{00000000-0005-0000-0000-000013020000}"/>
    <cellStyle name="Poznámka 2 3 4" xfId="575" xr:uid="{00000000-0005-0000-0000-000014020000}"/>
    <cellStyle name="Poznámka 2 3 5" xfId="576" xr:uid="{00000000-0005-0000-0000-000015020000}"/>
    <cellStyle name="Poznámka 2 3 6" xfId="577" xr:uid="{00000000-0005-0000-0000-000016020000}"/>
    <cellStyle name="Poznámka 2 3 7" xfId="578" xr:uid="{00000000-0005-0000-0000-000017020000}"/>
    <cellStyle name="Poznámka 2 3 8" xfId="579" xr:uid="{00000000-0005-0000-0000-000018020000}"/>
    <cellStyle name="Poznámka 2 3 9" xfId="580" xr:uid="{00000000-0005-0000-0000-000019020000}"/>
    <cellStyle name="Poznámka 2 4" xfId="581" xr:uid="{00000000-0005-0000-0000-00001A020000}"/>
    <cellStyle name="Poznámka 2 5" xfId="582" xr:uid="{00000000-0005-0000-0000-00001B020000}"/>
    <cellStyle name="Poznámka 2 6" xfId="583" xr:uid="{00000000-0005-0000-0000-00001C020000}"/>
    <cellStyle name="Poznámka 2 7" xfId="584" xr:uid="{00000000-0005-0000-0000-00001D020000}"/>
    <cellStyle name="Poznámka 2 8" xfId="585" xr:uid="{00000000-0005-0000-0000-00001E020000}"/>
    <cellStyle name="Poznámka 2 9" xfId="586" xr:uid="{00000000-0005-0000-0000-00001F020000}"/>
    <cellStyle name="pricing" xfId="587" xr:uid="{00000000-0005-0000-0000-000020020000}"/>
    <cellStyle name="pricing 2" xfId="588" xr:uid="{00000000-0005-0000-0000-000021020000}"/>
    <cellStyle name="procent 2" xfId="589" xr:uid="{00000000-0005-0000-0000-000022020000}"/>
    <cellStyle name="procent 2 2" xfId="590" xr:uid="{00000000-0005-0000-0000-000023020000}"/>
    <cellStyle name="Procenta" xfId="1" builtinId="5"/>
    <cellStyle name="Procenta 2" xfId="7" xr:uid="{00000000-0005-0000-0000-000025020000}"/>
    <cellStyle name="Procenta 2 2" xfId="3" xr:uid="{00000000-0005-0000-0000-000026020000}"/>
    <cellStyle name="Procenta 2 3" xfId="83" xr:uid="{00000000-0005-0000-0000-000027020000}"/>
    <cellStyle name="Procenta 2 4" xfId="591" xr:uid="{00000000-0005-0000-0000-000028020000}"/>
    <cellStyle name="Procenta 2 5" xfId="592" xr:uid="{00000000-0005-0000-0000-000029020000}"/>
    <cellStyle name="Procenta 3" xfId="84" xr:uid="{00000000-0005-0000-0000-00002A020000}"/>
    <cellStyle name="Procenta 3 2" xfId="85" xr:uid="{00000000-0005-0000-0000-00002B020000}"/>
    <cellStyle name="Procenta 4" xfId="593" xr:uid="{00000000-0005-0000-0000-00002C020000}"/>
    <cellStyle name="Propojená buňka 2" xfId="594" xr:uid="{00000000-0005-0000-0000-00002D020000}"/>
    <cellStyle name="PSChar" xfId="595" xr:uid="{00000000-0005-0000-0000-00002E020000}"/>
    <cellStyle name="PSChar 2" xfId="596" xr:uid="{00000000-0005-0000-0000-00002F020000}"/>
    <cellStyle name="PSChar 3" xfId="597" xr:uid="{00000000-0005-0000-0000-000030020000}"/>
    <cellStyle name="RevList" xfId="598" xr:uid="{00000000-0005-0000-0000-000031020000}"/>
    <cellStyle name="RevList 2" xfId="599" xr:uid="{00000000-0005-0000-0000-000032020000}"/>
    <cellStyle name="RevList 3" xfId="600" xr:uid="{00000000-0005-0000-0000-000033020000}"/>
    <cellStyle name="RevList_110310_Výkazy CEPS 10_13062011" xfId="601" xr:uid="{00000000-0005-0000-0000-000034020000}"/>
    <cellStyle name="RowLevel_1_BE (2)" xfId="602" xr:uid="{00000000-0005-0000-0000-000035020000}"/>
    <cellStyle name="SAPBEXaggData" xfId="8" xr:uid="{00000000-0005-0000-0000-000036020000}"/>
    <cellStyle name="SAPBEXaggData 10" xfId="603" xr:uid="{00000000-0005-0000-0000-000037020000}"/>
    <cellStyle name="SAPBEXaggData 11" xfId="604" xr:uid="{00000000-0005-0000-0000-000038020000}"/>
    <cellStyle name="SAPBEXaggData 2" xfId="605" xr:uid="{00000000-0005-0000-0000-000039020000}"/>
    <cellStyle name="SAPBEXaggData 2 10" xfId="606" xr:uid="{00000000-0005-0000-0000-00003A020000}"/>
    <cellStyle name="SAPBEXaggData 2 11" xfId="607" xr:uid="{00000000-0005-0000-0000-00003B020000}"/>
    <cellStyle name="SAPBEXaggData 2 2" xfId="608" xr:uid="{00000000-0005-0000-0000-00003C020000}"/>
    <cellStyle name="SAPBEXaggData 2 3" xfId="609" xr:uid="{00000000-0005-0000-0000-00003D020000}"/>
    <cellStyle name="SAPBEXaggData 2 4" xfId="610" xr:uid="{00000000-0005-0000-0000-00003E020000}"/>
    <cellStyle name="SAPBEXaggData 2 5" xfId="611" xr:uid="{00000000-0005-0000-0000-00003F020000}"/>
    <cellStyle name="SAPBEXaggData 2 6" xfId="612" xr:uid="{00000000-0005-0000-0000-000040020000}"/>
    <cellStyle name="SAPBEXaggData 2 7" xfId="613" xr:uid="{00000000-0005-0000-0000-000041020000}"/>
    <cellStyle name="SAPBEXaggData 2 8" xfId="614" xr:uid="{00000000-0005-0000-0000-000042020000}"/>
    <cellStyle name="SAPBEXaggData 2 9" xfId="615" xr:uid="{00000000-0005-0000-0000-000043020000}"/>
    <cellStyle name="SAPBEXaggData 3" xfId="616" xr:uid="{00000000-0005-0000-0000-000044020000}"/>
    <cellStyle name="SAPBEXaggData 4" xfId="617" xr:uid="{00000000-0005-0000-0000-000045020000}"/>
    <cellStyle name="SAPBEXaggData 5" xfId="618" xr:uid="{00000000-0005-0000-0000-000046020000}"/>
    <cellStyle name="SAPBEXaggData 6" xfId="619" xr:uid="{00000000-0005-0000-0000-000047020000}"/>
    <cellStyle name="SAPBEXaggData 7" xfId="620" xr:uid="{00000000-0005-0000-0000-000048020000}"/>
    <cellStyle name="SAPBEXaggData 8" xfId="621" xr:uid="{00000000-0005-0000-0000-000049020000}"/>
    <cellStyle name="SAPBEXaggData 9" xfId="622" xr:uid="{00000000-0005-0000-0000-00004A020000}"/>
    <cellStyle name="SAPBEXaggDataEmph" xfId="24" xr:uid="{00000000-0005-0000-0000-00004B020000}"/>
    <cellStyle name="SAPBEXaggDataEmph 10" xfId="623" xr:uid="{00000000-0005-0000-0000-00004C020000}"/>
    <cellStyle name="SAPBEXaggDataEmph 11" xfId="624" xr:uid="{00000000-0005-0000-0000-00004D020000}"/>
    <cellStyle name="SAPBEXaggDataEmph 12" xfId="625" xr:uid="{00000000-0005-0000-0000-00004E020000}"/>
    <cellStyle name="SAPBEXaggDataEmph 2" xfId="626" xr:uid="{00000000-0005-0000-0000-00004F020000}"/>
    <cellStyle name="SAPBEXaggDataEmph 2 10" xfId="627" xr:uid="{00000000-0005-0000-0000-000050020000}"/>
    <cellStyle name="SAPBEXaggDataEmph 2 2" xfId="628" xr:uid="{00000000-0005-0000-0000-000051020000}"/>
    <cellStyle name="SAPBEXaggDataEmph 2 3" xfId="629" xr:uid="{00000000-0005-0000-0000-000052020000}"/>
    <cellStyle name="SAPBEXaggDataEmph 2 4" xfId="630" xr:uid="{00000000-0005-0000-0000-000053020000}"/>
    <cellStyle name="SAPBEXaggDataEmph 2 5" xfId="631" xr:uid="{00000000-0005-0000-0000-000054020000}"/>
    <cellStyle name="SAPBEXaggDataEmph 2 6" xfId="632" xr:uid="{00000000-0005-0000-0000-000055020000}"/>
    <cellStyle name="SAPBEXaggDataEmph 2 7" xfId="633" xr:uid="{00000000-0005-0000-0000-000056020000}"/>
    <cellStyle name="SAPBEXaggDataEmph 2 8" xfId="634" xr:uid="{00000000-0005-0000-0000-000057020000}"/>
    <cellStyle name="SAPBEXaggDataEmph 2 9" xfId="635" xr:uid="{00000000-0005-0000-0000-000058020000}"/>
    <cellStyle name="SAPBEXaggDataEmph 3" xfId="636" xr:uid="{00000000-0005-0000-0000-000059020000}"/>
    <cellStyle name="SAPBEXaggDataEmph 4" xfId="637" xr:uid="{00000000-0005-0000-0000-00005A020000}"/>
    <cellStyle name="SAPBEXaggDataEmph 5" xfId="638" xr:uid="{00000000-0005-0000-0000-00005B020000}"/>
    <cellStyle name="SAPBEXaggDataEmph 6" xfId="639" xr:uid="{00000000-0005-0000-0000-00005C020000}"/>
    <cellStyle name="SAPBEXaggDataEmph 7" xfId="640" xr:uid="{00000000-0005-0000-0000-00005D020000}"/>
    <cellStyle name="SAPBEXaggDataEmph 8" xfId="641" xr:uid="{00000000-0005-0000-0000-00005E020000}"/>
    <cellStyle name="SAPBEXaggDataEmph 9" xfId="642" xr:uid="{00000000-0005-0000-0000-00005F020000}"/>
    <cellStyle name="SAPBEXaggItem" xfId="9" xr:uid="{00000000-0005-0000-0000-000060020000}"/>
    <cellStyle name="SAPBEXaggItem 10" xfId="643" xr:uid="{00000000-0005-0000-0000-000061020000}"/>
    <cellStyle name="SAPBEXaggItem 11" xfId="644" xr:uid="{00000000-0005-0000-0000-000062020000}"/>
    <cellStyle name="SAPBEXaggItem 2" xfId="645" xr:uid="{00000000-0005-0000-0000-000063020000}"/>
    <cellStyle name="SAPBEXaggItem 2 10" xfId="646" xr:uid="{00000000-0005-0000-0000-000064020000}"/>
    <cellStyle name="SAPBEXaggItem 2 11" xfId="647" xr:uid="{00000000-0005-0000-0000-000065020000}"/>
    <cellStyle name="SAPBEXaggItem 2 2" xfId="648" xr:uid="{00000000-0005-0000-0000-000066020000}"/>
    <cellStyle name="SAPBEXaggItem 2 3" xfId="649" xr:uid="{00000000-0005-0000-0000-000067020000}"/>
    <cellStyle name="SAPBEXaggItem 2 4" xfId="650" xr:uid="{00000000-0005-0000-0000-000068020000}"/>
    <cellStyle name="SAPBEXaggItem 2 5" xfId="651" xr:uid="{00000000-0005-0000-0000-000069020000}"/>
    <cellStyle name="SAPBEXaggItem 2 6" xfId="652" xr:uid="{00000000-0005-0000-0000-00006A020000}"/>
    <cellStyle name="SAPBEXaggItem 2 7" xfId="653" xr:uid="{00000000-0005-0000-0000-00006B020000}"/>
    <cellStyle name="SAPBEXaggItem 2 8" xfId="654" xr:uid="{00000000-0005-0000-0000-00006C020000}"/>
    <cellStyle name="SAPBEXaggItem 2 9" xfId="655" xr:uid="{00000000-0005-0000-0000-00006D020000}"/>
    <cellStyle name="SAPBEXaggItem 3" xfId="656" xr:uid="{00000000-0005-0000-0000-00006E020000}"/>
    <cellStyle name="SAPBEXaggItem 4" xfId="657" xr:uid="{00000000-0005-0000-0000-00006F020000}"/>
    <cellStyle name="SAPBEXaggItem 5" xfId="658" xr:uid="{00000000-0005-0000-0000-000070020000}"/>
    <cellStyle name="SAPBEXaggItem 6" xfId="659" xr:uid="{00000000-0005-0000-0000-000071020000}"/>
    <cellStyle name="SAPBEXaggItem 7" xfId="660" xr:uid="{00000000-0005-0000-0000-000072020000}"/>
    <cellStyle name="SAPBEXaggItem 8" xfId="661" xr:uid="{00000000-0005-0000-0000-000073020000}"/>
    <cellStyle name="SAPBEXaggItem 9" xfId="662" xr:uid="{00000000-0005-0000-0000-000074020000}"/>
    <cellStyle name="SAPBEXaggItemX" xfId="25" xr:uid="{00000000-0005-0000-0000-000075020000}"/>
    <cellStyle name="SAPBEXaggItemX 10" xfId="663" xr:uid="{00000000-0005-0000-0000-000076020000}"/>
    <cellStyle name="SAPBEXaggItemX 11" xfId="664" xr:uid="{00000000-0005-0000-0000-000077020000}"/>
    <cellStyle name="SAPBEXaggItemX 12" xfId="665" xr:uid="{00000000-0005-0000-0000-000078020000}"/>
    <cellStyle name="SAPBEXaggItemX 2" xfId="666" xr:uid="{00000000-0005-0000-0000-000079020000}"/>
    <cellStyle name="SAPBEXaggItemX 2 10" xfId="667" xr:uid="{00000000-0005-0000-0000-00007A020000}"/>
    <cellStyle name="SAPBEXaggItemX 2 2" xfId="668" xr:uid="{00000000-0005-0000-0000-00007B020000}"/>
    <cellStyle name="SAPBEXaggItemX 2 3" xfId="669" xr:uid="{00000000-0005-0000-0000-00007C020000}"/>
    <cellStyle name="SAPBEXaggItemX 2 4" xfId="670" xr:uid="{00000000-0005-0000-0000-00007D020000}"/>
    <cellStyle name="SAPBEXaggItemX 2 5" xfId="671" xr:uid="{00000000-0005-0000-0000-00007E020000}"/>
    <cellStyle name="SAPBEXaggItemX 2 6" xfId="672" xr:uid="{00000000-0005-0000-0000-00007F020000}"/>
    <cellStyle name="SAPBEXaggItemX 2 7" xfId="673" xr:uid="{00000000-0005-0000-0000-000080020000}"/>
    <cellStyle name="SAPBEXaggItemX 2 8" xfId="674" xr:uid="{00000000-0005-0000-0000-000081020000}"/>
    <cellStyle name="SAPBEXaggItemX 2 9" xfId="675" xr:uid="{00000000-0005-0000-0000-000082020000}"/>
    <cellStyle name="SAPBEXaggItemX 3" xfId="676" xr:uid="{00000000-0005-0000-0000-000083020000}"/>
    <cellStyle name="SAPBEXaggItemX 4" xfId="677" xr:uid="{00000000-0005-0000-0000-000084020000}"/>
    <cellStyle name="SAPBEXaggItemX 5" xfId="678" xr:uid="{00000000-0005-0000-0000-000085020000}"/>
    <cellStyle name="SAPBEXaggItemX 6" xfId="679" xr:uid="{00000000-0005-0000-0000-000086020000}"/>
    <cellStyle name="SAPBEXaggItemX 7" xfId="680" xr:uid="{00000000-0005-0000-0000-000087020000}"/>
    <cellStyle name="SAPBEXaggItemX 8" xfId="681" xr:uid="{00000000-0005-0000-0000-000088020000}"/>
    <cellStyle name="SAPBEXaggItemX 9" xfId="682" xr:uid="{00000000-0005-0000-0000-000089020000}"/>
    <cellStyle name="SAPBEXexcBad7" xfId="26" xr:uid="{00000000-0005-0000-0000-00008A020000}"/>
    <cellStyle name="SAPBEXexcBad7 10" xfId="683" xr:uid="{00000000-0005-0000-0000-00008B020000}"/>
    <cellStyle name="SAPBEXexcBad7 11" xfId="684" xr:uid="{00000000-0005-0000-0000-00008C020000}"/>
    <cellStyle name="SAPBEXexcBad7 12" xfId="685" xr:uid="{00000000-0005-0000-0000-00008D020000}"/>
    <cellStyle name="SAPBEXexcBad7 2" xfId="686" xr:uid="{00000000-0005-0000-0000-00008E020000}"/>
    <cellStyle name="SAPBEXexcBad7 2 10" xfId="687" xr:uid="{00000000-0005-0000-0000-00008F020000}"/>
    <cellStyle name="SAPBEXexcBad7 2 2" xfId="688" xr:uid="{00000000-0005-0000-0000-000090020000}"/>
    <cellStyle name="SAPBEXexcBad7 2 3" xfId="689" xr:uid="{00000000-0005-0000-0000-000091020000}"/>
    <cellStyle name="SAPBEXexcBad7 2 4" xfId="690" xr:uid="{00000000-0005-0000-0000-000092020000}"/>
    <cellStyle name="SAPBEXexcBad7 2 5" xfId="691" xr:uid="{00000000-0005-0000-0000-000093020000}"/>
    <cellStyle name="SAPBEXexcBad7 2 6" xfId="692" xr:uid="{00000000-0005-0000-0000-000094020000}"/>
    <cellStyle name="SAPBEXexcBad7 2 7" xfId="693" xr:uid="{00000000-0005-0000-0000-000095020000}"/>
    <cellStyle name="SAPBEXexcBad7 2 8" xfId="694" xr:uid="{00000000-0005-0000-0000-000096020000}"/>
    <cellStyle name="SAPBEXexcBad7 2 9" xfId="695" xr:uid="{00000000-0005-0000-0000-000097020000}"/>
    <cellStyle name="SAPBEXexcBad7 3" xfId="696" xr:uid="{00000000-0005-0000-0000-000098020000}"/>
    <cellStyle name="SAPBEXexcBad7 4" xfId="697" xr:uid="{00000000-0005-0000-0000-000099020000}"/>
    <cellStyle name="SAPBEXexcBad7 5" xfId="698" xr:uid="{00000000-0005-0000-0000-00009A020000}"/>
    <cellStyle name="SAPBEXexcBad7 6" xfId="699" xr:uid="{00000000-0005-0000-0000-00009B020000}"/>
    <cellStyle name="SAPBEXexcBad7 7" xfId="700" xr:uid="{00000000-0005-0000-0000-00009C020000}"/>
    <cellStyle name="SAPBEXexcBad7 8" xfId="701" xr:uid="{00000000-0005-0000-0000-00009D020000}"/>
    <cellStyle name="SAPBEXexcBad7 9" xfId="702" xr:uid="{00000000-0005-0000-0000-00009E020000}"/>
    <cellStyle name="SAPBEXexcBad8" xfId="27" xr:uid="{00000000-0005-0000-0000-00009F020000}"/>
    <cellStyle name="SAPBEXexcBad8 10" xfId="703" xr:uid="{00000000-0005-0000-0000-0000A0020000}"/>
    <cellStyle name="SAPBEXexcBad8 11" xfId="704" xr:uid="{00000000-0005-0000-0000-0000A1020000}"/>
    <cellStyle name="SAPBEXexcBad8 12" xfId="705" xr:uid="{00000000-0005-0000-0000-0000A2020000}"/>
    <cellStyle name="SAPBEXexcBad8 2" xfId="706" xr:uid="{00000000-0005-0000-0000-0000A3020000}"/>
    <cellStyle name="SAPBEXexcBad8 2 10" xfId="707" xr:uid="{00000000-0005-0000-0000-0000A4020000}"/>
    <cellStyle name="SAPBEXexcBad8 2 2" xfId="708" xr:uid="{00000000-0005-0000-0000-0000A5020000}"/>
    <cellStyle name="SAPBEXexcBad8 2 3" xfId="709" xr:uid="{00000000-0005-0000-0000-0000A6020000}"/>
    <cellStyle name="SAPBEXexcBad8 2 4" xfId="710" xr:uid="{00000000-0005-0000-0000-0000A7020000}"/>
    <cellStyle name="SAPBEXexcBad8 2 5" xfId="711" xr:uid="{00000000-0005-0000-0000-0000A8020000}"/>
    <cellStyle name="SAPBEXexcBad8 2 6" xfId="712" xr:uid="{00000000-0005-0000-0000-0000A9020000}"/>
    <cellStyle name="SAPBEXexcBad8 2 7" xfId="713" xr:uid="{00000000-0005-0000-0000-0000AA020000}"/>
    <cellStyle name="SAPBEXexcBad8 2 8" xfId="714" xr:uid="{00000000-0005-0000-0000-0000AB020000}"/>
    <cellStyle name="SAPBEXexcBad8 2 9" xfId="715" xr:uid="{00000000-0005-0000-0000-0000AC020000}"/>
    <cellStyle name="SAPBEXexcBad8 3" xfId="716" xr:uid="{00000000-0005-0000-0000-0000AD020000}"/>
    <cellStyle name="SAPBEXexcBad8 4" xfId="717" xr:uid="{00000000-0005-0000-0000-0000AE020000}"/>
    <cellStyle name="SAPBEXexcBad8 5" xfId="718" xr:uid="{00000000-0005-0000-0000-0000AF020000}"/>
    <cellStyle name="SAPBEXexcBad8 6" xfId="719" xr:uid="{00000000-0005-0000-0000-0000B0020000}"/>
    <cellStyle name="SAPBEXexcBad8 7" xfId="720" xr:uid="{00000000-0005-0000-0000-0000B1020000}"/>
    <cellStyle name="SAPBEXexcBad8 8" xfId="721" xr:uid="{00000000-0005-0000-0000-0000B2020000}"/>
    <cellStyle name="SAPBEXexcBad8 9" xfId="722" xr:uid="{00000000-0005-0000-0000-0000B3020000}"/>
    <cellStyle name="SAPBEXexcBad9" xfId="28" xr:uid="{00000000-0005-0000-0000-0000B4020000}"/>
    <cellStyle name="SAPBEXexcBad9 10" xfId="723" xr:uid="{00000000-0005-0000-0000-0000B5020000}"/>
    <cellStyle name="SAPBEXexcBad9 11" xfId="724" xr:uid="{00000000-0005-0000-0000-0000B6020000}"/>
    <cellStyle name="SAPBEXexcBad9 12" xfId="725" xr:uid="{00000000-0005-0000-0000-0000B7020000}"/>
    <cellStyle name="SAPBEXexcBad9 2" xfId="726" xr:uid="{00000000-0005-0000-0000-0000B8020000}"/>
    <cellStyle name="SAPBEXexcBad9 2 10" xfId="727" xr:uid="{00000000-0005-0000-0000-0000B9020000}"/>
    <cellStyle name="SAPBEXexcBad9 2 2" xfId="728" xr:uid="{00000000-0005-0000-0000-0000BA020000}"/>
    <cellStyle name="SAPBEXexcBad9 2 3" xfId="729" xr:uid="{00000000-0005-0000-0000-0000BB020000}"/>
    <cellStyle name="SAPBEXexcBad9 2 4" xfId="730" xr:uid="{00000000-0005-0000-0000-0000BC020000}"/>
    <cellStyle name="SAPBEXexcBad9 2 5" xfId="731" xr:uid="{00000000-0005-0000-0000-0000BD020000}"/>
    <cellStyle name="SAPBEXexcBad9 2 6" xfId="732" xr:uid="{00000000-0005-0000-0000-0000BE020000}"/>
    <cellStyle name="SAPBEXexcBad9 2 7" xfId="733" xr:uid="{00000000-0005-0000-0000-0000BF020000}"/>
    <cellStyle name="SAPBEXexcBad9 2 8" xfId="734" xr:uid="{00000000-0005-0000-0000-0000C0020000}"/>
    <cellStyle name="SAPBEXexcBad9 2 9" xfId="735" xr:uid="{00000000-0005-0000-0000-0000C1020000}"/>
    <cellStyle name="SAPBEXexcBad9 3" xfId="736" xr:uid="{00000000-0005-0000-0000-0000C2020000}"/>
    <cellStyle name="SAPBEXexcBad9 4" xfId="737" xr:uid="{00000000-0005-0000-0000-0000C3020000}"/>
    <cellStyle name="SAPBEXexcBad9 5" xfId="738" xr:uid="{00000000-0005-0000-0000-0000C4020000}"/>
    <cellStyle name="SAPBEXexcBad9 6" xfId="739" xr:uid="{00000000-0005-0000-0000-0000C5020000}"/>
    <cellStyle name="SAPBEXexcBad9 7" xfId="740" xr:uid="{00000000-0005-0000-0000-0000C6020000}"/>
    <cellStyle name="SAPBEXexcBad9 8" xfId="741" xr:uid="{00000000-0005-0000-0000-0000C7020000}"/>
    <cellStyle name="SAPBEXexcBad9 9" xfId="742" xr:uid="{00000000-0005-0000-0000-0000C8020000}"/>
    <cellStyle name="SAPBEXexcCritical4" xfId="29" xr:uid="{00000000-0005-0000-0000-0000C9020000}"/>
    <cellStyle name="SAPBEXexcCritical4 10" xfId="743" xr:uid="{00000000-0005-0000-0000-0000CA020000}"/>
    <cellStyle name="SAPBEXexcCritical4 11" xfId="744" xr:uid="{00000000-0005-0000-0000-0000CB020000}"/>
    <cellStyle name="SAPBEXexcCritical4 12" xfId="745" xr:uid="{00000000-0005-0000-0000-0000CC020000}"/>
    <cellStyle name="SAPBEXexcCritical4 2" xfId="746" xr:uid="{00000000-0005-0000-0000-0000CD020000}"/>
    <cellStyle name="SAPBEXexcCritical4 2 10" xfId="747" xr:uid="{00000000-0005-0000-0000-0000CE020000}"/>
    <cellStyle name="SAPBEXexcCritical4 2 2" xfId="748" xr:uid="{00000000-0005-0000-0000-0000CF020000}"/>
    <cellStyle name="SAPBEXexcCritical4 2 3" xfId="749" xr:uid="{00000000-0005-0000-0000-0000D0020000}"/>
    <cellStyle name="SAPBEXexcCritical4 2 4" xfId="750" xr:uid="{00000000-0005-0000-0000-0000D1020000}"/>
    <cellStyle name="SAPBEXexcCritical4 2 5" xfId="751" xr:uid="{00000000-0005-0000-0000-0000D2020000}"/>
    <cellStyle name="SAPBEXexcCritical4 2 6" xfId="752" xr:uid="{00000000-0005-0000-0000-0000D3020000}"/>
    <cellStyle name="SAPBEXexcCritical4 2 7" xfId="753" xr:uid="{00000000-0005-0000-0000-0000D4020000}"/>
    <cellStyle name="SAPBEXexcCritical4 2 8" xfId="754" xr:uid="{00000000-0005-0000-0000-0000D5020000}"/>
    <cellStyle name="SAPBEXexcCritical4 2 9" xfId="755" xr:uid="{00000000-0005-0000-0000-0000D6020000}"/>
    <cellStyle name="SAPBEXexcCritical4 3" xfId="756" xr:uid="{00000000-0005-0000-0000-0000D7020000}"/>
    <cellStyle name="SAPBEXexcCritical4 4" xfId="757" xr:uid="{00000000-0005-0000-0000-0000D8020000}"/>
    <cellStyle name="SAPBEXexcCritical4 5" xfId="758" xr:uid="{00000000-0005-0000-0000-0000D9020000}"/>
    <cellStyle name="SAPBEXexcCritical4 6" xfId="759" xr:uid="{00000000-0005-0000-0000-0000DA020000}"/>
    <cellStyle name="SAPBEXexcCritical4 7" xfId="760" xr:uid="{00000000-0005-0000-0000-0000DB020000}"/>
    <cellStyle name="SAPBEXexcCritical4 8" xfId="761" xr:uid="{00000000-0005-0000-0000-0000DC020000}"/>
    <cellStyle name="SAPBEXexcCritical4 9" xfId="762" xr:uid="{00000000-0005-0000-0000-0000DD020000}"/>
    <cellStyle name="SAPBEXexcCritical5" xfId="30" xr:uid="{00000000-0005-0000-0000-0000DE020000}"/>
    <cellStyle name="SAPBEXexcCritical5 10" xfId="763" xr:uid="{00000000-0005-0000-0000-0000DF020000}"/>
    <cellStyle name="SAPBEXexcCritical5 11" xfId="764" xr:uid="{00000000-0005-0000-0000-0000E0020000}"/>
    <cellStyle name="SAPBEXexcCritical5 12" xfId="765" xr:uid="{00000000-0005-0000-0000-0000E1020000}"/>
    <cellStyle name="SAPBEXexcCritical5 2" xfId="766" xr:uid="{00000000-0005-0000-0000-0000E2020000}"/>
    <cellStyle name="SAPBEXexcCritical5 2 10" xfId="767" xr:uid="{00000000-0005-0000-0000-0000E3020000}"/>
    <cellStyle name="SAPBEXexcCritical5 2 2" xfId="768" xr:uid="{00000000-0005-0000-0000-0000E4020000}"/>
    <cellStyle name="SAPBEXexcCritical5 2 3" xfId="769" xr:uid="{00000000-0005-0000-0000-0000E5020000}"/>
    <cellStyle name="SAPBEXexcCritical5 2 4" xfId="770" xr:uid="{00000000-0005-0000-0000-0000E6020000}"/>
    <cellStyle name="SAPBEXexcCritical5 2 5" xfId="771" xr:uid="{00000000-0005-0000-0000-0000E7020000}"/>
    <cellStyle name="SAPBEXexcCritical5 2 6" xfId="772" xr:uid="{00000000-0005-0000-0000-0000E8020000}"/>
    <cellStyle name="SAPBEXexcCritical5 2 7" xfId="773" xr:uid="{00000000-0005-0000-0000-0000E9020000}"/>
    <cellStyle name="SAPBEXexcCritical5 2 8" xfId="774" xr:uid="{00000000-0005-0000-0000-0000EA020000}"/>
    <cellStyle name="SAPBEXexcCritical5 2 9" xfId="775" xr:uid="{00000000-0005-0000-0000-0000EB020000}"/>
    <cellStyle name="SAPBEXexcCritical5 3" xfId="776" xr:uid="{00000000-0005-0000-0000-0000EC020000}"/>
    <cellStyle name="SAPBEXexcCritical5 4" xfId="777" xr:uid="{00000000-0005-0000-0000-0000ED020000}"/>
    <cellStyle name="SAPBEXexcCritical5 5" xfId="778" xr:uid="{00000000-0005-0000-0000-0000EE020000}"/>
    <cellStyle name="SAPBEXexcCritical5 6" xfId="779" xr:uid="{00000000-0005-0000-0000-0000EF020000}"/>
    <cellStyle name="SAPBEXexcCritical5 7" xfId="780" xr:uid="{00000000-0005-0000-0000-0000F0020000}"/>
    <cellStyle name="SAPBEXexcCritical5 8" xfId="781" xr:uid="{00000000-0005-0000-0000-0000F1020000}"/>
    <cellStyle name="SAPBEXexcCritical5 9" xfId="782" xr:uid="{00000000-0005-0000-0000-0000F2020000}"/>
    <cellStyle name="SAPBEXexcCritical6" xfId="31" xr:uid="{00000000-0005-0000-0000-0000F3020000}"/>
    <cellStyle name="SAPBEXexcCritical6 10" xfId="783" xr:uid="{00000000-0005-0000-0000-0000F4020000}"/>
    <cellStyle name="SAPBEXexcCritical6 11" xfId="784" xr:uid="{00000000-0005-0000-0000-0000F5020000}"/>
    <cellStyle name="SAPBEXexcCritical6 12" xfId="785" xr:uid="{00000000-0005-0000-0000-0000F6020000}"/>
    <cellStyle name="SAPBEXexcCritical6 2" xfId="786" xr:uid="{00000000-0005-0000-0000-0000F7020000}"/>
    <cellStyle name="SAPBEXexcCritical6 2 10" xfId="787" xr:uid="{00000000-0005-0000-0000-0000F8020000}"/>
    <cellStyle name="SAPBEXexcCritical6 2 2" xfId="788" xr:uid="{00000000-0005-0000-0000-0000F9020000}"/>
    <cellStyle name="SAPBEXexcCritical6 2 3" xfId="789" xr:uid="{00000000-0005-0000-0000-0000FA020000}"/>
    <cellStyle name="SAPBEXexcCritical6 2 4" xfId="790" xr:uid="{00000000-0005-0000-0000-0000FB020000}"/>
    <cellStyle name="SAPBEXexcCritical6 2 5" xfId="791" xr:uid="{00000000-0005-0000-0000-0000FC020000}"/>
    <cellStyle name="SAPBEXexcCritical6 2 6" xfId="792" xr:uid="{00000000-0005-0000-0000-0000FD020000}"/>
    <cellStyle name="SAPBEXexcCritical6 2 7" xfId="793" xr:uid="{00000000-0005-0000-0000-0000FE020000}"/>
    <cellStyle name="SAPBEXexcCritical6 2 8" xfId="794" xr:uid="{00000000-0005-0000-0000-0000FF020000}"/>
    <cellStyle name="SAPBEXexcCritical6 2 9" xfId="795" xr:uid="{00000000-0005-0000-0000-000000030000}"/>
    <cellStyle name="SAPBEXexcCritical6 3" xfId="796" xr:uid="{00000000-0005-0000-0000-000001030000}"/>
    <cellStyle name="SAPBEXexcCritical6 4" xfId="797" xr:uid="{00000000-0005-0000-0000-000002030000}"/>
    <cellStyle name="SAPBEXexcCritical6 5" xfId="798" xr:uid="{00000000-0005-0000-0000-000003030000}"/>
    <cellStyle name="SAPBEXexcCritical6 6" xfId="799" xr:uid="{00000000-0005-0000-0000-000004030000}"/>
    <cellStyle name="SAPBEXexcCritical6 7" xfId="800" xr:uid="{00000000-0005-0000-0000-000005030000}"/>
    <cellStyle name="SAPBEXexcCritical6 8" xfId="801" xr:uid="{00000000-0005-0000-0000-000006030000}"/>
    <cellStyle name="SAPBEXexcCritical6 9" xfId="802" xr:uid="{00000000-0005-0000-0000-000007030000}"/>
    <cellStyle name="SAPBEXexcGood1" xfId="32" xr:uid="{00000000-0005-0000-0000-000008030000}"/>
    <cellStyle name="SAPBEXexcGood1 10" xfId="803" xr:uid="{00000000-0005-0000-0000-000009030000}"/>
    <cellStyle name="SAPBEXexcGood1 11" xfId="804" xr:uid="{00000000-0005-0000-0000-00000A030000}"/>
    <cellStyle name="SAPBEXexcGood1 12" xfId="805" xr:uid="{00000000-0005-0000-0000-00000B030000}"/>
    <cellStyle name="SAPBEXexcGood1 2" xfId="806" xr:uid="{00000000-0005-0000-0000-00000C030000}"/>
    <cellStyle name="SAPBEXexcGood1 2 10" xfId="807" xr:uid="{00000000-0005-0000-0000-00000D030000}"/>
    <cellStyle name="SAPBEXexcGood1 2 2" xfId="808" xr:uid="{00000000-0005-0000-0000-00000E030000}"/>
    <cellStyle name="SAPBEXexcGood1 2 3" xfId="809" xr:uid="{00000000-0005-0000-0000-00000F030000}"/>
    <cellStyle name="SAPBEXexcGood1 2 4" xfId="810" xr:uid="{00000000-0005-0000-0000-000010030000}"/>
    <cellStyle name="SAPBEXexcGood1 2 5" xfId="811" xr:uid="{00000000-0005-0000-0000-000011030000}"/>
    <cellStyle name="SAPBEXexcGood1 2 6" xfId="812" xr:uid="{00000000-0005-0000-0000-000012030000}"/>
    <cellStyle name="SAPBEXexcGood1 2 7" xfId="813" xr:uid="{00000000-0005-0000-0000-000013030000}"/>
    <cellStyle name="SAPBEXexcGood1 2 8" xfId="814" xr:uid="{00000000-0005-0000-0000-000014030000}"/>
    <cellStyle name="SAPBEXexcGood1 2 9" xfId="815" xr:uid="{00000000-0005-0000-0000-000015030000}"/>
    <cellStyle name="SAPBEXexcGood1 3" xfId="816" xr:uid="{00000000-0005-0000-0000-000016030000}"/>
    <cellStyle name="SAPBEXexcGood1 4" xfId="817" xr:uid="{00000000-0005-0000-0000-000017030000}"/>
    <cellStyle name="SAPBEXexcGood1 5" xfId="818" xr:uid="{00000000-0005-0000-0000-000018030000}"/>
    <cellStyle name="SAPBEXexcGood1 6" xfId="819" xr:uid="{00000000-0005-0000-0000-000019030000}"/>
    <cellStyle name="SAPBEXexcGood1 7" xfId="820" xr:uid="{00000000-0005-0000-0000-00001A030000}"/>
    <cellStyle name="SAPBEXexcGood1 8" xfId="821" xr:uid="{00000000-0005-0000-0000-00001B030000}"/>
    <cellStyle name="SAPBEXexcGood1 9" xfId="822" xr:uid="{00000000-0005-0000-0000-00001C030000}"/>
    <cellStyle name="SAPBEXexcGood2" xfId="33" xr:uid="{00000000-0005-0000-0000-00001D030000}"/>
    <cellStyle name="SAPBEXexcGood2 10" xfId="823" xr:uid="{00000000-0005-0000-0000-00001E030000}"/>
    <cellStyle name="SAPBEXexcGood2 11" xfId="824" xr:uid="{00000000-0005-0000-0000-00001F030000}"/>
    <cellStyle name="SAPBEXexcGood2 12" xfId="825" xr:uid="{00000000-0005-0000-0000-000020030000}"/>
    <cellStyle name="SAPBEXexcGood2 2" xfId="826" xr:uid="{00000000-0005-0000-0000-000021030000}"/>
    <cellStyle name="SAPBEXexcGood2 2 10" xfId="827" xr:uid="{00000000-0005-0000-0000-000022030000}"/>
    <cellStyle name="SAPBEXexcGood2 2 2" xfId="828" xr:uid="{00000000-0005-0000-0000-000023030000}"/>
    <cellStyle name="SAPBEXexcGood2 2 3" xfId="829" xr:uid="{00000000-0005-0000-0000-000024030000}"/>
    <cellStyle name="SAPBEXexcGood2 2 4" xfId="830" xr:uid="{00000000-0005-0000-0000-000025030000}"/>
    <cellStyle name="SAPBEXexcGood2 2 5" xfId="831" xr:uid="{00000000-0005-0000-0000-000026030000}"/>
    <cellStyle name="SAPBEXexcGood2 2 6" xfId="832" xr:uid="{00000000-0005-0000-0000-000027030000}"/>
    <cellStyle name="SAPBEXexcGood2 2 7" xfId="833" xr:uid="{00000000-0005-0000-0000-000028030000}"/>
    <cellStyle name="SAPBEXexcGood2 2 8" xfId="834" xr:uid="{00000000-0005-0000-0000-000029030000}"/>
    <cellStyle name="SAPBEXexcGood2 2 9" xfId="835" xr:uid="{00000000-0005-0000-0000-00002A030000}"/>
    <cellStyle name="SAPBEXexcGood2 3" xfId="836" xr:uid="{00000000-0005-0000-0000-00002B030000}"/>
    <cellStyle name="SAPBEXexcGood2 4" xfId="837" xr:uid="{00000000-0005-0000-0000-00002C030000}"/>
    <cellStyle name="SAPBEXexcGood2 5" xfId="838" xr:uid="{00000000-0005-0000-0000-00002D030000}"/>
    <cellStyle name="SAPBEXexcGood2 6" xfId="839" xr:uid="{00000000-0005-0000-0000-00002E030000}"/>
    <cellStyle name="SAPBEXexcGood2 7" xfId="840" xr:uid="{00000000-0005-0000-0000-00002F030000}"/>
    <cellStyle name="SAPBEXexcGood2 8" xfId="841" xr:uid="{00000000-0005-0000-0000-000030030000}"/>
    <cellStyle name="SAPBEXexcGood2 9" xfId="842" xr:uid="{00000000-0005-0000-0000-000031030000}"/>
    <cellStyle name="SAPBEXexcGood3" xfId="34" xr:uid="{00000000-0005-0000-0000-000032030000}"/>
    <cellStyle name="SAPBEXexcGood3 10" xfId="843" xr:uid="{00000000-0005-0000-0000-000033030000}"/>
    <cellStyle name="SAPBEXexcGood3 11" xfId="844" xr:uid="{00000000-0005-0000-0000-000034030000}"/>
    <cellStyle name="SAPBEXexcGood3 12" xfId="845" xr:uid="{00000000-0005-0000-0000-000035030000}"/>
    <cellStyle name="SAPBEXexcGood3 2" xfId="846" xr:uid="{00000000-0005-0000-0000-000036030000}"/>
    <cellStyle name="SAPBEXexcGood3 2 10" xfId="847" xr:uid="{00000000-0005-0000-0000-000037030000}"/>
    <cellStyle name="SAPBEXexcGood3 2 2" xfId="848" xr:uid="{00000000-0005-0000-0000-000038030000}"/>
    <cellStyle name="SAPBEXexcGood3 2 3" xfId="849" xr:uid="{00000000-0005-0000-0000-000039030000}"/>
    <cellStyle name="SAPBEXexcGood3 2 4" xfId="850" xr:uid="{00000000-0005-0000-0000-00003A030000}"/>
    <cellStyle name="SAPBEXexcGood3 2 5" xfId="851" xr:uid="{00000000-0005-0000-0000-00003B030000}"/>
    <cellStyle name="SAPBEXexcGood3 2 6" xfId="852" xr:uid="{00000000-0005-0000-0000-00003C030000}"/>
    <cellStyle name="SAPBEXexcGood3 2 7" xfId="853" xr:uid="{00000000-0005-0000-0000-00003D030000}"/>
    <cellStyle name="SAPBEXexcGood3 2 8" xfId="854" xr:uid="{00000000-0005-0000-0000-00003E030000}"/>
    <cellStyle name="SAPBEXexcGood3 2 9" xfId="855" xr:uid="{00000000-0005-0000-0000-00003F030000}"/>
    <cellStyle name="SAPBEXexcGood3 3" xfId="856" xr:uid="{00000000-0005-0000-0000-000040030000}"/>
    <cellStyle name="SAPBEXexcGood3 4" xfId="857" xr:uid="{00000000-0005-0000-0000-000041030000}"/>
    <cellStyle name="SAPBEXexcGood3 5" xfId="858" xr:uid="{00000000-0005-0000-0000-000042030000}"/>
    <cellStyle name="SAPBEXexcGood3 6" xfId="859" xr:uid="{00000000-0005-0000-0000-000043030000}"/>
    <cellStyle name="SAPBEXexcGood3 7" xfId="860" xr:uid="{00000000-0005-0000-0000-000044030000}"/>
    <cellStyle name="SAPBEXexcGood3 8" xfId="861" xr:uid="{00000000-0005-0000-0000-000045030000}"/>
    <cellStyle name="SAPBEXexcGood3 9" xfId="862" xr:uid="{00000000-0005-0000-0000-000046030000}"/>
    <cellStyle name="SAPBEXfilterDrill" xfId="35" xr:uid="{00000000-0005-0000-0000-000047030000}"/>
    <cellStyle name="SAPBEXfilterDrill 10" xfId="863" xr:uid="{00000000-0005-0000-0000-000048030000}"/>
    <cellStyle name="SAPBEXfilterDrill 11" xfId="864" xr:uid="{00000000-0005-0000-0000-000049030000}"/>
    <cellStyle name="SAPBEXfilterDrill 12" xfId="865" xr:uid="{00000000-0005-0000-0000-00004A030000}"/>
    <cellStyle name="SAPBEXfilterDrill 2" xfId="866" xr:uid="{00000000-0005-0000-0000-00004B030000}"/>
    <cellStyle name="SAPBEXfilterDrill 2 10" xfId="867" xr:uid="{00000000-0005-0000-0000-00004C030000}"/>
    <cellStyle name="SAPBEXfilterDrill 2 2" xfId="868" xr:uid="{00000000-0005-0000-0000-00004D030000}"/>
    <cellStyle name="SAPBEXfilterDrill 2 3" xfId="869" xr:uid="{00000000-0005-0000-0000-00004E030000}"/>
    <cellStyle name="SAPBEXfilterDrill 2 4" xfId="870" xr:uid="{00000000-0005-0000-0000-00004F030000}"/>
    <cellStyle name="SAPBEXfilterDrill 2 5" xfId="871" xr:uid="{00000000-0005-0000-0000-000050030000}"/>
    <cellStyle name="SAPBEXfilterDrill 2 6" xfId="872" xr:uid="{00000000-0005-0000-0000-000051030000}"/>
    <cellStyle name="SAPBEXfilterDrill 2 7" xfId="873" xr:uid="{00000000-0005-0000-0000-000052030000}"/>
    <cellStyle name="SAPBEXfilterDrill 2 8" xfId="874" xr:uid="{00000000-0005-0000-0000-000053030000}"/>
    <cellStyle name="SAPBEXfilterDrill 2 9" xfId="875" xr:uid="{00000000-0005-0000-0000-000054030000}"/>
    <cellStyle name="SAPBEXfilterDrill 3" xfId="876" xr:uid="{00000000-0005-0000-0000-000055030000}"/>
    <cellStyle name="SAPBEXfilterDrill 4" xfId="877" xr:uid="{00000000-0005-0000-0000-000056030000}"/>
    <cellStyle name="SAPBEXfilterDrill 5" xfId="878" xr:uid="{00000000-0005-0000-0000-000057030000}"/>
    <cellStyle name="SAPBEXfilterDrill 6" xfId="879" xr:uid="{00000000-0005-0000-0000-000058030000}"/>
    <cellStyle name="SAPBEXfilterDrill 7" xfId="880" xr:uid="{00000000-0005-0000-0000-000059030000}"/>
    <cellStyle name="SAPBEXfilterDrill 8" xfId="881" xr:uid="{00000000-0005-0000-0000-00005A030000}"/>
    <cellStyle name="SAPBEXfilterDrill 9" xfId="882" xr:uid="{00000000-0005-0000-0000-00005B030000}"/>
    <cellStyle name="SAPBEXfilterItem" xfId="36" xr:uid="{00000000-0005-0000-0000-00005C030000}"/>
    <cellStyle name="SAPBEXfilterItem 10" xfId="883" xr:uid="{00000000-0005-0000-0000-00005D030000}"/>
    <cellStyle name="SAPBEXfilterItem 11" xfId="884" xr:uid="{00000000-0005-0000-0000-00005E030000}"/>
    <cellStyle name="SAPBEXfilterItem 12" xfId="885" xr:uid="{00000000-0005-0000-0000-00005F030000}"/>
    <cellStyle name="SAPBEXfilterItem 2" xfId="886" xr:uid="{00000000-0005-0000-0000-000060030000}"/>
    <cellStyle name="SAPBEXfilterItem 2 10" xfId="887" xr:uid="{00000000-0005-0000-0000-000061030000}"/>
    <cellStyle name="SAPBEXfilterItem 2 2" xfId="888" xr:uid="{00000000-0005-0000-0000-000062030000}"/>
    <cellStyle name="SAPBEXfilterItem 2 3" xfId="889" xr:uid="{00000000-0005-0000-0000-000063030000}"/>
    <cellStyle name="SAPBEXfilterItem 2 4" xfId="890" xr:uid="{00000000-0005-0000-0000-000064030000}"/>
    <cellStyle name="SAPBEXfilterItem 2 5" xfId="891" xr:uid="{00000000-0005-0000-0000-000065030000}"/>
    <cellStyle name="SAPBEXfilterItem 2 6" xfId="892" xr:uid="{00000000-0005-0000-0000-000066030000}"/>
    <cellStyle name="SAPBEXfilterItem 2 7" xfId="893" xr:uid="{00000000-0005-0000-0000-000067030000}"/>
    <cellStyle name="SAPBEXfilterItem 2 8" xfId="894" xr:uid="{00000000-0005-0000-0000-000068030000}"/>
    <cellStyle name="SAPBEXfilterItem 2 9" xfId="895" xr:uid="{00000000-0005-0000-0000-000069030000}"/>
    <cellStyle name="SAPBEXfilterItem 3" xfId="896" xr:uid="{00000000-0005-0000-0000-00006A030000}"/>
    <cellStyle name="SAPBEXfilterItem 4" xfId="897" xr:uid="{00000000-0005-0000-0000-00006B030000}"/>
    <cellStyle name="SAPBEXfilterItem 5" xfId="898" xr:uid="{00000000-0005-0000-0000-00006C030000}"/>
    <cellStyle name="SAPBEXfilterItem 6" xfId="899" xr:uid="{00000000-0005-0000-0000-00006D030000}"/>
    <cellStyle name="SAPBEXfilterItem 7" xfId="900" xr:uid="{00000000-0005-0000-0000-00006E030000}"/>
    <cellStyle name="SAPBEXfilterItem 8" xfId="901" xr:uid="{00000000-0005-0000-0000-00006F030000}"/>
    <cellStyle name="SAPBEXfilterItem 9" xfId="902" xr:uid="{00000000-0005-0000-0000-000070030000}"/>
    <cellStyle name="SAPBEXfilterText" xfId="37" xr:uid="{00000000-0005-0000-0000-000071030000}"/>
    <cellStyle name="SAPBEXfilterText 10" xfId="903" xr:uid="{00000000-0005-0000-0000-000072030000}"/>
    <cellStyle name="SAPBEXfilterText 11" xfId="904" xr:uid="{00000000-0005-0000-0000-000073030000}"/>
    <cellStyle name="SAPBEXfilterText 12" xfId="905" xr:uid="{00000000-0005-0000-0000-000074030000}"/>
    <cellStyle name="SAPBEXfilterText 2" xfId="906" xr:uid="{00000000-0005-0000-0000-000075030000}"/>
    <cellStyle name="SAPBEXfilterText 2 10" xfId="907" xr:uid="{00000000-0005-0000-0000-000076030000}"/>
    <cellStyle name="SAPBEXfilterText 2 2" xfId="908" xr:uid="{00000000-0005-0000-0000-000077030000}"/>
    <cellStyle name="SAPBEXfilterText 2 3" xfId="909" xr:uid="{00000000-0005-0000-0000-000078030000}"/>
    <cellStyle name="SAPBEXfilterText 2 4" xfId="910" xr:uid="{00000000-0005-0000-0000-000079030000}"/>
    <cellStyle name="SAPBEXfilterText 2 5" xfId="911" xr:uid="{00000000-0005-0000-0000-00007A030000}"/>
    <cellStyle name="SAPBEXfilterText 2 6" xfId="912" xr:uid="{00000000-0005-0000-0000-00007B030000}"/>
    <cellStyle name="SAPBEXfilterText 2 7" xfId="913" xr:uid="{00000000-0005-0000-0000-00007C030000}"/>
    <cellStyle name="SAPBEXfilterText 2 8" xfId="914" xr:uid="{00000000-0005-0000-0000-00007D030000}"/>
    <cellStyle name="SAPBEXfilterText 2 9" xfId="915" xr:uid="{00000000-0005-0000-0000-00007E030000}"/>
    <cellStyle name="SAPBEXfilterText 3" xfId="916" xr:uid="{00000000-0005-0000-0000-00007F030000}"/>
    <cellStyle name="SAPBEXfilterText 4" xfId="917" xr:uid="{00000000-0005-0000-0000-000080030000}"/>
    <cellStyle name="SAPBEXfilterText 5" xfId="918" xr:uid="{00000000-0005-0000-0000-000081030000}"/>
    <cellStyle name="SAPBEXfilterText 6" xfId="919" xr:uid="{00000000-0005-0000-0000-000082030000}"/>
    <cellStyle name="SAPBEXfilterText 7" xfId="920" xr:uid="{00000000-0005-0000-0000-000083030000}"/>
    <cellStyle name="SAPBEXfilterText 8" xfId="921" xr:uid="{00000000-0005-0000-0000-000084030000}"/>
    <cellStyle name="SAPBEXfilterText 9" xfId="922" xr:uid="{00000000-0005-0000-0000-000085030000}"/>
    <cellStyle name="SAPBEXformats" xfId="38" xr:uid="{00000000-0005-0000-0000-000086030000}"/>
    <cellStyle name="SAPBEXformats 10" xfId="923" xr:uid="{00000000-0005-0000-0000-000087030000}"/>
    <cellStyle name="SAPBEXformats 11" xfId="924" xr:uid="{00000000-0005-0000-0000-000088030000}"/>
    <cellStyle name="SAPBEXformats 12" xfId="925" xr:uid="{00000000-0005-0000-0000-000089030000}"/>
    <cellStyle name="SAPBEXformats 2" xfId="926" xr:uid="{00000000-0005-0000-0000-00008A030000}"/>
    <cellStyle name="SAPBEXformats 2 10" xfId="927" xr:uid="{00000000-0005-0000-0000-00008B030000}"/>
    <cellStyle name="SAPBEXformats 2 2" xfId="928" xr:uid="{00000000-0005-0000-0000-00008C030000}"/>
    <cellStyle name="SAPBEXformats 2 3" xfId="929" xr:uid="{00000000-0005-0000-0000-00008D030000}"/>
    <cellStyle name="SAPBEXformats 2 4" xfId="930" xr:uid="{00000000-0005-0000-0000-00008E030000}"/>
    <cellStyle name="SAPBEXformats 2 5" xfId="931" xr:uid="{00000000-0005-0000-0000-00008F030000}"/>
    <cellStyle name="SAPBEXformats 2 6" xfId="932" xr:uid="{00000000-0005-0000-0000-000090030000}"/>
    <cellStyle name="SAPBEXformats 2 7" xfId="933" xr:uid="{00000000-0005-0000-0000-000091030000}"/>
    <cellStyle name="SAPBEXformats 2 8" xfId="934" xr:uid="{00000000-0005-0000-0000-000092030000}"/>
    <cellStyle name="SAPBEXformats 2 9" xfId="935" xr:uid="{00000000-0005-0000-0000-000093030000}"/>
    <cellStyle name="SAPBEXformats 3" xfId="936" xr:uid="{00000000-0005-0000-0000-000094030000}"/>
    <cellStyle name="SAPBEXformats 4" xfId="937" xr:uid="{00000000-0005-0000-0000-000095030000}"/>
    <cellStyle name="SAPBEXformats 5" xfId="938" xr:uid="{00000000-0005-0000-0000-000096030000}"/>
    <cellStyle name="SAPBEXformats 6" xfId="939" xr:uid="{00000000-0005-0000-0000-000097030000}"/>
    <cellStyle name="SAPBEXformats 7" xfId="940" xr:uid="{00000000-0005-0000-0000-000098030000}"/>
    <cellStyle name="SAPBEXformats 8" xfId="941" xr:uid="{00000000-0005-0000-0000-000099030000}"/>
    <cellStyle name="SAPBEXformats 9" xfId="942" xr:uid="{00000000-0005-0000-0000-00009A030000}"/>
    <cellStyle name="SAPBEXheaderItem" xfId="39" xr:uid="{00000000-0005-0000-0000-00009B030000}"/>
    <cellStyle name="SAPBEXheaderItem 10" xfId="943" xr:uid="{00000000-0005-0000-0000-00009C030000}"/>
    <cellStyle name="SAPBEXheaderItem 11" xfId="944" xr:uid="{00000000-0005-0000-0000-00009D030000}"/>
    <cellStyle name="SAPBEXheaderItem 12" xfId="945" xr:uid="{00000000-0005-0000-0000-00009E030000}"/>
    <cellStyle name="SAPBEXheaderItem 2" xfId="946" xr:uid="{00000000-0005-0000-0000-00009F030000}"/>
    <cellStyle name="SAPBEXheaderItem 2 10" xfId="947" xr:uid="{00000000-0005-0000-0000-0000A0030000}"/>
    <cellStyle name="SAPBEXheaderItem 2 2" xfId="948" xr:uid="{00000000-0005-0000-0000-0000A1030000}"/>
    <cellStyle name="SAPBEXheaderItem 2 3" xfId="949" xr:uid="{00000000-0005-0000-0000-0000A2030000}"/>
    <cellStyle name="SAPBEXheaderItem 2 4" xfId="950" xr:uid="{00000000-0005-0000-0000-0000A3030000}"/>
    <cellStyle name="SAPBEXheaderItem 2 5" xfId="951" xr:uid="{00000000-0005-0000-0000-0000A4030000}"/>
    <cellStyle name="SAPBEXheaderItem 2 6" xfId="952" xr:uid="{00000000-0005-0000-0000-0000A5030000}"/>
    <cellStyle name="SAPBEXheaderItem 2 7" xfId="953" xr:uid="{00000000-0005-0000-0000-0000A6030000}"/>
    <cellStyle name="SAPBEXheaderItem 2 8" xfId="954" xr:uid="{00000000-0005-0000-0000-0000A7030000}"/>
    <cellStyle name="SAPBEXheaderItem 2 9" xfId="955" xr:uid="{00000000-0005-0000-0000-0000A8030000}"/>
    <cellStyle name="SAPBEXheaderItem 3" xfId="956" xr:uid="{00000000-0005-0000-0000-0000A9030000}"/>
    <cellStyle name="SAPBEXheaderItem 4" xfId="957" xr:uid="{00000000-0005-0000-0000-0000AA030000}"/>
    <cellStyle name="SAPBEXheaderItem 5" xfId="958" xr:uid="{00000000-0005-0000-0000-0000AB030000}"/>
    <cellStyle name="SAPBEXheaderItem 6" xfId="959" xr:uid="{00000000-0005-0000-0000-0000AC030000}"/>
    <cellStyle name="SAPBEXheaderItem 7" xfId="960" xr:uid="{00000000-0005-0000-0000-0000AD030000}"/>
    <cellStyle name="SAPBEXheaderItem 8" xfId="961" xr:uid="{00000000-0005-0000-0000-0000AE030000}"/>
    <cellStyle name="SAPBEXheaderItem 9" xfId="962" xr:uid="{00000000-0005-0000-0000-0000AF030000}"/>
    <cellStyle name="SAPBEXheaderText" xfId="40" xr:uid="{00000000-0005-0000-0000-0000B0030000}"/>
    <cellStyle name="SAPBEXheaderText 10" xfId="963" xr:uid="{00000000-0005-0000-0000-0000B1030000}"/>
    <cellStyle name="SAPBEXheaderText 11" xfId="964" xr:uid="{00000000-0005-0000-0000-0000B2030000}"/>
    <cellStyle name="SAPBEXheaderText 12" xfId="965" xr:uid="{00000000-0005-0000-0000-0000B3030000}"/>
    <cellStyle name="SAPBEXheaderText 2" xfId="966" xr:uid="{00000000-0005-0000-0000-0000B4030000}"/>
    <cellStyle name="SAPBEXheaderText 2 10" xfId="967" xr:uid="{00000000-0005-0000-0000-0000B5030000}"/>
    <cellStyle name="SAPBEXheaderText 2 2" xfId="968" xr:uid="{00000000-0005-0000-0000-0000B6030000}"/>
    <cellStyle name="SAPBEXheaderText 2 3" xfId="969" xr:uid="{00000000-0005-0000-0000-0000B7030000}"/>
    <cellStyle name="SAPBEXheaderText 2 4" xfId="970" xr:uid="{00000000-0005-0000-0000-0000B8030000}"/>
    <cellStyle name="SAPBEXheaderText 2 5" xfId="971" xr:uid="{00000000-0005-0000-0000-0000B9030000}"/>
    <cellStyle name="SAPBEXheaderText 2 6" xfId="972" xr:uid="{00000000-0005-0000-0000-0000BA030000}"/>
    <cellStyle name="SAPBEXheaderText 2 7" xfId="973" xr:uid="{00000000-0005-0000-0000-0000BB030000}"/>
    <cellStyle name="SAPBEXheaderText 2 8" xfId="974" xr:uid="{00000000-0005-0000-0000-0000BC030000}"/>
    <cellStyle name="SAPBEXheaderText 2 9" xfId="975" xr:uid="{00000000-0005-0000-0000-0000BD030000}"/>
    <cellStyle name="SAPBEXheaderText 3" xfId="976" xr:uid="{00000000-0005-0000-0000-0000BE030000}"/>
    <cellStyle name="SAPBEXheaderText 4" xfId="977" xr:uid="{00000000-0005-0000-0000-0000BF030000}"/>
    <cellStyle name="SAPBEXheaderText 5" xfId="978" xr:uid="{00000000-0005-0000-0000-0000C0030000}"/>
    <cellStyle name="SAPBEXheaderText 6" xfId="979" xr:uid="{00000000-0005-0000-0000-0000C1030000}"/>
    <cellStyle name="SAPBEXheaderText 7" xfId="980" xr:uid="{00000000-0005-0000-0000-0000C2030000}"/>
    <cellStyle name="SAPBEXheaderText 8" xfId="981" xr:uid="{00000000-0005-0000-0000-0000C3030000}"/>
    <cellStyle name="SAPBEXheaderText 9" xfId="982" xr:uid="{00000000-0005-0000-0000-0000C4030000}"/>
    <cellStyle name="SAPBEXHLevel0" xfId="41" xr:uid="{00000000-0005-0000-0000-0000C5030000}"/>
    <cellStyle name="SAPBEXHLevel0 10" xfId="983" xr:uid="{00000000-0005-0000-0000-0000C6030000}"/>
    <cellStyle name="SAPBEXHLevel0 11" xfId="984" xr:uid="{00000000-0005-0000-0000-0000C7030000}"/>
    <cellStyle name="SAPBEXHLevel0 12" xfId="985" xr:uid="{00000000-0005-0000-0000-0000C8030000}"/>
    <cellStyle name="SAPBEXHLevel0 2" xfId="986" xr:uid="{00000000-0005-0000-0000-0000C9030000}"/>
    <cellStyle name="SAPBEXHLevel0 2 10" xfId="987" xr:uid="{00000000-0005-0000-0000-0000CA030000}"/>
    <cellStyle name="SAPBEXHLevel0 2 11" xfId="988" xr:uid="{00000000-0005-0000-0000-0000CB030000}"/>
    <cellStyle name="SAPBEXHLevel0 2 2" xfId="989" xr:uid="{00000000-0005-0000-0000-0000CC030000}"/>
    <cellStyle name="SAPBEXHLevel0 2 3" xfId="990" xr:uid="{00000000-0005-0000-0000-0000CD030000}"/>
    <cellStyle name="SAPBEXHLevel0 2 4" xfId="991" xr:uid="{00000000-0005-0000-0000-0000CE030000}"/>
    <cellStyle name="SAPBEXHLevel0 2 5" xfId="992" xr:uid="{00000000-0005-0000-0000-0000CF030000}"/>
    <cellStyle name="SAPBEXHLevel0 2 6" xfId="993" xr:uid="{00000000-0005-0000-0000-0000D0030000}"/>
    <cellStyle name="SAPBEXHLevel0 2 7" xfId="994" xr:uid="{00000000-0005-0000-0000-0000D1030000}"/>
    <cellStyle name="SAPBEXHLevel0 2 8" xfId="995" xr:uid="{00000000-0005-0000-0000-0000D2030000}"/>
    <cellStyle name="SAPBEXHLevel0 2 9" xfId="996" xr:uid="{00000000-0005-0000-0000-0000D3030000}"/>
    <cellStyle name="SAPBEXHLevel0 3" xfId="997" xr:uid="{00000000-0005-0000-0000-0000D4030000}"/>
    <cellStyle name="SAPBEXHLevel0 4" xfId="998" xr:uid="{00000000-0005-0000-0000-0000D5030000}"/>
    <cellStyle name="SAPBEXHLevel0 5" xfId="999" xr:uid="{00000000-0005-0000-0000-0000D6030000}"/>
    <cellStyle name="SAPBEXHLevel0 6" xfId="1000" xr:uid="{00000000-0005-0000-0000-0000D7030000}"/>
    <cellStyle name="SAPBEXHLevel0 7" xfId="1001" xr:uid="{00000000-0005-0000-0000-0000D8030000}"/>
    <cellStyle name="SAPBEXHLevel0 8" xfId="1002" xr:uid="{00000000-0005-0000-0000-0000D9030000}"/>
    <cellStyle name="SAPBEXHLevel0 9" xfId="1003" xr:uid="{00000000-0005-0000-0000-0000DA030000}"/>
    <cellStyle name="SAPBEXHLevel0X" xfId="42" xr:uid="{00000000-0005-0000-0000-0000DB030000}"/>
    <cellStyle name="SAPBEXHLevel0X 10" xfId="1004" xr:uid="{00000000-0005-0000-0000-0000DC030000}"/>
    <cellStyle name="SAPBEXHLevel0X 11" xfId="1005" xr:uid="{00000000-0005-0000-0000-0000DD030000}"/>
    <cellStyle name="SAPBEXHLevel0X 12" xfId="1006" xr:uid="{00000000-0005-0000-0000-0000DE030000}"/>
    <cellStyle name="SAPBEXHLevel0X 2" xfId="1007" xr:uid="{00000000-0005-0000-0000-0000DF030000}"/>
    <cellStyle name="SAPBEXHLevel0X 2 10" xfId="1008" xr:uid="{00000000-0005-0000-0000-0000E0030000}"/>
    <cellStyle name="SAPBEXHLevel0X 2 2" xfId="1009" xr:uid="{00000000-0005-0000-0000-0000E1030000}"/>
    <cellStyle name="SAPBEXHLevel0X 2 3" xfId="1010" xr:uid="{00000000-0005-0000-0000-0000E2030000}"/>
    <cellStyle name="SAPBEXHLevel0X 2 4" xfId="1011" xr:uid="{00000000-0005-0000-0000-0000E3030000}"/>
    <cellStyle name="SAPBEXHLevel0X 2 5" xfId="1012" xr:uid="{00000000-0005-0000-0000-0000E4030000}"/>
    <cellStyle name="SAPBEXHLevel0X 2 6" xfId="1013" xr:uid="{00000000-0005-0000-0000-0000E5030000}"/>
    <cellStyle name="SAPBEXHLevel0X 2 7" xfId="1014" xr:uid="{00000000-0005-0000-0000-0000E6030000}"/>
    <cellStyle name="SAPBEXHLevel0X 2 8" xfId="1015" xr:uid="{00000000-0005-0000-0000-0000E7030000}"/>
    <cellStyle name="SAPBEXHLevel0X 2 9" xfId="1016" xr:uid="{00000000-0005-0000-0000-0000E8030000}"/>
    <cellStyle name="SAPBEXHLevel0X 3" xfId="1017" xr:uid="{00000000-0005-0000-0000-0000E9030000}"/>
    <cellStyle name="SAPBEXHLevel0X 4" xfId="1018" xr:uid="{00000000-0005-0000-0000-0000EA030000}"/>
    <cellStyle name="SAPBEXHLevel0X 5" xfId="1019" xr:uid="{00000000-0005-0000-0000-0000EB030000}"/>
    <cellStyle name="SAPBEXHLevel0X 6" xfId="1020" xr:uid="{00000000-0005-0000-0000-0000EC030000}"/>
    <cellStyle name="SAPBEXHLevel0X 7" xfId="1021" xr:uid="{00000000-0005-0000-0000-0000ED030000}"/>
    <cellStyle name="SAPBEXHLevel0X 8" xfId="1022" xr:uid="{00000000-0005-0000-0000-0000EE030000}"/>
    <cellStyle name="SAPBEXHLevel0X 9" xfId="1023" xr:uid="{00000000-0005-0000-0000-0000EF030000}"/>
    <cellStyle name="SAPBEXHLevel1" xfId="43" xr:uid="{00000000-0005-0000-0000-0000F0030000}"/>
    <cellStyle name="SAPBEXHLevel1 10" xfId="1024" xr:uid="{00000000-0005-0000-0000-0000F1030000}"/>
    <cellStyle name="SAPBEXHLevel1 11" xfId="1025" xr:uid="{00000000-0005-0000-0000-0000F2030000}"/>
    <cellStyle name="SAPBEXHLevel1 12" xfId="1026" xr:uid="{00000000-0005-0000-0000-0000F3030000}"/>
    <cellStyle name="SAPBEXHLevel1 2" xfId="1027" xr:uid="{00000000-0005-0000-0000-0000F4030000}"/>
    <cellStyle name="SAPBEXHLevel1 2 10" xfId="1028" xr:uid="{00000000-0005-0000-0000-0000F5030000}"/>
    <cellStyle name="SAPBEXHLevel1 2 11" xfId="1029" xr:uid="{00000000-0005-0000-0000-0000F6030000}"/>
    <cellStyle name="SAPBEXHLevel1 2 2" xfId="1030" xr:uid="{00000000-0005-0000-0000-0000F7030000}"/>
    <cellStyle name="SAPBEXHLevel1 2 3" xfId="1031" xr:uid="{00000000-0005-0000-0000-0000F8030000}"/>
    <cellStyle name="SAPBEXHLevel1 2 4" xfId="1032" xr:uid="{00000000-0005-0000-0000-0000F9030000}"/>
    <cellStyle name="SAPBEXHLevel1 2 5" xfId="1033" xr:uid="{00000000-0005-0000-0000-0000FA030000}"/>
    <cellStyle name="SAPBEXHLevel1 2 6" xfId="1034" xr:uid="{00000000-0005-0000-0000-0000FB030000}"/>
    <cellStyle name="SAPBEXHLevel1 2 7" xfId="1035" xr:uid="{00000000-0005-0000-0000-0000FC030000}"/>
    <cellStyle name="SAPBEXHLevel1 2 8" xfId="1036" xr:uid="{00000000-0005-0000-0000-0000FD030000}"/>
    <cellStyle name="SAPBEXHLevel1 2 9" xfId="1037" xr:uid="{00000000-0005-0000-0000-0000FE030000}"/>
    <cellStyle name="SAPBEXHLevel1 3" xfId="1038" xr:uid="{00000000-0005-0000-0000-0000FF030000}"/>
    <cellStyle name="SAPBEXHLevel1 4" xfId="1039" xr:uid="{00000000-0005-0000-0000-000000040000}"/>
    <cellStyle name="SAPBEXHLevel1 5" xfId="1040" xr:uid="{00000000-0005-0000-0000-000001040000}"/>
    <cellStyle name="SAPBEXHLevel1 6" xfId="1041" xr:uid="{00000000-0005-0000-0000-000002040000}"/>
    <cellStyle name="SAPBEXHLevel1 7" xfId="1042" xr:uid="{00000000-0005-0000-0000-000003040000}"/>
    <cellStyle name="SAPBEXHLevel1 8" xfId="1043" xr:uid="{00000000-0005-0000-0000-000004040000}"/>
    <cellStyle name="SAPBEXHLevel1 9" xfId="1044" xr:uid="{00000000-0005-0000-0000-000005040000}"/>
    <cellStyle name="SAPBEXHLevel1X" xfId="44" xr:uid="{00000000-0005-0000-0000-000006040000}"/>
    <cellStyle name="SAPBEXHLevel1X 10" xfId="1045" xr:uid="{00000000-0005-0000-0000-000007040000}"/>
    <cellStyle name="SAPBEXHLevel1X 11" xfId="1046" xr:uid="{00000000-0005-0000-0000-000008040000}"/>
    <cellStyle name="SAPBEXHLevel1X 12" xfId="1047" xr:uid="{00000000-0005-0000-0000-000009040000}"/>
    <cellStyle name="SAPBEXHLevel1X 2" xfId="1048" xr:uid="{00000000-0005-0000-0000-00000A040000}"/>
    <cellStyle name="SAPBEXHLevel1X 2 10" xfId="1049" xr:uid="{00000000-0005-0000-0000-00000B040000}"/>
    <cellStyle name="SAPBEXHLevel1X 2 2" xfId="1050" xr:uid="{00000000-0005-0000-0000-00000C040000}"/>
    <cellStyle name="SAPBEXHLevel1X 2 3" xfId="1051" xr:uid="{00000000-0005-0000-0000-00000D040000}"/>
    <cellStyle name="SAPBEXHLevel1X 2 4" xfId="1052" xr:uid="{00000000-0005-0000-0000-00000E040000}"/>
    <cellStyle name="SAPBEXHLevel1X 2 5" xfId="1053" xr:uid="{00000000-0005-0000-0000-00000F040000}"/>
    <cellStyle name="SAPBEXHLevel1X 2 6" xfId="1054" xr:uid="{00000000-0005-0000-0000-000010040000}"/>
    <cellStyle name="SAPBEXHLevel1X 2 7" xfId="1055" xr:uid="{00000000-0005-0000-0000-000011040000}"/>
    <cellStyle name="SAPBEXHLevel1X 2 8" xfId="1056" xr:uid="{00000000-0005-0000-0000-000012040000}"/>
    <cellStyle name="SAPBEXHLevel1X 2 9" xfId="1057" xr:uid="{00000000-0005-0000-0000-000013040000}"/>
    <cellStyle name="SAPBEXHLevel1X 3" xfId="1058" xr:uid="{00000000-0005-0000-0000-000014040000}"/>
    <cellStyle name="SAPBEXHLevel1X 4" xfId="1059" xr:uid="{00000000-0005-0000-0000-000015040000}"/>
    <cellStyle name="SAPBEXHLevel1X 5" xfId="1060" xr:uid="{00000000-0005-0000-0000-000016040000}"/>
    <cellStyle name="SAPBEXHLevel1X 6" xfId="1061" xr:uid="{00000000-0005-0000-0000-000017040000}"/>
    <cellStyle name="SAPBEXHLevel1X 7" xfId="1062" xr:uid="{00000000-0005-0000-0000-000018040000}"/>
    <cellStyle name="SAPBEXHLevel1X 8" xfId="1063" xr:uid="{00000000-0005-0000-0000-000019040000}"/>
    <cellStyle name="SAPBEXHLevel1X 9" xfId="1064" xr:uid="{00000000-0005-0000-0000-00001A040000}"/>
    <cellStyle name="SAPBEXHLevel2" xfId="45" xr:uid="{00000000-0005-0000-0000-00001B040000}"/>
    <cellStyle name="SAPBEXHLevel2 10" xfId="1065" xr:uid="{00000000-0005-0000-0000-00001C040000}"/>
    <cellStyle name="SAPBEXHLevel2 11" xfId="1066" xr:uid="{00000000-0005-0000-0000-00001D040000}"/>
    <cellStyle name="SAPBEXHLevel2 12" xfId="1067" xr:uid="{00000000-0005-0000-0000-00001E040000}"/>
    <cellStyle name="SAPBEXHLevel2 2" xfId="1068" xr:uid="{00000000-0005-0000-0000-00001F040000}"/>
    <cellStyle name="SAPBEXHLevel2 2 10" xfId="1069" xr:uid="{00000000-0005-0000-0000-000020040000}"/>
    <cellStyle name="SAPBEXHLevel2 2 2" xfId="1070" xr:uid="{00000000-0005-0000-0000-000021040000}"/>
    <cellStyle name="SAPBEXHLevel2 2 3" xfId="1071" xr:uid="{00000000-0005-0000-0000-000022040000}"/>
    <cellStyle name="SAPBEXHLevel2 2 4" xfId="1072" xr:uid="{00000000-0005-0000-0000-000023040000}"/>
    <cellStyle name="SAPBEXHLevel2 2 5" xfId="1073" xr:uid="{00000000-0005-0000-0000-000024040000}"/>
    <cellStyle name="SAPBEXHLevel2 2 6" xfId="1074" xr:uid="{00000000-0005-0000-0000-000025040000}"/>
    <cellStyle name="SAPBEXHLevel2 2 7" xfId="1075" xr:uid="{00000000-0005-0000-0000-000026040000}"/>
    <cellStyle name="SAPBEXHLevel2 2 8" xfId="1076" xr:uid="{00000000-0005-0000-0000-000027040000}"/>
    <cellStyle name="SAPBEXHLevel2 2 9" xfId="1077" xr:uid="{00000000-0005-0000-0000-000028040000}"/>
    <cellStyle name="SAPBEXHLevel2 3" xfId="1078" xr:uid="{00000000-0005-0000-0000-000029040000}"/>
    <cellStyle name="SAPBEXHLevel2 4" xfId="1079" xr:uid="{00000000-0005-0000-0000-00002A040000}"/>
    <cellStyle name="SAPBEXHLevel2 5" xfId="1080" xr:uid="{00000000-0005-0000-0000-00002B040000}"/>
    <cellStyle name="SAPBEXHLevel2 6" xfId="1081" xr:uid="{00000000-0005-0000-0000-00002C040000}"/>
    <cellStyle name="SAPBEXHLevel2 7" xfId="1082" xr:uid="{00000000-0005-0000-0000-00002D040000}"/>
    <cellStyle name="SAPBEXHLevel2 8" xfId="1083" xr:uid="{00000000-0005-0000-0000-00002E040000}"/>
    <cellStyle name="SAPBEXHLevel2 9" xfId="1084" xr:uid="{00000000-0005-0000-0000-00002F040000}"/>
    <cellStyle name="SAPBEXHLevel2X" xfId="46" xr:uid="{00000000-0005-0000-0000-000030040000}"/>
    <cellStyle name="SAPBEXHLevel2X 10" xfId="1085" xr:uid="{00000000-0005-0000-0000-000031040000}"/>
    <cellStyle name="SAPBEXHLevel2X 11" xfId="1086" xr:uid="{00000000-0005-0000-0000-000032040000}"/>
    <cellStyle name="SAPBEXHLevel2X 12" xfId="1087" xr:uid="{00000000-0005-0000-0000-000033040000}"/>
    <cellStyle name="SAPBEXHLevel2X 2" xfId="1088" xr:uid="{00000000-0005-0000-0000-000034040000}"/>
    <cellStyle name="SAPBEXHLevel2X 2 10" xfId="1089" xr:uid="{00000000-0005-0000-0000-000035040000}"/>
    <cellStyle name="SAPBEXHLevel2X 2 2" xfId="1090" xr:uid="{00000000-0005-0000-0000-000036040000}"/>
    <cellStyle name="SAPBEXHLevel2X 2 3" xfId="1091" xr:uid="{00000000-0005-0000-0000-000037040000}"/>
    <cellStyle name="SAPBEXHLevel2X 2 4" xfId="1092" xr:uid="{00000000-0005-0000-0000-000038040000}"/>
    <cellStyle name="SAPBEXHLevel2X 2 5" xfId="1093" xr:uid="{00000000-0005-0000-0000-000039040000}"/>
    <cellStyle name="SAPBEXHLevel2X 2 6" xfId="1094" xr:uid="{00000000-0005-0000-0000-00003A040000}"/>
    <cellStyle name="SAPBEXHLevel2X 2 7" xfId="1095" xr:uid="{00000000-0005-0000-0000-00003B040000}"/>
    <cellStyle name="SAPBEXHLevel2X 2 8" xfId="1096" xr:uid="{00000000-0005-0000-0000-00003C040000}"/>
    <cellStyle name="SAPBEXHLevel2X 2 9" xfId="1097" xr:uid="{00000000-0005-0000-0000-00003D040000}"/>
    <cellStyle name="SAPBEXHLevel2X 3" xfId="1098" xr:uid="{00000000-0005-0000-0000-00003E040000}"/>
    <cellStyle name="SAPBEXHLevel2X 4" xfId="1099" xr:uid="{00000000-0005-0000-0000-00003F040000}"/>
    <cellStyle name="SAPBEXHLevel2X 5" xfId="1100" xr:uid="{00000000-0005-0000-0000-000040040000}"/>
    <cellStyle name="SAPBEXHLevel2X 6" xfId="1101" xr:uid="{00000000-0005-0000-0000-000041040000}"/>
    <cellStyle name="SAPBEXHLevel2X 7" xfId="1102" xr:uid="{00000000-0005-0000-0000-000042040000}"/>
    <cellStyle name="SAPBEXHLevel2X 8" xfId="1103" xr:uid="{00000000-0005-0000-0000-000043040000}"/>
    <cellStyle name="SAPBEXHLevel2X 9" xfId="1104" xr:uid="{00000000-0005-0000-0000-000044040000}"/>
    <cellStyle name="SAPBEXHLevel3" xfId="47" xr:uid="{00000000-0005-0000-0000-000045040000}"/>
    <cellStyle name="SAPBEXHLevel3 10" xfId="1105" xr:uid="{00000000-0005-0000-0000-000046040000}"/>
    <cellStyle name="SAPBEXHLevel3 11" xfId="1106" xr:uid="{00000000-0005-0000-0000-000047040000}"/>
    <cellStyle name="SAPBEXHLevel3 12" xfId="1107" xr:uid="{00000000-0005-0000-0000-000048040000}"/>
    <cellStyle name="SAPBEXHLevel3 2" xfId="1108" xr:uid="{00000000-0005-0000-0000-000049040000}"/>
    <cellStyle name="SAPBEXHLevel3 2 10" xfId="1109" xr:uid="{00000000-0005-0000-0000-00004A040000}"/>
    <cellStyle name="SAPBEXHLevel3 2 2" xfId="1110" xr:uid="{00000000-0005-0000-0000-00004B040000}"/>
    <cellStyle name="SAPBEXHLevel3 2 3" xfId="1111" xr:uid="{00000000-0005-0000-0000-00004C040000}"/>
    <cellStyle name="SAPBEXHLevel3 2 4" xfId="1112" xr:uid="{00000000-0005-0000-0000-00004D040000}"/>
    <cellStyle name="SAPBEXHLevel3 2 5" xfId="1113" xr:uid="{00000000-0005-0000-0000-00004E040000}"/>
    <cellStyle name="SAPBEXHLevel3 2 6" xfId="1114" xr:uid="{00000000-0005-0000-0000-00004F040000}"/>
    <cellStyle name="SAPBEXHLevel3 2 7" xfId="1115" xr:uid="{00000000-0005-0000-0000-000050040000}"/>
    <cellStyle name="SAPBEXHLevel3 2 8" xfId="1116" xr:uid="{00000000-0005-0000-0000-000051040000}"/>
    <cellStyle name="SAPBEXHLevel3 2 9" xfId="1117" xr:uid="{00000000-0005-0000-0000-000052040000}"/>
    <cellStyle name="SAPBEXHLevel3 3" xfId="1118" xr:uid="{00000000-0005-0000-0000-000053040000}"/>
    <cellStyle name="SAPBEXHLevel3 4" xfId="1119" xr:uid="{00000000-0005-0000-0000-000054040000}"/>
    <cellStyle name="SAPBEXHLevel3 5" xfId="1120" xr:uid="{00000000-0005-0000-0000-000055040000}"/>
    <cellStyle name="SAPBEXHLevel3 6" xfId="1121" xr:uid="{00000000-0005-0000-0000-000056040000}"/>
    <cellStyle name="SAPBEXHLevel3 7" xfId="1122" xr:uid="{00000000-0005-0000-0000-000057040000}"/>
    <cellStyle name="SAPBEXHLevel3 8" xfId="1123" xr:uid="{00000000-0005-0000-0000-000058040000}"/>
    <cellStyle name="SAPBEXHLevel3 9" xfId="1124" xr:uid="{00000000-0005-0000-0000-000059040000}"/>
    <cellStyle name="SAPBEXHLevel3X" xfId="48" xr:uid="{00000000-0005-0000-0000-00005A040000}"/>
    <cellStyle name="SAPBEXHLevel3X 10" xfId="1125" xr:uid="{00000000-0005-0000-0000-00005B040000}"/>
    <cellStyle name="SAPBEXHLevel3X 11" xfId="1126" xr:uid="{00000000-0005-0000-0000-00005C040000}"/>
    <cellStyle name="SAPBEXHLevel3X 12" xfId="1127" xr:uid="{00000000-0005-0000-0000-00005D040000}"/>
    <cellStyle name="SAPBEXHLevel3X 2" xfId="1128" xr:uid="{00000000-0005-0000-0000-00005E040000}"/>
    <cellStyle name="SAPBEXHLevel3X 2 10" xfId="1129" xr:uid="{00000000-0005-0000-0000-00005F040000}"/>
    <cellStyle name="SAPBEXHLevel3X 2 2" xfId="1130" xr:uid="{00000000-0005-0000-0000-000060040000}"/>
    <cellStyle name="SAPBEXHLevel3X 2 3" xfId="1131" xr:uid="{00000000-0005-0000-0000-000061040000}"/>
    <cellStyle name="SAPBEXHLevel3X 2 4" xfId="1132" xr:uid="{00000000-0005-0000-0000-000062040000}"/>
    <cellStyle name="SAPBEXHLevel3X 2 5" xfId="1133" xr:uid="{00000000-0005-0000-0000-000063040000}"/>
    <cellStyle name="SAPBEXHLevel3X 2 6" xfId="1134" xr:uid="{00000000-0005-0000-0000-000064040000}"/>
    <cellStyle name="SAPBEXHLevel3X 2 7" xfId="1135" xr:uid="{00000000-0005-0000-0000-000065040000}"/>
    <cellStyle name="SAPBEXHLevel3X 2 8" xfId="1136" xr:uid="{00000000-0005-0000-0000-000066040000}"/>
    <cellStyle name="SAPBEXHLevel3X 2 9" xfId="1137" xr:uid="{00000000-0005-0000-0000-000067040000}"/>
    <cellStyle name="SAPBEXHLevel3X 3" xfId="1138" xr:uid="{00000000-0005-0000-0000-000068040000}"/>
    <cellStyle name="SAPBEXHLevel3X 4" xfId="1139" xr:uid="{00000000-0005-0000-0000-000069040000}"/>
    <cellStyle name="SAPBEXHLevel3X 5" xfId="1140" xr:uid="{00000000-0005-0000-0000-00006A040000}"/>
    <cellStyle name="SAPBEXHLevel3X 6" xfId="1141" xr:uid="{00000000-0005-0000-0000-00006B040000}"/>
    <cellStyle name="SAPBEXHLevel3X 7" xfId="1142" xr:uid="{00000000-0005-0000-0000-00006C040000}"/>
    <cellStyle name="SAPBEXHLevel3X 8" xfId="1143" xr:uid="{00000000-0005-0000-0000-00006D040000}"/>
    <cellStyle name="SAPBEXHLevel3X 9" xfId="1144" xr:uid="{00000000-0005-0000-0000-00006E040000}"/>
    <cellStyle name="SAPBEXchaText" xfId="10" xr:uid="{00000000-0005-0000-0000-00006F040000}"/>
    <cellStyle name="SAPBEXchaText 10" xfId="1145" xr:uid="{00000000-0005-0000-0000-000070040000}"/>
    <cellStyle name="SAPBEXchaText 11" xfId="1146" xr:uid="{00000000-0005-0000-0000-000071040000}"/>
    <cellStyle name="SAPBEXchaText 12" xfId="1147" xr:uid="{00000000-0005-0000-0000-000072040000}"/>
    <cellStyle name="SAPBEXchaText 2" xfId="1148" xr:uid="{00000000-0005-0000-0000-000073040000}"/>
    <cellStyle name="SAPBEXchaText 2 10" xfId="1149" xr:uid="{00000000-0005-0000-0000-000074040000}"/>
    <cellStyle name="SAPBEXchaText 2 11" xfId="1150" xr:uid="{00000000-0005-0000-0000-000075040000}"/>
    <cellStyle name="SAPBEXchaText 2 12" xfId="1151" xr:uid="{00000000-0005-0000-0000-000076040000}"/>
    <cellStyle name="SAPBEXchaText 2 2" xfId="1152" xr:uid="{00000000-0005-0000-0000-000077040000}"/>
    <cellStyle name="SAPBEXchaText 2 2 10" xfId="1153" xr:uid="{00000000-0005-0000-0000-000078040000}"/>
    <cellStyle name="SAPBEXchaText 2 2 2" xfId="1154" xr:uid="{00000000-0005-0000-0000-000079040000}"/>
    <cellStyle name="SAPBEXchaText 2 2 3" xfId="1155" xr:uid="{00000000-0005-0000-0000-00007A040000}"/>
    <cellStyle name="SAPBEXchaText 2 2 4" xfId="1156" xr:uid="{00000000-0005-0000-0000-00007B040000}"/>
    <cellStyle name="SAPBEXchaText 2 2 5" xfId="1157" xr:uid="{00000000-0005-0000-0000-00007C040000}"/>
    <cellStyle name="SAPBEXchaText 2 2 6" xfId="1158" xr:uid="{00000000-0005-0000-0000-00007D040000}"/>
    <cellStyle name="SAPBEXchaText 2 2 7" xfId="1159" xr:uid="{00000000-0005-0000-0000-00007E040000}"/>
    <cellStyle name="SAPBEXchaText 2 2 8" xfId="1160" xr:uid="{00000000-0005-0000-0000-00007F040000}"/>
    <cellStyle name="SAPBEXchaText 2 2 9" xfId="1161" xr:uid="{00000000-0005-0000-0000-000080040000}"/>
    <cellStyle name="SAPBEXchaText 2 3" xfId="1162" xr:uid="{00000000-0005-0000-0000-000081040000}"/>
    <cellStyle name="SAPBEXchaText 2 4" xfId="1163" xr:uid="{00000000-0005-0000-0000-000082040000}"/>
    <cellStyle name="SAPBEXchaText 2 5" xfId="1164" xr:uid="{00000000-0005-0000-0000-000083040000}"/>
    <cellStyle name="SAPBEXchaText 2 6" xfId="1165" xr:uid="{00000000-0005-0000-0000-000084040000}"/>
    <cellStyle name="SAPBEXchaText 2 7" xfId="1166" xr:uid="{00000000-0005-0000-0000-000085040000}"/>
    <cellStyle name="SAPBEXchaText 2 8" xfId="1167" xr:uid="{00000000-0005-0000-0000-000086040000}"/>
    <cellStyle name="SAPBEXchaText 2 9" xfId="1168" xr:uid="{00000000-0005-0000-0000-000087040000}"/>
    <cellStyle name="SAPBEXchaText 3" xfId="1169" xr:uid="{00000000-0005-0000-0000-000088040000}"/>
    <cellStyle name="SAPBEXchaText 3 10" xfId="1170" xr:uid="{00000000-0005-0000-0000-000089040000}"/>
    <cellStyle name="SAPBEXchaText 3 2" xfId="1171" xr:uid="{00000000-0005-0000-0000-00008A040000}"/>
    <cellStyle name="SAPBEXchaText 3 3" xfId="1172" xr:uid="{00000000-0005-0000-0000-00008B040000}"/>
    <cellStyle name="SAPBEXchaText 3 4" xfId="1173" xr:uid="{00000000-0005-0000-0000-00008C040000}"/>
    <cellStyle name="SAPBEXchaText 3 5" xfId="1174" xr:uid="{00000000-0005-0000-0000-00008D040000}"/>
    <cellStyle name="SAPBEXchaText 3 6" xfId="1175" xr:uid="{00000000-0005-0000-0000-00008E040000}"/>
    <cellStyle name="SAPBEXchaText 3 7" xfId="1176" xr:uid="{00000000-0005-0000-0000-00008F040000}"/>
    <cellStyle name="SAPBEXchaText 3 8" xfId="1177" xr:uid="{00000000-0005-0000-0000-000090040000}"/>
    <cellStyle name="SAPBEXchaText 3 9" xfId="1178" xr:uid="{00000000-0005-0000-0000-000091040000}"/>
    <cellStyle name="SAPBEXchaText 4" xfId="1179" xr:uid="{00000000-0005-0000-0000-000092040000}"/>
    <cellStyle name="SAPBEXchaText 5" xfId="1180" xr:uid="{00000000-0005-0000-0000-000093040000}"/>
    <cellStyle name="SAPBEXchaText 6" xfId="1181" xr:uid="{00000000-0005-0000-0000-000094040000}"/>
    <cellStyle name="SAPBEXchaText 7" xfId="1182" xr:uid="{00000000-0005-0000-0000-000095040000}"/>
    <cellStyle name="SAPBEXchaText 8" xfId="1183" xr:uid="{00000000-0005-0000-0000-000096040000}"/>
    <cellStyle name="SAPBEXchaText 9" xfId="1184" xr:uid="{00000000-0005-0000-0000-000097040000}"/>
    <cellStyle name="SAPBEXchaText_Výkaz 13-D3a _2011_jk" xfId="1185" xr:uid="{00000000-0005-0000-0000-000098040000}"/>
    <cellStyle name="SAPBEXinputData" xfId="1186" xr:uid="{00000000-0005-0000-0000-000099040000}"/>
    <cellStyle name="SAPBEXinputData 2" xfId="1187" xr:uid="{00000000-0005-0000-0000-00009A040000}"/>
    <cellStyle name="SAPBEXItemHeader" xfId="1188" xr:uid="{00000000-0005-0000-0000-00009B040000}"/>
    <cellStyle name="SAPBEXItemHeader 10" xfId="1189" xr:uid="{00000000-0005-0000-0000-00009C040000}"/>
    <cellStyle name="SAPBEXItemHeader 11" xfId="1190" xr:uid="{00000000-0005-0000-0000-00009D040000}"/>
    <cellStyle name="SAPBEXItemHeader 2" xfId="1191" xr:uid="{00000000-0005-0000-0000-00009E040000}"/>
    <cellStyle name="SAPBEXItemHeader 2 10" xfId="1192" xr:uid="{00000000-0005-0000-0000-00009F040000}"/>
    <cellStyle name="SAPBEXItemHeader 2 2" xfId="1193" xr:uid="{00000000-0005-0000-0000-0000A0040000}"/>
    <cellStyle name="SAPBEXItemHeader 2 3" xfId="1194" xr:uid="{00000000-0005-0000-0000-0000A1040000}"/>
    <cellStyle name="SAPBEXItemHeader 2 4" xfId="1195" xr:uid="{00000000-0005-0000-0000-0000A2040000}"/>
    <cellStyle name="SAPBEXItemHeader 2 5" xfId="1196" xr:uid="{00000000-0005-0000-0000-0000A3040000}"/>
    <cellStyle name="SAPBEXItemHeader 2 6" xfId="1197" xr:uid="{00000000-0005-0000-0000-0000A4040000}"/>
    <cellStyle name="SAPBEXItemHeader 2 7" xfId="1198" xr:uid="{00000000-0005-0000-0000-0000A5040000}"/>
    <cellStyle name="SAPBEXItemHeader 2 8" xfId="1199" xr:uid="{00000000-0005-0000-0000-0000A6040000}"/>
    <cellStyle name="SAPBEXItemHeader 2 9" xfId="1200" xr:uid="{00000000-0005-0000-0000-0000A7040000}"/>
    <cellStyle name="SAPBEXItemHeader 3" xfId="1201" xr:uid="{00000000-0005-0000-0000-0000A8040000}"/>
    <cellStyle name="SAPBEXItemHeader 4" xfId="1202" xr:uid="{00000000-0005-0000-0000-0000A9040000}"/>
    <cellStyle name="SAPBEXItemHeader 5" xfId="1203" xr:uid="{00000000-0005-0000-0000-0000AA040000}"/>
    <cellStyle name="SAPBEXItemHeader 6" xfId="1204" xr:uid="{00000000-0005-0000-0000-0000AB040000}"/>
    <cellStyle name="SAPBEXItemHeader 7" xfId="1205" xr:uid="{00000000-0005-0000-0000-0000AC040000}"/>
    <cellStyle name="SAPBEXItemHeader 8" xfId="1206" xr:uid="{00000000-0005-0000-0000-0000AD040000}"/>
    <cellStyle name="SAPBEXItemHeader 9" xfId="1207" xr:uid="{00000000-0005-0000-0000-0000AE040000}"/>
    <cellStyle name="SAPBEXresData" xfId="49" xr:uid="{00000000-0005-0000-0000-0000AF040000}"/>
    <cellStyle name="SAPBEXresData 10" xfId="1208" xr:uid="{00000000-0005-0000-0000-0000B0040000}"/>
    <cellStyle name="SAPBEXresData 11" xfId="1209" xr:uid="{00000000-0005-0000-0000-0000B1040000}"/>
    <cellStyle name="SAPBEXresData 12" xfId="1210" xr:uid="{00000000-0005-0000-0000-0000B2040000}"/>
    <cellStyle name="SAPBEXresData 2" xfId="1211" xr:uid="{00000000-0005-0000-0000-0000B3040000}"/>
    <cellStyle name="SAPBEXresData 2 10" xfId="1212" xr:uid="{00000000-0005-0000-0000-0000B4040000}"/>
    <cellStyle name="SAPBEXresData 2 2" xfId="1213" xr:uid="{00000000-0005-0000-0000-0000B5040000}"/>
    <cellStyle name="SAPBEXresData 2 3" xfId="1214" xr:uid="{00000000-0005-0000-0000-0000B6040000}"/>
    <cellStyle name="SAPBEXresData 2 4" xfId="1215" xr:uid="{00000000-0005-0000-0000-0000B7040000}"/>
    <cellStyle name="SAPBEXresData 2 5" xfId="1216" xr:uid="{00000000-0005-0000-0000-0000B8040000}"/>
    <cellStyle name="SAPBEXresData 2 6" xfId="1217" xr:uid="{00000000-0005-0000-0000-0000B9040000}"/>
    <cellStyle name="SAPBEXresData 2 7" xfId="1218" xr:uid="{00000000-0005-0000-0000-0000BA040000}"/>
    <cellStyle name="SAPBEXresData 2 8" xfId="1219" xr:uid="{00000000-0005-0000-0000-0000BB040000}"/>
    <cellStyle name="SAPBEXresData 2 9" xfId="1220" xr:uid="{00000000-0005-0000-0000-0000BC040000}"/>
    <cellStyle name="SAPBEXresData 3" xfId="1221" xr:uid="{00000000-0005-0000-0000-0000BD040000}"/>
    <cellStyle name="SAPBEXresData 4" xfId="1222" xr:uid="{00000000-0005-0000-0000-0000BE040000}"/>
    <cellStyle name="SAPBEXresData 5" xfId="1223" xr:uid="{00000000-0005-0000-0000-0000BF040000}"/>
    <cellStyle name="SAPBEXresData 6" xfId="1224" xr:uid="{00000000-0005-0000-0000-0000C0040000}"/>
    <cellStyle name="SAPBEXresData 7" xfId="1225" xr:uid="{00000000-0005-0000-0000-0000C1040000}"/>
    <cellStyle name="SAPBEXresData 8" xfId="1226" xr:uid="{00000000-0005-0000-0000-0000C2040000}"/>
    <cellStyle name="SAPBEXresData 9" xfId="1227" xr:uid="{00000000-0005-0000-0000-0000C3040000}"/>
    <cellStyle name="SAPBEXresDataEmph" xfId="50" xr:uid="{00000000-0005-0000-0000-0000C4040000}"/>
    <cellStyle name="SAPBEXresDataEmph 2" xfId="1228" xr:uid="{00000000-0005-0000-0000-0000C5040000}"/>
    <cellStyle name="SAPBEXresDataEmph 2 2" xfId="1229" xr:uid="{00000000-0005-0000-0000-0000C6040000}"/>
    <cellStyle name="SAPBEXresDataEmph 2 3" xfId="1230" xr:uid="{00000000-0005-0000-0000-0000C7040000}"/>
    <cellStyle name="SAPBEXresDataEmph 2 4" xfId="1231" xr:uid="{00000000-0005-0000-0000-0000C8040000}"/>
    <cellStyle name="SAPBEXresDataEmph 2 5" xfId="1232" xr:uid="{00000000-0005-0000-0000-0000C9040000}"/>
    <cellStyle name="SAPBEXresDataEmph 2 6" xfId="1233" xr:uid="{00000000-0005-0000-0000-0000CA040000}"/>
    <cellStyle name="SAPBEXresDataEmph 2 7" xfId="1234" xr:uid="{00000000-0005-0000-0000-0000CB040000}"/>
    <cellStyle name="SAPBEXresDataEmph 3" xfId="1235" xr:uid="{00000000-0005-0000-0000-0000CC040000}"/>
    <cellStyle name="SAPBEXresDataEmph 4" xfId="1236" xr:uid="{00000000-0005-0000-0000-0000CD040000}"/>
    <cellStyle name="SAPBEXresDataEmph 5" xfId="1237" xr:uid="{00000000-0005-0000-0000-0000CE040000}"/>
    <cellStyle name="SAPBEXresDataEmph 6" xfId="1238" xr:uid="{00000000-0005-0000-0000-0000CF040000}"/>
    <cellStyle name="SAPBEXresDataEmph 7" xfId="1239" xr:uid="{00000000-0005-0000-0000-0000D0040000}"/>
    <cellStyle name="SAPBEXresDataEmph 8" xfId="1240" xr:uid="{00000000-0005-0000-0000-0000D1040000}"/>
    <cellStyle name="SAPBEXresDataEmph 9" xfId="1241" xr:uid="{00000000-0005-0000-0000-0000D2040000}"/>
    <cellStyle name="SAPBEXresItem" xfId="51" xr:uid="{00000000-0005-0000-0000-0000D3040000}"/>
    <cellStyle name="SAPBEXresItem 10" xfId="1242" xr:uid="{00000000-0005-0000-0000-0000D4040000}"/>
    <cellStyle name="SAPBEXresItem 11" xfId="1243" xr:uid="{00000000-0005-0000-0000-0000D5040000}"/>
    <cellStyle name="SAPBEXresItem 12" xfId="1244" xr:uid="{00000000-0005-0000-0000-0000D6040000}"/>
    <cellStyle name="SAPBEXresItem 2" xfId="1245" xr:uid="{00000000-0005-0000-0000-0000D7040000}"/>
    <cellStyle name="SAPBEXresItem 2 10" xfId="1246" xr:uid="{00000000-0005-0000-0000-0000D8040000}"/>
    <cellStyle name="SAPBEXresItem 2 2" xfId="1247" xr:uid="{00000000-0005-0000-0000-0000D9040000}"/>
    <cellStyle name="SAPBEXresItem 2 3" xfId="1248" xr:uid="{00000000-0005-0000-0000-0000DA040000}"/>
    <cellStyle name="SAPBEXresItem 2 4" xfId="1249" xr:uid="{00000000-0005-0000-0000-0000DB040000}"/>
    <cellStyle name="SAPBEXresItem 2 5" xfId="1250" xr:uid="{00000000-0005-0000-0000-0000DC040000}"/>
    <cellStyle name="SAPBEXresItem 2 6" xfId="1251" xr:uid="{00000000-0005-0000-0000-0000DD040000}"/>
    <cellStyle name="SAPBEXresItem 2 7" xfId="1252" xr:uid="{00000000-0005-0000-0000-0000DE040000}"/>
    <cellStyle name="SAPBEXresItem 2 8" xfId="1253" xr:uid="{00000000-0005-0000-0000-0000DF040000}"/>
    <cellStyle name="SAPBEXresItem 2 9" xfId="1254" xr:uid="{00000000-0005-0000-0000-0000E0040000}"/>
    <cellStyle name="SAPBEXresItem 3" xfId="1255" xr:uid="{00000000-0005-0000-0000-0000E1040000}"/>
    <cellStyle name="SAPBEXresItem 4" xfId="1256" xr:uid="{00000000-0005-0000-0000-0000E2040000}"/>
    <cellStyle name="SAPBEXresItem 5" xfId="1257" xr:uid="{00000000-0005-0000-0000-0000E3040000}"/>
    <cellStyle name="SAPBEXresItem 6" xfId="1258" xr:uid="{00000000-0005-0000-0000-0000E4040000}"/>
    <cellStyle name="SAPBEXresItem 7" xfId="1259" xr:uid="{00000000-0005-0000-0000-0000E5040000}"/>
    <cellStyle name="SAPBEXresItem 8" xfId="1260" xr:uid="{00000000-0005-0000-0000-0000E6040000}"/>
    <cellStyle name="SAPBEXresItem 9" xfId="1261" xr:uid="{00000000-0005-0000-0000-0000E7040000}"/>
    <cellStyle name="SAPBEXresItemX" xfId="52" xr:uid="{00000000-0005-0000-0000-0000E8040000}"/>
    <cellStyle name="SAPBEXresItemX 10" xfId="1262" xr:uid="{00000000-0005-0000-0000-0000E9040000}"/>
    <cellStyle name="SAPBEXresItemX 11" xfId="1263" xr:uid="{00000000-0005-0000-0000-0000EA040000}"/>
    <cellStyle name="SAPBEXresItemX 12" xfId="1264" xr:uid="{00000000-0005-0000-0000-0000EB040000}"/>
    <cellStyle name="SAPBEXresItemX 2" xfId="1265" xr:uid="{00000000-0005-0000-0000-0000EC040000}"/>
    <cellStyle name="SAPBEXresItemX 2 10" xfId="1266" xr:uid="{00000000-0005-0000-0000-0000ED040000}"/>
    <cellStyle name="SAPBEXresItemX 2 2" xfId="1267" xr:uid="{00000000-0005-0000-0000-0000EE040000}"/>
    <cellStyle name="SAPBEXresItemX 2 3" xfId="1268" xr:uid="{00000000-0005-0000-0000-0000EF040000}"/>
    <cellStyle name="SAPBEXresItemX 2 4" xfId="1269" xr:uid="{00000000-0005-0000-0000-0000F0040000}"/>
    <cellStyle name="SAPBEXresItemX 2 5" xfId="1270" xr:uid="{00000000-0005-0000-0000-0000F1040000}"/>
    <cellStyle name="SAPBEXresItemX 2 6" xfId="1271" xr:uid="{00000000-0005-0000-0000-0000F2040000}"/>
    <cellStyle name="SAPBEXresItemX 2 7" xfId="1272" xr:uid="{00000000-0005-0000-0000-0000F3040000}"/>
    <cellStyle name="SAPBEXresItemX 2 8" xfId="1273" xr:uid="{00000000-0005-0000-0000-0000F4040000}"/>
    <cellStyle name="SAPBEXresItemX 2 9" xfId="1274" xr:uid="{00000000-0005-0000-0000-0000F5040000}"/>
    <cellStyle name="SAPBEXresItemX 3" xfId="1275" xr:uid="{00000000-0005-0000-0000-0000F6040000}"/>
    <cellStyle name="SAPBEXresItemX 4" xfId="1276" xr:uid="{00000000-0005-0000-0000-0000F7040000}"/>
    <cellStyle name="SAPBEXresItemX 5" xfId="1277" xr:uid="{00000000-0005-0000-0000-0000F8040000}"/>
    <cellStyle name="SAPBEXresItemX 6" xfId="1278" xr:uid="{00000000-0005-0000-0000-0000F9040000}"/>
    <cellStyle name="SAPBEXresItemX 7" xfId="1279" xr:uid="{00000000-0005-0000-0000-0000FA040000}"/>
    <cellStyle name="SAPBEXresItemX 8" xfId="1280" xr:uid="{00000000-0005-0000-0000-0000FB040000}"/>
    <cellStyle name="SAPBEXresItemX 9" xfId="1281" xr:uid="{00000000-0005-0000-0000-0000FC040000}"/>
    <cellStyle name="SAPBEXstdData" xfId="11" xr:uid="{00000000-0005-0000-0000-0000FD040000}"/>
    <cellStyle name="SAPBEXstdData 10" xfId="1282" xr:uid="{00000000-0005-0000-0000-0000FE040000}"/>
    <cellStyle name="SAPBEXstdData 11" xfId="1283" xr:uid="{00000000-0005-0000-0000-0000FF040000}"/>
    <cellStyle name="SAPBEXstdData 12" xfId="1284" xr:uid="{00000000-0005-0000-0000-000000050000}"/>
    <cellStyle name="SAPBEXstdData 2" xfId="1285" xr:uid="{00000000-0005-0000-0000-000001050000}"/>
    <cellStyle name="SAPBEXstdData 2 10" xfId="1286" xr:uid="{00000000-0005-0000-0000-000002050000}"/>
    <cellStyle name="SAPBEXstdData 2 11" xfId="1287" xr:uid="{00000000-0005-0000-0000-000003050000}"/>
    <cellStyle name="SAPBEXstdData 2 12" xfId="1288" xr:uid="{00000000-0005-0000-0000-000004050000}"/>
    <cellStyle name="SAPBEXstdData 2 2" xfId="1289" xr:uid="{00000000-0005-0000-0000-000005050000}"/>
    <cellStyle name="SAPBEXstdData 2 2 10" xfId="1290" xr:uid="{00000000-0005-0000-0000-000006050000}"/>
    <cellStyle name="SAPBEXstdData 2 2 2" xfId="1291" xr:uid="{00000000-0005-0000-0000-000007050000}"/>
    <cellStyle name="SAPBEXstdData 2 2 3" xfId="1292" xr:uid="{00000000-0005-0000-0000-000008050000}"/>
    <cellStyle name="SAPBEXstdData 2 2 4" xfId="1293" xr:uid="{00000000-0005-0000-0000-000009050000}"/>
    <cellStyle name="SAPBEXstdData 2 2 5" xfId="1294" xr:uid="{00000000-0005-0000-0000-00000A050000}"/>
    <cellStyle name="SAPBEXstdData 2 2 6" xfId="1295" xr:uid="{00000000-0005-0000-0000-00000B050000}"/>
    <cellStyle name="SAPBEXstdData 2 2 7" xfId="1296" xr:uid="{00000000-0005-0000-0000-00000C050000}"/>
    <cellStyle name="SAPBEXstdData 2 2 8" xfId="1297" xr:uid="{00000000-0005-0000-0000-00000D050000}"/>
    <cellStyle name="SAPBEXstdData 2 2 9" xfId="1298" xr:uid="{00000000-0005-0000-0000-00000E050000}"/>
    <cellStyle name="SAPBEXstdData 2 3" xfId="1299" xr:uid="{00000000-0005-0000-0000-00000F050000}"/>
    <cellStyle name="SAPBEXstdData 2 4" xfId="1300" xr:uid="{00000000-0005-0000-0000-000010050000}"/>
    <cellStyle name="SAPBEXstdData 2 5" xfId="1301" xr:uid="{00000000-0005-0000-0000-000011050000}"/>
    <cellStyle name="SAPBEXstdData 2 6" xfId="1302" xr:uid="{00000000-0005-0000-0000-000012050000}"/>
    <cellStyle name="SAPBEXstdData 2 7" xfId="1303" xr:uid="{00000000-0005-0000-0000-000013050000}"/>
    <cellStyle name="SAPBEXstdData 2 8" xfId="1304" xr:uid="{00000000-0005-0000-0000-000014050000}"/>
    <cellStyle name="SAPBEXstdData 2 9" xfId="1305" xr:uid="{00000000-0005-0000-0000-000015050000}"/>
    <cellStyle name="SAPBEXstdData 3" xfId="1306" xr:uid="{00000000-0005-0000-0000-000016050000}"/>
    <cellStyle name="SAPBEXstdData 3 10" xfId="1307" xr:uid="{00000000-0005-0000-0000-000017050000}"/>
    <cellStyle name="SAPBEXstdData 3 2" xfId="1308" xr:uid="{00000000-0005-0000-0000-000018050000}"/>
    <cellStyle name="SAPBEXstdData 3 3" xfId="1309" xr:uid="{00000000-0005-0000-0000-000019050000}"/>
    <cellStyle name="SAPBEXstdData 3 4" xfId="1310" xr:uid="{00000000-0005-0000-0000-00001A050000}"/>
    <cellStyle name="SAPBEXstdData 3 5" xfId="1311" xr:uid="{00000000-0005-0000-0000-00001B050000}"/>
    <cellStyle name="SAPBEXstdData 3 6" xfId="1312" xr:uid="{00000000-0005-0000-0000-00001C050000}"/>
    <cellStyle name="SAPBEXstdData 3 7" xfId="1313" xr:uid="{00000000-0005-0000-0000-00001D050000}"/>
    <cellStyle name="SAPBEXstdData 3 8" xfId="1314" xr:uid="{00000000-0005-0000-0000-00001E050000}"/>
    <cellStyle name="SAPBEXstdData 3 9" xfId="1315" xr:uid="{00000000-0005-0000-0000-00001F050000}"/>
    <cellStyle name="SAPBEXstdData 4" xfId="1316" xr:uid="{00000000-0005-0000-0000-000020050000}"/>
    <cellStyle name="SAPBEXstdData 5" xfId="1317" xr:uid="{00000000-0005-0000-0000-000021050000}"/>
    <cellStyle name="SAPBEXstdData 6" xfId="1318" xr:uid="{00000000-0005-0000-0000-000022050000}"/>
    <cellStyle name="SAPBEXstdData 7" xfId="1319" xr:uid="{00000000-0005-0000-0000-000023050000}"/>
    <cellStyle name="SAPBEXstdData 8" xfId="1320" xr:uid="{00000000-0005-0000-0000-000024050000}"/>
    <cellStyle name="SAPBEXstdData 9" xfId="1321" xr:uid="{00000000-0005-0000-0000-000025050000}"/>
    <cellStyle name="SAPBEXstdDataEmph" xfId="53" xr:uid="{00000000-0005-0000-0000-000026050000}"/>
    <cellStyle name="SAPBEXstdDataEmph 10" xfId="1322" xr:uid="{00000000-0005-0000-0000-000027050000}"/>
    <cellStyle name="SAPBEXstdDataEmph 11" xfId="1323" xr:uid="{00000000-0005-0000-0000-000028050000}"/>
    <cellStyle name="SAPBEXstdDataEmph 12" xfId="1324" xr:uid="{00000000-0005-0000-0000-000029050000}"/>
    <cellStyle name="SAPBEXstdDataEmph 2" xfId="1325" xr:uid="{00000000-0005-0000-0000-00002A050000}"/>
    <cellStyle name="SAPBEXstdDataEmph 2 10" xfId="1326" xr:uid="{00000000-0005-0000-0000-00002B050000}"/>
    <cellStyle name="SAPBEXstdDataEmph 2 2" xfId="1327" xr:uid="{00000000-0005-0000-0000-00002C050000}"/>
    <cellStyle name="SAPBEXstdDataEmph 2 3" xfId="1328" xr:uid="{00000000-0005-0000-0000-00002D050000}"/>
    <cellStyle name="SAPBEXstdDataEmph 2 4" xfId="1329" xr:uid="{00000000-0005-0000-0000-00002E050000}"/>
    <cellStyle name="SAPBEXstdDataEmph 2 5" xfId="1330" xr:uid="{00000000-0005-0000-0000-00002F050000}"/>
    <cellStyle name="SAPBEXstdDataEmph 2 6" xfId="1331" xr:uid="{00000000-0005-0000-0000-000030050000}"/>
    <cellStyle name="SAPBEXstdDataEmph 2 7" xfId="1332" xr:uid="{00000000-0005-0000-0000-000031050000}"/>
    <cellStyle name="SAPBEXstdDataEmph 2 8" xfId="1333" xr:uid="{00000000-0005-0000-0000-000032050000}"/>
    <cellStyle name="SAPBEXstdDataEmph 2 9" xfId="1334" xr:uid="{00000000-0005-0000-0000-000033050000}"/>
    <cellStyle name="SAPBEXstdDataEmph 3" xfId="1335" xr:uid="{00000000-0005-0000-0000-000034050000}"/>
    <cellStyle name="SAPBEXstdDataEmph 4" xfId="1336" xr:uid="{00000000-0005-0000-0000-000035050000}"/>
    <cellStyle name="SAPBEXstdDataEmph 5" xfId="1337" xr:uid="{00000000-0005-0000-0000-000036050000}"/>
    <cellStyle name="SAPBEXstdDataEmph 6" xfId="1338" xr:uid="{00000000-0005-0000-0000-000037050000}"/>
    <cellStyle name="SAPBEXstdDataEmph 7" xfId="1339" xr:uid="{00000000-0005-0000-0000-000038050000}"/>
    <cellStyle name="SAPBEXstdDataEmph 8" xfId="1340" xr:uid="{00000000-0005-0000-0000-000039050000}"/>
    <cellStyle name="SAPBEXstdDataEmph 9" xfId="1341" xr:uid="{00000000-0005-0000-0000-00003A050000}"/>
    <cellStyle name="SAPBEXstdItem" xfId="12" xr:uid="{00000000-0005-0000-0000-00003B050000}"/>
    <cellStyle name="SAPBEXstdItem 10" xfId="1342" xr:uid="{00000000-0005-0000-0000-00003C050000}"/>
    <cellStyle name="SAPBEXstdItem 11" xfId="1343" xr:uid="{00000000-0005-0000-0000-00003D050000}"/>
    <cellStyle name="SAPBEXstdItem 12" xfId="1344" xr:uid="{00000000-0005-0000-0000-00003E050000}"/>
    <cellStyle name="SAPBEXstdItem 2" xfId="1345" xr:uid="{00000000-0005-0000-0000-00003F050000}"/>
    <cellStyle name="SAPBEXstdItem 2 10" xfId="1346" xr:uid="{00000000-0005-0000-0000-000040050000}"/>
    <cellStyle name="SAPBEXstdItem 2 11" xfId="1347" xr:uid="{00000000-0005-0000-0000-000041050000}"/>
    <cellStyle name="SAPBEXstdItem 2 12" xfId="1348" xr:uid="{00000000-0005-0000-0000-000042050000}"/>
    <cellStyle name="SAPBEXstdItem 2 2" xfId="1349" xr:uid="{00000000-0005-0000-0000-000043050000}"/>
    <cellStyle name="SAPBEXstdItem 2 2 10" xfId="1350" xr:uid="{00000000-0005-0000-0000-000044050000}"/>
    <cellStyle name="SAPBEXstdItem 2 2 2" xfId="1351" xr:uid="{00000000-0005-0000-0000-000045050000}"/>
    <cellStyle name="SAPBEXstdItem 2 2 3" xfId="1352" xr:uid="{00000000-0005-0000-0000-000046050000}"/>
    <cellStyle name="SAPBEXstdItem 2 2 4" xfId="1353" xr:uid="{00000000-0005-0000-0000-000047050000}"/>
    <cellStyle name="SAPBEXstdItem 2 2 5" xfId="1354" xr:uid="{00000000-0005-0000-0000-000048050000}"/>
    <cellStyle name="SAPBEXstdItem 2 2 6" xfId="1355" xr:uid="{00000000-0005-0000-0000-000049050000}"/>
    <cellStyle name="SAPBEXstdItem 2 2 7" xfId="1356" xr:uid="{00000000-0005-0000-0000-00004A050000}"/>
    <cellStyle name="SAPBEXstdItem 2 2 8" xfId="1357" xr:uid="{00000000-0005-0000-0000-00004B050000}"/>
    <cellStyle name="SAPBEXstdItem 2 2 9" xfId="1358" xr:uid="{00000000-0005-0000-0000-00004C050000}"/>
    <cellStyle name="SAPBEXstdItem 2 3" xfId="1359" xr:uid="{00000000-0005-0000-0000-00004D050000}"/>
    <cellStyle name="SAPBEXstdItem 2 4" xfId="1360" xr:uid="{00000000-0005-0000-0000-00004E050000}"/>
    <cellStyle name="SAPBEXstdItem 2 5" xfId="1361" xr:uid="{00000000-0005-0000-0000-00004F050000}"/>
    <cellStyle name="SAPBEXstdItem 2 6" xfId="1362" xr:uid="{00000000-0005-0000-0000-000050050000}"/>
    <cellStyle name="SAPBEXstdItem 2 7" xfId="1363" xr:uid="{00000000-0005-0000-0000-000051050000}"/>
    <cellStyle name="SAPBEXstdItem 2 8" xfId="1364" xr:uid="{00000000-0005-0000-0000-000052050000}"/>
    <cellStyle name="SAPBEXstdItem 2 9" xfId="1365" xr:uid="{00000000-0005-0000-0000-000053050000}"/>
    <cellStyle name="SAPBEXstdItem 3" xfId="1366" xr:uid="{00000000-0005-0000-0000-000054050000}"/>
    <cellStyle name="SAPBEXstdItem 3 10" xfId="1367" xr:uid="{00000000-0005-0000-0000-000055050000}"/>
    <cellStyle name="SAPBEXstdItem 3 2" xfId="1368" xr:uid="{00000000-0005-0000-0000-000056050000}"/>
    <cellStyle name="SAPBEXstdItem 3 3" xfId="1369" xr:uid="{00000000-0005-0000-0000-000057050000}"/>
    <cellStyle name="SAPBEXstdItem 3 4" xfId="1370" xr:uid="{00000000-0005-0000-0000-000058050000}"/>
    <cellStyle name="SAPBEXstdItem 3 5" xfId="1371" xr:uid="{00000000-0005-0000-0000-000059050000}"/>
    <cellStyle name="SAPBEXstdItem 3 6" xfId="1372" xr:uid="{00000000-0005-0000-0000-00005A050000}"/>
    <cellStyle name="SAPBEXstdItem 3 7" xfId="1373" xr:uid="{00000000-0005-0000-0000-00005B050000}"/>
    <cellStyle name="SAPBEXstdItem 3 8" xfId="1374" xr:uid="{00000000-0005-0000-0000-00005C050000}"/>
    <cellStyle name="SAPBEXstdItem 3 9" xfId="1375" xr:uid="{00000000-0005-0000-0000-00005D050000}"/>
    <cellStyle name="SAPBEXstdItem 4" xfId="1376" xr:uid="{00000000-0005-0000-0000-00005E050000}"/>
    <cellStyle name="SAPBEXstdItem 4 2" xfId="1377" xr:uid="{00000000-0005-0000-0000-00005F050000}"/>
    <cellStyle name="SAPBEXstdItem 5" xfId="1378" xr:uid="{00000000-0005-0000-0000-000060050000}"/>
    <cellStyle name="SAPBEXstdItem 6" xfId="1379" xr:uid="{00000000-0005-0000-0000-000061050000}"/>
    <cellStyle name="SAPBEXstdItem 7" xfId="1380" xr:uid="{00000000-0005-0000-0000-000062050000}"/>
    <cellStyle name="SAPBEXstdItem 8" xfId="1381" xr:uid="{00000000-0005-0000-0000-000063050000}"/>
    <cellStyle name="SAPBEXstdItem 9" xfId="1382" xr:uid="{00000000-0005-0000-0000-000064050000}"/>
    <cellStyle name="SAPBEXstdItem_Výkaz 13-D3a _2011_jk" xfId="1383" xr:uid="{00000000-0005-0000-0000-000065050000}"/>
    <cellStyle name="SAPBEXstdItemX" xfId="54" xr:uid="{00000000-0005-0000-0000-000066050000}"/>
    <cellStyle name="SAPBEXstdItemX 10" xfId="1384" xr:uid="{00000000-0005-0000-0000-000067050000}"/>
    <cellStyle name="SAPBEXstdItemX 11" xfId="1385" xr:uid="{00000000-0005-0000-0000-000068050000}"/>
    <cellStyle name="SAPBEXstdItemX 12" xfId="1386" xr:uid="{00000000-0005-0000-0000-000069050000}"/>
    <cellStyle name="SAPBEXstdItemX 13" xfId="1387" xr:uid="{00000000-0005-0000-0000-00006A050000}"/>
    <cellStyle name="SAPBEXstdItemX 2" xfId="1388" xr:uid="{00000000-0005-0000-0000-00006B050000}"/>
    <cellStyle name="SAPBEXstdItemX 2 10" xfId="1389" xr:uid="{00000000-0005-0000-0000-00006C050000}"/>
    <cellStyle name="SAPBEXstdItemX 2 11" xfId="1390" xr:uid="{00000000-0005-0000-0000-00006D050000}"/>
    <cellStyle name="SAPBEXstdItemX 2 2" xfId="1391" xr:uid="{00000000-0005-0000-0000-00006E050000}"/>
    <cellStyle name="SAPBEXstdItemX 2 2 10" xfId="1392" xr:uid="{00000000-0005-0000-0000-00006F050000}"/>
    <cellStyle name="SAPBEXstdItemX 2 2 2" xfId="1393" xr:uid="{00000000-0005-0000-0000-000070050000}"/>
    <cellStyle name="SAPBEXstdItemX 2 2 3" xfId="1394" xr:uid="{00000000-0005-0000-0000-000071050000}"/>
    <cellStyle name="SAPBEXstdItemX 2 2 4" xfId="1395" xr:uid="{00000000-0005-0000-0000-000072050000}"/>
    <cellStyle name="SAPBEXstdItemX 2 2 5" xfId="1396" xr:uid="{00000000-0005-0000-0000-000073050000}"/>
    <cellStyle name="SAPBEXstdItemX 2 2 6" xfId="1397" xr:uid="{00000000-0005-0000-0000-000074050000}"/>
    <cellStyle name="SAPBEXstdItemX 2 2 7" xfId="1398" xr:uid="{00000000-0005-0000-0000-000075050000}"/>
    <cellStyle name="SAPBEXstdItemX 2 2 8" xfId="1399" xr:uid="{00000000-0005-0000-0000-000076050000}"/>
    <cellStyle name="SAPBEXstdItemX 2 2 9" xfId="1400" xr:uid="{00000000-0005-0000-0000-000077050000}"/>
    <cellStyle name="SAPBEXstdItemX 2 3" xfId="1401" xr:uid="{00000000-0005-0000-0000-000078050000}"/>
    <cellStyle name="SAPBEXstdItemX 2 4" xfId="1402" xr:uid="{00000000-0005-0000-0000-000079050000}"/>
    <cellStyle name="SAPBEXstdItemX 2 5" xfId="1403" xr:uid="{00000000-0005-0000-0000-00007A050000}"/>
    <cellStyle name="SAPBEXstdItemX 2 6" xfId="1404" xr:uid="{00000000-0005-0000-0000-00007B050000}"/>
    <cellStyle name="SAPBEXstdItemX 2 7" xfId="1405" xr:uid="{00000000-0005-0000-0000-00007C050000}"/>
    <cellStyle name="SAPBEXstdItemX 2 8" xfId="1406" xr:uid="{00000000-0005-0000-0000-00007D050000}"/>
    <cellStyle name="SAPBEXstdItemX 2 9" xfId="1407" xr:uid="{00000000-0005-0000-0000-00007E050000}"/>
    <cellStyle name="SAPBEXstdItemX 3" xfId="1408" xr:uid="{00000000-0005-0000-0000-00007F050000}"/>
    <cellStyle name="SAPBEXstdItemX 3 10" xfId="1409" xr:uid="{00000000-0005-0000-0000-000080050000}"/>
    <cellStyle name="SAPBEXstdItemX 3 2" xfId="1410" xr:uid="{00000000-0005-0000-0000-000081050000}"/>
    <cellStyle name="SAPBEXstdItemX 3 3" xfId="1411" xr:uid="{00000000-0005-0000-0000-000082050000}"/>
    <cellStyle name="SAPBEXstdItemX 3 4" xfId="1412" xr:uid="{00000000-0005-0000-0000-000083050000}"/>
    <cellStyle name="SAPBEXstdItemX 3 5" xfId="1413" xr:uid="{00000000-0005-0000-0000-000084050000}"/>
    <cellStyle name="SAPBEXstdItemX 3 6" xfId="1414" xr:uid="{00000000-0005-0000-0000-000085050000}"/>
    <cellStyle name="SAPBEXstdItemX 3 7" xfId="1415" xr:uid="{00000000-0005-0000-0000-000086050000}"/>
    <cellStyle name="SAPBEXstdItemX 3 8" xfId="1416" xr:uid="{00000000-0005-0000-0000-000087050000}"/>
    <cellStyle name="SAPBEXstdItemX 3 9" xfId="1417" xr:uid="{00000000-0005-0000-0000-000088050000}"/>
    <cellStyle name="SAPBEXstdItemX 4" xfId="1418" xr:uid="{00000000-0005-0000-0000-000089050000}"/>
    <cellStyle name="SAPBEXstdItemX 5" xfId="1419" xr:uid="{00000000-0005-0000-0000-00008A050000}"/>
    <cellStyle name="SAPBEXstdItemX 6" xfId="1420" xr:uid="{00000000-0005-0000-0000-00008B050000}"/>
    <cellStyle name="SAPBEXstdItemX 7" xfId="1421" xr:uid="{00000000-0005-0000-0000-00008C050000}"/>
    <cellStyle name="SAPBEXstdItemX 8" xfId="1422" xr:uid="{00000000-0005-0000-0000-00008D050000}"/>
    <cellStyle name="SAPBEXstdItemX 9" xfId="1423" xr:uid="{00000000-0005-0000-0000-00008E050000}"/>
    <cellStyle name="SAPBEXstdItemX_Výkaz 13-D3a _2011_jk" xfId="1424" xr:uid="{00000000-0005-0000-0000-00008F050000}"/>
    <cellStyle name="SAPBEXtitle" xfId="55" xr:uid="{00000000-0005-0000-0000-000090050000}"/>
    <cellStyle name="SAPBEXtitle 2" xfId="1425" xr:uid="{00000000-0005-0000-0000-000091050000}"/>
    <cellStyle name="SAPBEXtitle 3" xfId="1426" xr:uid="{00000000-0005-0000-0000-000092050000}"/>
    <cellStyle name="SAPBEXtitle_Výkaz 13-D3a _2011_jk" xfId="1427" xr:uid="{00000000-0005-0000-0000-000093050000}"/>
    <cellStyle name="SAPBEXunassignedItem" xfId="1428" xr:uid="{00000000-0005-0000-0000-000094050000}"/>
    <cellStyle name="SAPBEXunassignedItem 2" xfId="1429" xr:uid="{00000000-0005-0000-0000-000095050000}"/>
    <cellStyle name="SAPBEXunassignedItem 2 2" xfId="1430" xr:uid="{00000000-0005-0000-0000-000096050000}"/>
    <cellStyle name="SAPBEXunassignedItem 2 3" xfId="1431" xr:uid="{00000000-0005-0000-0000-000097050000}"/>
    <cellStyle name="SAPBEXunassignedItem 2 4" xfId="1432" xr:uid="{00000000-0005-0000-0000-000098050000}"/>
    <cellStyle name="SAPBEXunassignedItem 2 5" xfId="1433" xr:uid="{00000000-0005-0000-0000-000099050000}"/>
    <cellStyle name="SAPBEXunassignedItem 2 6" xfId="1434" xr:uid="{00000000-0005-0000-0000-00009A050000}"/>
    <cellStyle name="SAPBEXunassignedItem 2 7" xfId="1435" xr:uid="{00000000-0005-0000-0000-00009B050000}"/>
    <cellStyle name="SAPBEXunassignedItem 3" xfId="1436" xr:uid="{00000000-0005-0000-0000-00009C050000}"/>
    <cellStyle name="SAPBEXunassignedItem 4" xfId="1437" xr:uid="{00000000-0005-0000-0000-00009D050000}"/>
    <cellStyle name="SAPBEXunassignedItem 5" xfId="1438" xr:uid="{00000000-0005-0000-0000-00009E050000}"/>
    <cellStyle name="SAPBEXunassignedItem 6" xfId="1439" xr:uid="{00000000-0005-0000-0000-00009F050000}"/>
    <cellStyle name="SAPBEXunassignedItem 7" xfId="1440" xr:uid="{00000000-0005-0000-0000-0000A0050000}"/>
    <cellStyle name="SAPBEXunassignedItem 8" xfId="1441" xr:uid="{00000000-0005-0000-0000-0000A1050000}"/>
    <cellStyle name="SAPBEXundefined" xfId="56" xr:uid="{00000000-0005-0000-0000-0000A2050000}"/>
    <cellStyle name="SAPBEXundefined 10" xfId="1442" xr:uid="{00000000-0005-0000-0000-0000A3050000}"/>
    <cellStyle name="SAPBEXundefined 11" xfId="1443" xr:uid="{00000000-0005-0000-0000-0000A4050000}"/>
    <cellStyle name="SAPBEXundefined 12" xfId="1444" xr:uid="{00000000-0005-0000-0000-0000A5050000}"/>
    <cellStyle name="SAPBEXundefined 2" xfId="1445" xr:uid="{00000000-0005-0000-0000-0000A6050000}"/>
    <cellStyle name="SAPBEXundefined 2 10" xfId="1446" xr:uid="{00000000-0005-0000-0000-0000A7050000}"/>
    <cellStyle name="SAPBEXundefined 2 2" xfId="1447" xr:uid="{00000000-0005-0000-0000-0000A8050000}"/>
    <cellStyle name="SAPBEXundefined 2 3" xfId="1448" xr:uid="{00000000-0005-0000-0000-0000A9050000}"/>
    <cellStyle name="SAPBEXundefined 2 4" xfId="1449" xr:uid="{00000000-0005-0000-0000-0000AA050000}"/>
    <cellStyle name="SAPBEXundefined 2 5" xfId="1450" xr:uid="{00000000-0005-0000-0000-0000AB050000}"/>
    <cellStyle name="SAPBEXundefined 2 6" xfId="1451" xr:uid="{00000000-0005-0000-0000-0000AC050000}"/>
    <cellStyle name="SAPBEXundefined 2 7" xfId="1452" xr:uid="{00000000-0005-0000-0000-0000AD050000}"/>
    <cellStyle name="SAPBEXundefined 2 8" xfId="1453" xr:uid="{00000000-0005-0000-0000-0000AE050000}"/>
    <cellStyle name="SAPBEXundefined 2 9" xfId="1454" xr:uid="{00000000-0005-0000-0000-0000AF050000}"/>
    <cellStyle name="SAPBEXundefined 3" xfId="1455" xr:uid="{00000000-0005-0000-0000-0000B0050000}"/>
    <cellStyle name="SAPBEXundefined 4" xfId="1456" xr:uid="{00000000-0005-0000-0000-0000B1050000}"/>
    <cellStyle name="SAPBEXundefined 5" xfId="1457" xr:uid="{00000000-0005-0000-0000-0000B2050000}"/>
    <cellStyle name="SAPBEXundefined 6" xfId="1458" xr:uid="{00000000-0005-0000-0000-0000B3050000}"/>
    <cellStyle name="SAPBEXundefined 7" xfId="1459" xr:uid="{00000000-0005-0000-0000-0000B4050000}"/>
    <cellStyle name="SAPBEXundefined 8" xfId="1460" xr:uid="{00000000-0005-0000-0000-0000B5050000}"/>
    <cellStyle name="SAPBEXundefined 9" xfId="1461" xr:uid="{00000000-0005-0000-0000-0000B6050000}"/>
    <cellStyle name="Sheet Title" xfId="1462" xr:uid="{00000000-0005-0000-0000-0000B7050000}"/>
    <cellStyle name="Správně 2" xfId="1463" xr:uid="{00000000-0005-0000-0000-0000B8050000}"/>
    <cellStyle name="Správně 3" xfId="1464" xr:uid="{00000000-0005-0000-0000-0000B9050000}"/>
    <cellStyle name="Styl 1" xfId="1465" xr:uid="{00000000-0005-0000-0000-0000BA050000}"/>
    <cellStyle name="Subtotal" xfId="1466" xr:uid="{00000000-0005-0000-0000-0000BB050000}"/>
    <cellStyle name="Text upozornění 2" xfId="1467" xr:uid="{00000000-0005-0000-0000-0000BC050000}"/>
    <cellStyle name="Vstup 2" xfId="1468" xr:uid="{00000000-0005-0000-0000-0000BD050000}"/>
    <cellStyle name="Vstup 2 10" xfId="1469" xr:uid="{00000000-0005-0000-0000-0000BE050000}"/>
    <cellStyle name="Vstup 2 11" xfId="1470" xr:uid="{00000000-0005-0000-0000-0000BF050000}"/>
    <cellStyle name="Vstup 2 2" xfId="1471" xr:uid="{00000000-0005-0000-0000-0000C0050000}"/>
    <cellStyle name="Vstup 2 2 10" xfId="1472" xr:uid="{00000000-0005-0000-0000-0000C1050000}"/>
    <cellStyle name="Vstup 2 2 2" xfId="1473" xr:uid="{00000000-0005-0000-0000-0000C2050000}"/>
    <cellStyle name="Vstup 2 2 3" xfId="1474" xr:uid="{00000000-0005-0000-0000-0000C3050000}"/>
    <cellStyle name="Vstup 2 2 4" xfId="1475" xr:uid="{00000000-0005-0000-0000-0000C4050000}"/>
    <cellStyle name="Vstup 2 2 5" xfId="1476" xr:uid="{00000000-0005-0000-0000-0000C5050000}"/>
    <cellStyle name="Vstup 2 2 6" xfId="1477" xr:uid="{00000000-0005-0000-0000-0000C6050000}"/>
    <cellStyle name="Vstup 2 2 7" xfId="1478" xr:uid="{00000000-0005-0000-0000-0000C7050000}"/>
    <cellStyle name="Vstup 2 2 8" xfId="1479" xr:uid="{00000000-0005-0000-0000-0000C8050000}"/>
    <cellStyle name="Vstup 2 2 9" xfId="1480" xr:uid="{00000000-0005-0000-0000-0000C9050000}"/>
    <cellStyle name="Vstup 2 3" xfId="1481" xr:uid="{00000000-0005-0000-0000-0000CA050000}"/>
    <cellStyle name="Vstup 2 4" xfId="1482" xr:uid="{00000000-0005-0000-0000-0000CB050000}"/>
    <cellStyle name="Vstup 2 5" xfId="1483" xr:uid="{00000000-0005-0000-0000-0000CC050000}"/>
    <cellStyle name="Vstup 2 6" xfId="1484" xr:uid="{00000000-0005-0000-0000-0000CD050000}"/>
    <cellStyle name="Vstup 2 7" xfId="1485" xr:uid="{00000000-0005-0000-0000-0000CE050000}"/>
    <cellStyle name="Vstup 2 8" xfId="1486" xr:uid="{00000000-0005-0000-0000-0000CF050000}"/>
    <cellStyle name="Vstup 2 9" xfId="1487" xr:uid="{00000000-0005-0000-0000-0000D0050000}"/>
    <cellStyle name="Výpočet 2" xfId="1488" xr:uid="{00000000-0005-0000-0000-0000D1050000}"/>
    <cellStyle name="Výpočet 2 10" xfId="1489" xr:uid="{00000000-0005-0000-0000-0000D2050000}"/>
    <cellStyle name="Výpočet 2 11" xfId="1490" xr:uid="{00000000-0005-0000-0000-0000D3050000}"/>
    <cellStyle name="Výpočet 2 2" xfId="1491" xr:uid="{00000000-0005-0000-0000-0000D4050000}"/>
    <cellStyle name="Výpočet 2 2 10" xfId="1492" xr:uid="{00000000-0005-0000-0000-0000D5050000}"/>
    <cellStyle name="Výpočet 2 2 2" xfId="1493" xr:uid="{00000000-0005-0000-0000-0000D6050000}"/>
    <cellStyle name="Výpočet 2 2 3" xfId="1494" xr:uid="{00000000-0005-0000-0000-0000D7050000}"/>
    <cellStyle name="Výpočet 2 2 4" xfId="1495" xr:uid="{00000000-0005-0000-0000-0000D8050000}"/>
    <cellStyle name="Výpočet 2 2 5" xfId="1496" xr:uid="{00000000-0005-0000-0000-0000D9050000}"/>
    <cellStyle name="Výpočet 2 2 6" xfId="1497" xr:uid="{00000000-0005-0000-0000-0000DA050000}"/>
    <cellStyle name="Výpočet 2 2 7" xfId="1498" xr:uid="{00000000-0005-0000-0000-0000DB050000}"/>
    <cellStyle name="Výpočet 2 2 8" xfId="1499" xr:uid="{00000000-0005-0000-0000-0000DC050000}"/>
    <cellStyle name="Výpočet 2 2 9" xfId="1500" xr:uid="{00000000-0005-0000-0000-0000DD050000}"/>
    <cellStyle name="Výpočet 2 3" xfId="1501" xr:uid="{00000000-0005-0000-0000-0000DE050000}"/>
    <cellStyle name="Výpočet 2 4" xfId="1502" xr:uid="{00000000-0005-0000-0000-0000DF050000}"/>
    <cellStyle name="Výpočet 2 5" xfId="1503" xr:uid="{00000000-0005-0000-0000-0000E0050000}"/>
    <cellStyle name="Výpočet 2 6" xfId="1504" xr:uid="{00000000-0005-0000-0000-0000E1050000}"/>
    <cellStyle name="Výpočet 2 7" xfId="1505" xr:uid="{00000000-0005-0000-0000-0000E2050000}"/>
    <cellStyle name="Výpočet 2 8" xfId="1506" xr:uid="{00000000-0005-0000-0000-0000E3050000}"/>
    <cellStyle name="Výpočet 2 9" xfId="1507" xr:uid="{00000000-0005-0000-0000-0000E4050000}"/>
    <cellStyle name="Výstup 2" xfId="1508" xr:uid="{00000000-0005-0000-0000-0000E5050000}"/>
    <cellStyle name="Výstup 2 10" xfId="1509" xr:uid="{00000000-0005-0000-0000-0000E6050000}"/>
    <cellStyle name="Výstup 2 11" xfId="1510" xr:uid="{00000000-0005-0000-0000-0000E7050000}"/>
    <cellStyle name="Výstup 2 2" xfId="1511" xr:uid="{00000000-0005-0000-0000-0000E8050000}"/>
    <cellStyle name="Výstup 2 2 10" xfId="1512" xr:uid="{00000000-0005-0000-0000-0000E9050000}"/>
    <cellStyle name="Výstup 2 2 2" xfId="1513" xr:uid="{00000000-0005-0000-0000-0000EA050000}"/>
    <cellStyle name="Výstup 2 2 3" xfId="1514" xr:uid="{00000000-0005-0000-0000-0000EB050000}"/>
    <cellStyle name="Výstup 2 2 4" xfId="1515" xr:uid="{00000000-0005-0000-0000-0000EC050000}"/>
    <cellStyle name="Výstup 2 2 5" xfId="1516" xr:uid="{00000000-0005-0000-0000-0000ED050000}"/>
    <cellStyle name="Výstup 2 2 6" xfId="1517" xr:uid="{00000000-0005-0000-0000-0000EE050000}"/>
    <cellStyle name="Výstup 2 2 7" xfId="1518" xr:uid="{00000000-0005-0000-0000-0000EF050000}"/>
    <cellStyle name="Výstup 2 2 8" xfId="1519" xr:uid="{00000000-0005-0000-0000-0000F0050000}"/>
    <cellStyle name="Výstup 2 2 9" xfId="1520" xr:uid="{00000000-0005-0000-0000-0000F1050000}"/>
    <cellStyle name="Výstup 2 3" xfId="1521" xr:uid="{00000000-0005-0000-0000-0000F2050000}"/>
    <cellStyle name="Výstup 2 4" xfId="1522" xr:uid="{00000000-0005-0000-0000-0000F3050000}"/>
    <cellStyle name="Výstup 2 5" xfId="1523" xr:uid="{00000000-0005-0000-0000-0000F4050000}"/>
    <cellStyle name="Výstup 2 6" xfId="1524" xr:uid="{00000000-0005-0000-0000-0000F5050000}"/>
    <cellStyle name="Výstup 2 7" xfId="1525" xr:uid="{00000000-0005-0000-0000-0000F6050000}"/>
    <cellStyle name="Výstup 2 8" xfId="1526" xr:uid="{00000000-0005-0000-0000-0000F7050000}"/>
    <cellStyle name="Výstup 2 9" xfId="1527" xr:uid="{00000000-0005-0000-0000-0000F8050000}"/>
    <cellStyle name="Vysvětlující text 2" xfId="1528" xr:uid="{00000000-0005-0000-0000-0000F9050000}"/>
    <cellStyle name="Záhlaví 1" xfId="86" xr:uid="{00000000-0005-0000-0000-0000FA050000}"/>
    <cellStyle name="Záhlaví 2" xfId="87" xr:uid="{00000000-0005-0000-0000-0000FB050000}"/>
    <cellStyle name="Zvýraznění 1 2" xfId="1529" xr:uid="{00000000-0005-0000-0000-0000FC050000}"/>
    <cellStyle name="Zvýraznění 2 2" xfId="1530" xr:uid="{00000000-0005-0000-0000-0000FD050000}"/>
    <cellStyle name="Zvýraznění 3 2" xfId="1531" xr:uid="{00000000-0005-0000-0000-0000FE050000}"/>
    <cellStyle name="Zvýraznění 4 2" xfId="1532" xr:uid="{00000000-0005-0000-0000-0000FF050000}"/>
    <cellStyle name="Zvýraznění 5 2" xfId="1533" xr:uid="{00000000-0005-0000-0000-000000060000}"/>
    <cellStyle name="Zvýraznění 6 2" xfId="1534" xr:uid="{00000000-0005-0000-0000-000001060000}"/>
  </cellStyles>
  <dxfs count="0"/>
  <tableStyles count="0" defaultTableStyle="TableStyleMedium2" defaultPivotStyle="PivotStyleLight16"/>
  <colors>
    <mruColors>
      <color rgb="FFFFFFCC"/>
      <color rgb="FFDDFAFB"/>
      <color rgb="FFCEF8FA"/>
      <color rgb="FF79C1D5"/>
      <color rgb="FFFFCC66"/>
      <color rgb="FFFFFF66"/>
      <color rgb="FFFFFF99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'3.2'!$E$28</c:f>
              <c:strCache>
                <c:ptCount val="1"/>
                <c:pt idx="0">
                  <c:v>Do ČR</c:v>
                </c:pt>
              </c:strCache>
            </c:strRef>
          </c:tx>
          <c:invertIfNegative val="0"/>
          <c:cat>
            <c:strRef>
              <c:f>'3.2'!$D$29:$D$40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'3.2'!$E$29:$E$40</c:f>
              <c:numCache>
                <c:formatCode>#\ ##0.0</c:formatCode>
                <c:ptCount val="12"/>
                <c:pt idx="0">
                  <c:v>3924.2500326039481</c:v>
                </c:pt>
                <c:pt idx="1">
                  <c:v>2861.3715631551599</c:v>
                </c:pt>
                <c:pt idx="2">
                  <c:v>4062.4285724960346</c:v>
                </c:pt>
                <c:pt idx="3">
                  <c:v>4463.1944409480429</c:v>
                </c:pt>
                <c:pt idx="4">
                  <c:v>4429.736071247451</c:v>
                </c:pt>
                <c:pt idx="5">
                  <c:v>4103.2552026890589</c:v>
                </c:pt>
                <c:pt idx="6">
                  <c:v>3469.468994118834</c:v>
                </c:pt>
                <c:pt idx="7">
                  <c:v>4083.2654239277272</c:v>
                </c:pt>
                <c:pt idx="8">
                  <c:v>4436.854736602656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9AB-B1D3-D3194406E607}"/>
            </c:ext>
          </c:extLst>
        </c:ser>
        <c:ser>
          <c:idx val="1"/>
          <c:order val="1"/>
          <c:tx>
            <c:strRef>
              <c:f>'3.2'!$F$28</c:f>
              <c:strCache>
                <c:ptCount val="1"/>
                <c:pt idx="0">
                  <c:v>Z ČR</c:v>
                </c:pt>
              </c:strCache>
            </c:strRef>
          </c:tx>
          <c:invertIfNegative val="0"/>
          <c:cat>
            <c:strRef>
              <c:f>'3.2'!$D$29:$D$40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'3.2'!$F$29:$F$40</c:f>
              <c:numCache>
                <c:formatCode>#\ ##0.0</c:formatCode>
                <c:ptCount val="12"/>
                <c:pt idx="0">
                  <c:v>-3451.1586520247843</c:v>
                </c:pt>
                <c:pt idx="1">
                  <c:v>-2327.7665878553048</c:v>
                </c:pt>
                <c:pt idx="2">
                  <c:v>-3248.4701769314206</c:v>
                </c:pt>
                <c:pt idx="3">
                  <c:v>-3701.6165483997784</c:v>
                </c:pt>
                <c:pt idx="4">
                  <c:v>-3585.6206094531062</c:v>
                </c:pt>
                <c:pt idx="5">
                  <c:v>-3147.7993807978009</c:v>
                </c:pt>
                <c:pt idx="6">
                  <c:v>-2791.3710719070136</c:v>
                </c:pt>
                <c:pt idx="7">
                  <c:v>-3237.601896088926</c:v>
                </c:pt>
                <c:pt idx="8">
                  <c:v>-3486.0054219232702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9AB-B1D3-D3194406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623232"/>
        <c:axId val="158624768"/>
      </c:barChart>
      <c:catAx>
        <c:axId val="158623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58624768"/>
        <c:crosses val="autoZero"/>
        <c:auto val="1"/>
        <c:lblAlgn val="ctr"/>
        <c:lblOffset val="100"/>
        <c:noMultiLvlLbl val="0"/>
      </c:catAx>
      <c:valAx>
        <c:axId val="158624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8623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AA-4434-9EDB-79B35337C27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EAA-4434-9EDB-79B35337C27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EAA-4434-9EDB-79B35337C276}"/>
              </c:ext>
            </c:extLst>
          </c:dPt>
          <c:cat>
            <c:strRef>
              <c:f>'4.3'!$H$47:$H$49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'4.3'!$I$47:$I$49</c:f>
              <c:numCache>
                <c:formatCode>#,##0</c:formatCode>
                <c:ptCount val="3"/>
                <c:pt idx="0">
                  <c:v>19401.016375010218</c:v>
                </c:pt>
                <c:pt idx="1">
                  <c:v>10299.371937126281</c:v>
                </c:pt>
                <c:pt idx="2">
                  <c:v>14305.467941332132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A-4434-9EDB-79B35337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772672"/>
        <c:axId val="165774464"/>
      </c:barChart>
      <c:catAx>
        <c:axId val="165772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774464"/>
        <c:crosses val="autoZero"/>
        <c:auto val="1"/>
        <c:lblAlgn val="ctr"/>
        <c:lblOffset val="100"/>
        <c:noMultiLvlLbl val="0"/>
      </c:catAx>
      <c:valAx>
        <c:axId val="1657744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772672"/>
        <c:crosses val="autoZero"/>
        <c:crossBetween val="between"/>
        <c:majorUnit val="1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'5.1'!$B$44</c:f>
              <c:strCache>
                <c:ptCount val="1"/>
                <c:pt idx="0">
                  <c:v>červenec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'5.1'!$C$44:$D$44</c:f>
              <c:numCache>
                <c:formatCode>#,##0</c:formatCode>
                <c:ptCount val="2"/>
                <c:pt idx="0">
                  <c:v>382267.49122851907</c:v>
                </c:pt>
                <c:pt idx="1">
                  <c:v>414186.93416081218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C-426C-8CB5-97DB8CC20E85}"/>
            </c:ext>
          </c:extLst>
        </c:ser>
        <c:ser>
          <c:idx val="1"/>
          <c:order val="1"/>
          <c:tx>
            <c:strRef>
              <c:f>'5.1'!$B$45</c:f>
              <c:strCache>
                <c:ptCount val="1"/>
                <c:pt idx="0">
                  <c:v>srpen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'5.1'!$C$45:$D$45</c:f>
              <c:numCache>
                <c:formatCode>#,##0</c:formatCode>
                <c:ptCount val="2"/>
                <c:pt idx="0">
                  <c:v>363438.24459746893</c:v>
                </c:pt>
                <c:pt idx="1">
                  <c:v>401164.22319638752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C-426C-8CB5-97DB8CC20E85}"/>
            </c:ext>
          </c:extLst>
        </c:ser>
        <c:ser>
          <c:idx val="2"/>
          <c:order val="2"/>
          <c:tx>
            <c:strRef>
              <c:f>'5.1'!$B$46</c:f>
              <c:strCache>
                <c:ptCount val="1"/>
                <c:pt idx="0">
                  <c:v>září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'5.1'!$C$46:$D$46</c:f>
              <c:numCache>
                <c:formatCode>#,##0</c:formatCode>
                <c:ptCount val="2"/>
                <c:pt idx="0">
                  <c:v>429164.09860486491</c:v>
                </c:pt>
                <c:pt idx="1">
                  <c:v>416117.45189206174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AC-426C-8CB5-97DB8CC2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916608"/>
        <c:axId val="164918400"/>
      </c:barChart>
      <c:catAx>
        <c:axId val="16491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4918400"/>
        <c:crosses val="autoZero"/>
        <c:auto val="1"/>
        <c:lblAlgn val="ctr"/>
        <c:lblOffset val="100"/>
        <c:noMultiLvlLbl val="0"/>
      </c:catAx>
      <c:valAx>
        <c:axId val="164918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4916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'5.1'!$H$44</c:f>
              <c:strCache>
                <c:ptCount val="1"/>
                <c:pt idx="0">
                  <c:v>červenec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'5.1'!$I$44:$J$44</c:f>
              <c:numCache>
                <c:formatCode>0.0%</c:formatCode>
                <c:ptCount val="2"/>
                <c:pt idx="0">
                  <c:v>0.3253700793277261</c:v>
                </c:pt>
                <c:pt idx="1">
                  <c:v>0.33633576288502587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2-466B-A37D-841994DB4915}"/>
            </c:ext>
          </c:extLst>
        </c:ser>
        <c:ser>
          <c:idx val="1"/>
          <c:order val="1"/>
          <c:tx>
            <c:strRef>
              <c:f>'5.1'!$H$45</c:f>
              <c:strCache>
                <c:ptCount val="1"/>
                <c:pt idx="0">
                  <c:v>srpen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'5.1'!$I$45:$J$45</c:f>
              <c:numCache>
                <c:formatCode>0.0%</c:formatCode>
                <c:ptCount val="2"/>
                <c:pt idx="0">
                  <c:v>0.30934341315651437</c:v>
                </c:pt>
                <c:pt idx="1">
                  <c:v>0.32576081938535872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2-466B-A37D-841994DB4915}"/>
            </c:ext>
          </c:extLst>
        </c:ser>
        <c:ser>
          <c:idx val="2"/>
          <c:order val="2"/>
          <c:tx>
            <c:strRef>
              <c:f>'5.1'!$H$46</c:f>
              <c:strCache>
                <c:ptCount val="1"/>
                <c:pt idx="0">
                  <c:v>září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'5.1'!$I$46:$J$46</c:f>
              <c:numCache>
                <c:formatCode>0.0%</c:formatCode>
                <c:ptCount val="2"/>
                <c:pt idx="0">
                  <c:v>0.36528650751575953</c:v>
                </c:pt>
                <c:pt idx="1">
                  <c:v>0.33790341772961541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2-466B-A37D-841994DB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955648"/>
        <c:axId val="164957568"/>
      </c:barChart>
      <c:catAx>
        <c:axId val="16495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64957568"/>
        <c:crosses val="autoZero"/>
        <c:auto val="1"/>
        <c:lblAlgn val="ctr"/>
        <c:lblOffset val="100"/>
        <c:noMultiLvlLbl val="0"/>
      </c:catAx>
      <c:valAx>
        <c:axId val="1649575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4955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'5.2'!$B$43</c:f>
              <c:strCache>
                <c:ptCount val="1"/>
                <c:pt idx="0">
                  <c:v>červenec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'5.2'!$C$43:$D$43</c:f>
              <c:numCache>
                <c:formatCode>#,##0</c:formatCode>
                <c:ptCount val="2"/>
                <c:pt idx="0">
                  <c:v>21451.486135251151</c:v>
                </c:pt>
                <c:pt idx="1">
                  <c:v>21888.203972658626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B-489A-AC92-55573FC6C8F1}"/>
            </c:ext>
          </c:extLst>
        </c:ser>
        <c:ser>
          <c:idx val="1"/>
          <c:order val="1"/>
          <c:tx>
            <c:strRef>
              <c:f>'5.2'!$B$44</c:f>
              <c:strCache>
                <c:ptCount val="1"/>
                <c:pt idx="0">
                  <c:v>srpen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'5.2'!$C$44:$D$44</c:f>
              <c:numCache>
                <c:formatCode>#,##0</c:formatCode>
                <c:ptCount val="2"/>
                <c:pt idx="0">
                  <c:v>21871.742012823921</c:v>
                </c:pt>
                <c:pt idx="1">
                  <c:v>19381.727933673719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B-489A-AC92-55573FC6C8F1}"/>
            </c:ext>
          </c:extLst>
        </c:ser>
        <c:ser>
          <c:idx val="2"/>
          <c:order val="2"/>
          <c:tx>
            <c:strRef>
              <c:f>'5.2'!$B$45</c:f>
              <c:strCache>
                <c:ptCount val="1"/>
                <c:pt idx="0">
                  <c:v>září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'5.2'!$C$45:$D$45</c:f>
              <c:numCache>
                <c:formatCode>#,##0</c:formatCode>
                <c:ptCount val="2"/>
                <c:pt idx="0">
                  <c:v>28361.221471816913</c:v>
                </c:pt>
                <c:pt idx="1">
                  <c:v>27881.336926437019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2B-489A-AC92-55573FC6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107392"/>
        <c:axId val="166113280"/>
      </c:barChart>
      <c:catAx>
        <c:axId val="16610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6113280"/>
        <c:crosses val="autoZero"/>
        <c:auto val="1"/>
        <c:lblAlgn val="ctr"/>
        <c:lblOffset val="100"/>
        <c:noMultiLvlLbl val="0"/>
      </c:catAx>
      <c:valAx>
        <c:axId val="166113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6107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'5.2'!$H$43</c:f>
              <c:strCache>
                <c:ptCount val="1"/>
                <c:pt idx="0">
                  <c:v>červenec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'5.2'!$I$43:$J$43</c:f>
              <c:numCache>
                <c:formatCode>0.0%</c:formatCode>
                <c:ptCount val="2"/>
                <c:pt idx="0">
                  <c:v>0.2992488084793567</c:v>
                </c:pt>
                <c:pt idx="1">
                  <c:v>0.31652642593719482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3-4E0B-B9AD-17DAD6C994D1}"/>
            </c:ext>
          </c:extLst>
        </c:ser>
        <c:ser>
          <c:idx val="1"/>
          <c:order val="1"/>
          <c:tx>
            <c:strRef>
              <c:f>'5.2'!$H$44</c:f>
              <c:strCache>
                <c:ptCount val="1"/>
                <c:pt idx="0">
                  <c:v>srpen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'5.2'!$I$44:$J$44</c:f>
              <c:numCache>
                <c:formatCode>0.0%</c:formatCode>
                <c:ptCount val="2"/>
                <c:pt idx="0">
                  <c:v>0.30511138927339482</c:v>
                </c:pt>
                <c:pt idx="1">
                  <c:v>0.28028014902438225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3-4E0B-B9AD-17DAD6C994D1}"/>
            </c:ext>
          </c:extLst>
        </c:ser>
        <c:ser>
          <c:idx val="2"/>
          <c:order val="2"/>
          <c:tx>
            <c:strRef>
              <c:f>'5.2'!$H$45</c:f>
              <c:strCache>
                <c:ptCount val="1"/>
                <c:pt idx="0">
                  <c:v>září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'5.2'!$I$45:$J$45</c:f>
              <c:numCache>
                <c:formatCode>0.0%</c:formatCode>
                <c:ptCount val="2"/>
                <c:pt idx="0">
                  <c:v>0.39563980224724854</c:v>
                </c:pt>
                <c:pt idx="1">
                  <c:v>0.40319342503842276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3-4E0B-B9AD-17DAD6C9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9793152"/>
        <c:axId val="159795072"/>
      </c:barChart>
      <c:catAx>
        <c:axId val="159793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59795072"/>
        <c:crosses val="autoZero"/>
        <c:auto val="1"/>
        <c:lblAlgn val="ctr"/>
        <c:lblOffset val="100"/>
        <c:noMultiLvlLbl val="0"/>
      </c:catAx>
      <c:valAx>
        <c:axId val="1597950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9793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'5.3'!$H$43</c:f>
              <c:strCache>
                <c:ptCount val="1"/>
                <c:pt idx="0">
                  <c:v>červenec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'5.3'!$I$43:$J$43</c:f>
              <c:numCache>
                <c:formatCode>0.0%</c:formatCode>
                <c:ptCount val="2"/>
                <c:pt idx="0">
                  <c:v>0.30869050052699387</c:v>
                </c:pt>
                <c:pt idx="1">
                  <c:v>0.30363641971766259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F62-A8F2-07000363B55B}"/>
            </c:ext>
          </c:extLst>
        </c:ser>
        <c:ser>
          <c:idx val="1"/>
          <c:order val="1"/>
          <c:tx>
            <c:strRef>
              <c:f>'5.3'!$H$44</c:f>
              <c:strCache>
                <c:ptCount val="1"/>
                <c:pt idx="0">
                  <c:v>srpen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'5.3'!$I$44:$J$44</c:f>
              <c:numCache>
                <c:formatCode>0.0%</c:formatCode>
                <c:ptCount val="2"/>
                <c:pt idx="0">
                  <c:v>0.32896304847065588</c:v>
                </c:pt>
                <c:pt idx="1">
                  <c:v>0.30978824280092077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1-4F62-A8F2-07000363B55B}"/>
            </c:ext>
          </c:extLst>
        </c:ser>
        <c:ser>
          <c:idx val="2"/>
          <c:order val="2"/>
          <c:tx>
            <c:strRef>
              <c:f>'5.3'!$H$45</c:f>
              <c:strCache>
                <c:ptCount val="1"/>
                <c:pt idx="0">
                  <c:v>září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'5.3'!$I$45:$J$45</c:f>
              <c:numCache>
                <c:formatCode>0.0%</c:formatCode>
                <c:ptCount val="2"/>
                <c:pt idx="0">
                  <c:v>0.36234645100235024</c:v>
                </c:pt>
                <c:pt idx="1">
                  <c:v>0.3865753374814167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1-4F62-A8F2-07000363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483840"/>
        <c:axId val="166502400"/>
      </c:barChart>
      <c:catAx>
        <c:axId val="16648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6502400"/>
        <c:crosses val="autoZero"/>
        <c:auto val="1"/>
        <c:lblAlgn val="ctr"/>
        <c:lblOffset val="100"/>
        <c:noMultiLvlLbl val="0"/>
      </c:catAx>
      <c:valAx>
        <c:axId val="1665024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64838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'5.3'!$B$43</c:f>
              <c:strCache>
                <c:ptCount val="1"/>
                <c:pt idx="0">
                  <c:v>červenec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'5.3'!$C$43:$D$43</c:f>
              <c:numCache>
                <c:formatCode>#,##0</c:formatCode>
                <c:ptCount val="2"/>
                <c:pt idx="0">
                  <c:v>302371.2370932679</c:v>
                </c:pt>
                <c:pt idx="1">
                  <c:v>285389.37917815358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3-4286-BF7E-9B90DA6B9294}"/>
            </c:ext>
          </c:extLst>
        </c:ser>
        <c:ser>
          <c:idx val="1"/>
          <c:order val="1"/>
          <c:tx>
            <c:strRef>
              <c:f>'5.3'!$B$44</c:f>
              <c:strCache>
                <c:ptCount val="1"/>
                <c:pt idx="0">
                  <c:v>srpen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'5.3'!$C$44:$D$44</c:f>
              <c:numCache>
                <c:formatCode>#,##0</c:formatCode>
                <c:ptCount val="2"/>
                <c:pt idx="0">
                  <c:v>322228.78175464511</c:v>
                </c:pt>
                <c:pt idx="1">
                  <c:v>291171.50825271389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3-4286-BF7E-9B90DA6B9294}"/>
            </c:ext>
          </c:extLst>
        </c:ser>
        <c:ser>
          <c:idx val="2"/>
          <c:order val="2"/>
          <c:tx>
            <c:strRef>
              <c:f>'5.3'!$B$45</c:f>
              <c:strCache>
                <c:ptCount val="1"/>
                <c:pt idx="0">
                  <c:v>září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'5.3'!$C$45:$D$45</c:f>
              <c:numCache>
                <c:formatCode>#,##0</c:formatCode>
                <c:ptCount val="2"/>
                <c:pt idx="0">
                  <c:v>354928.78614304791</c:v>
                </c:pt>
                <c:pt idx="1">
                  <c:v>363344.07997562463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3-4286-BF7E-9B90DA6B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9328128"/>
        <c:axId val="159329664"/>
      </c:barChart>
      <c:catAx>
        <c:axId val="15932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9329664"/>
        <c:crosses val="autoZero"/>
        <c:auto val="1"/>
        <c:lblAlgn val="ctr"/>
        <c:lblOffset val="100"/>
        <c:noMultiLvlLbl val="0"/>
      </c:catAx>
      <c:valAx>
        <c:axId val="159329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9328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'5.4'!$B$43</c:f>
              <c:strCache>
                <c:ptCount val="1"/>
                <c:pt idx="0">
                  <c:v>červenec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'5.4'!$C$43:$D$43</c:f>
              <c:numCache>
                <c:formatCode>#,##0</c:formatCode>
                <c:ptCount val="2"/>
                <c:pt idx="0">
                  <c:v>11261.470000000001</c:v>
                </c:pt>
                <c:pt idx="1">
                  <c:v>12207.371009999999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D-478B-86C6-58843A0475D5}"/>
            </c:ext>
          </c:extLst>
        </c:ser>
        <c:ser>
          <c:idx val="1"/>
          <c:order val="1"/>
          <c:tx>
            <c:strRef>
              <c:f>'5.4'!$B$44</c:f>
              <c:strCache>
                <c:ptCount val="1"/>
                <c:pt idx="0">
                  <c:v>srpen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'5.4'!$C$44:$D$44</c:f>
              <c:numCache>
                <c:formatCode>#,##0</c:formatCode>
                <c:ptCount val="2"/>
                <c:pt idx="0">
                  <c:v>12813.60599</c:v>
                </c:pt>
                <c:pt idx="1">
                  <c:v>11693.44801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D-478B-86C6-58843A0475D5}"/>
            </c:ext>
          </c:extLst>
        </c:ser>
        <c:ser>
          <c:idx val="2"/>
          <c:order val="2"/>
          <c:tx>
            <c:strRef>
              <c:f>'5.4'!$B$45</c:f>
              <c:strCache>
                <c:ptCount val="1"/>
                <c:pt idx="0">
                  <c:v>září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'5.4'!$C$45:$D$45</c:f>
              <c:numCache>
                <c:formatCode>#,##0</c:formatCode>
                <c:ptCount val="2"/>
                <c:pt idx="0">
                  <c:v>15362.80199</c:v>
                </c:pt>
                <c:pt idx="1">
                  <c:v>14581.47999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D-478B-86C6-58843A04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837824"/>
        <c:axId val="165839616"/>
      </c:barChart>
      <c:catAx>
        <c:axId val="16583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5839616"/>
        <c:crosses val="autoZero"/>
        <c:auto val="1"/>
        <c:lblAlgn val="ctr"/>
        <c:lblOffset val="100"/>
        <c:noMultiLvlLbl val="0"/>
      </c:catAx>
      <c:valAx>
        <c:axId val="165839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837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'5.4'!$H$43</c:f>
              <c:strCache>
                <c:ptCount val="1"/>
                <c:pt idx="0">
                  <c:v>červenec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'5.4'!$I$43:$J$43</c:f>
              <c:numCache>
                <c:formatCode>0.0%</c:formatCode>
                <c:ptCount val="2"/>
                <c:pt idx="0">
                  <c:v>0.28554959284855524</c:v>
                </c:pt>
                <c:pt idx="1">
                  <c:v>0.31722041884316199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A-423E-AEEF-60B715594AC9}"/>
            </c:ext>
          </c:extLst>
        </c:ser>
        <c:ser>
          <c:idx val="1"/>
          <c:order val="1"/>
          <c:tx>
            <c:strRef>
              <c:f>'5.4'!$H$44</c:f>
              <c:strCache>
                <c:ptCount val="1"/>
                <c:pt idx="0">
                  <c:v>srpen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'5.4'!$I$44:$J$44</c:f>
              <c:numCache>
                <c:formatCode>0.0%</c:formatCode>
                <c:ptCount val="2"/>
                <c:pt idx="0">
                  <c:v>0.32490607117599285</c:v>
                </c:pt>
                <c:pt idx="1">
                  <c:v>0.30386562941474321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A-423E-AEEF-60B715594AC9}"/>
            </c:ext>
          </c:extLst>
        </c:ser>
        <c:ser>
          <c:idx val="2"/>
          <c:order val="2"/>
          <c:tx>
            <c:strRef>
              <c:f>'5.4'!$H$45</c:f>
              <c:strCache>
                <c:ptCount val="1"/>
                <c:pt idx="0">
                  <c:v>září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'5.4'!$I$45:$J$45</c:f>
              <c:numCache>
                <c:formatCode>0.0%</c:formatCode>
                <c:ptCount val="2"/>
                <c:pt idx="0">
                  <c:v>0.38954433597545202</c:v>
                </c:pt>
                <c:pt idx="1">
                  <c:v>0.37891395174209469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A-423E-AEEF-60B71559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888384"/>
        <c:axId val="165890304"/>
      </c:barChart>
      <c:catAx>
        <c:axId val="165888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5890304"/>
        <c:crosses val="autoZero"/>
        <c:auto val="1"/>
        <c:lblAlgn val="ctr"/>
        <c:lblOffset val="100"/>
        <c:noMultiLvlLbl val="0"/>
      </c:catAx>
      <c:valAx>
        <c:axId val="1658903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5888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'5.5'!$B$43</c:f>
              <c:strCache>
                <c:ptCount val="1"/>
                <c:pt idx="0">
                  <c:v>červenec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'5.5'!$C$43:$D$43</c:f>
              <c:numCache>
                <c:formatCode>#,##0</c:formatCode>
                <c:ptCount val="2"/>
                <c:pt idx="0">
                  <c:v>47183.298000000003</c:v>
                </c:pt>
                <c:pt idx="1">
                  <c:v>94701.98000000001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8-4421-8B4C-C6E0AB107E29}"/>
            </c:ext>
          </c:extLst>
        </c:ser>
        <c:ser>
          <c:idx val="1"/>
          <c:order val="1"/>
          <c:tx>
            <c:strRef>
              <c:f>'5.5'!$B$44</c:f>
              <c:strCache>
                <c:ptCount val="1"/>
                <c:pt idx="0">
                  <c:v>srpen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'5.5'!$C$44:$D$44</c:f>
              <c:numCache>
                <c:formatCode>#,##0</c:formatCode>
                <c:ptCount val="2"/>
                <c:pt idx="0">
                  <c:v>6524.1148400000002</c:v>
                </c:pt>
                <c:pt idx="1">
                  <c:v>78917.539000000004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8-4421-8B4C-C6E0AB107E29}"/>
            </c:ext>
          </c:extLst>
        </c:ser>
        <c:ser>
          <c:idx val="2"/>
          <c:order val="2"/>
          <c:tx>
            <c:strRef>
              <c:f>'5.5'!$B$45</c:f>
              <c:strCache>
                <c:ptCount val="1"/>
                <c:pt idx="0">
                  <c:v>září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'5.5'!$C$45:$D$45</c:f>
              <c:numCache>
                <c:formatCode>#,##0</c:formatCode>
                <c:ptCount val="2"/>
                <c:pt idx="0">
                  <c:v>30511.289000000001</c:v>
                </c:pt>
                <c:pt idx="1">
                  <c:v>10310.555000000002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8-4421-8B4C-C6E0AB1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962880"/>
        <c:axId val="165964416"/>
      </c:barChart>
      <c:catAx>
        <c:axId val="16596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5964416"/>
        <c:crosses val="autoZero"/>
        <c:auto val="1"/>
        <c:lblAlgn val="ctr"/>
        <c:lblOffset val="100"/>
        <c:noMultiLvlLbl val="0"/>
      </c:catAx>
      <c:valAx>
        <c:axId val="165964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962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'3.2'!$N$28</c:f>
              <c:strCache>
                <c:ptCount val="1"/>
                <c:pt idx="0">
                  <c:v>Ze ZP</c:v>
                </c:pt>
              </c:strCache>
            </c:strRef>
          </c:tx>
          <c:invertIfNegative val="0"/>
          <c:cat>
            <c:strRef>
              <c:f>'3.2'!$M$29:$M$40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'3.2'!$N$29:$N$40</c:f>
              <c:numCache>
                <c:formatCode>#\ ##0.0</c:formatCode>
                <c:ptCount val="12"/>
                <c:pt idx="0">
                  <c:v>789.69179599999995</c:v>
                </c:pt>
                <c:pt idx="1">
                  <c:v>624.79144200000007</c:v>
                </c:pt>
                <c:pt idx="2">
                  <c:v>271.89667100000003</c:v>
                </c:pt>
                <c:pt idx="3">
                  <c:v>147.27051500000002</c:v>
                </c:pt>
                <c:pt idx="4">
                  <c:v>0.78652999999999995</c:v>
                </c:pt>
                <c:pt idx="5">
                  <c:v>0</c:v>
                </c:pt>
                <c:pt idx="6">
                  <c:v>68.300910999999999</c:v>
                </c:pt>
                <c:pt idx="7">
                  <c:v>14.038923</c:v>
                </c:pt>
                <c:pt idx="8">
                  <c:v>7.4762560000000002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1-45C7-A597-88D5BA9CDAB8}"/>
            </c:ext>
          </c:extLst>
        </c:ser>
        <c:ser>
          <c:idx val="1"/>
          <c:order val="1"/>
          <c:tx>
            <c:strRef>
              <c:f>'3.2'!$O$28</c:f>
              <c:strCache>
                <c:ptCount val="1"/>
                <c:pt idx="0">
                  <c:v>Do ZP</c:v>
                </c:pt>
              </c:strCache>
            </c:strRef>
          </c:tx>
          <c:invertIfNegative val="0"/>
          <c:cat>
            <c:strRef>
              <c:f>'3.2'!$M$29:$M$40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'3.2'!$O$29:$O$40</c:f>
              <c:numCache>
                <c:formatCode>#\ ##0.0</c:formatCode>
                <c:ptCount val="12"/>
                <c:pt idx="0">
                  <c:v>-2.6978270000000002</c:v>
                </c:pt>
                <c:pt idx="1">
                  <c:v>-3.5317380000000003</c:v>
                </c:pt>
                <c:pt idx="2">
                  <c:v>-11.090530999999999</c:v>
                </c:pt>
                <c:pt idx="3">
                  <c:v>-45.603280999999996</c:v>
                </c:pt>
                <c:pt idx="4">
                  <c:v>-271.49396499999995</c:v>
                </c:pt>
                <c:pt idx="5">
                  <c:v>-556.26144899999997</c:v>
                </c:pt>
                <c:pt idx="6">
                  <c:v>-370.45974199999995</c:v>
                </c:pt>
                <c:pt idx="7">
                  <c:v>-503.99972899999995</c:v>
                </c:pt>
                <c:pt idx="8">
                  <c:v>-538.80720299999996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1-45C7-A597-88D5BA9C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449472"/>
        <c:axId val="159451008"/>
      </c:barChart>
      <c:catAx>
        <c:axId val="159449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59451008"/>
        <c:crosses val="autoZero"/>
        <c:auto val="1"/>
        <c:lblAlgn val="ctr"/>
        <c:lblOffset val="100"/>
        <c:noMultiLvlLbl val="0"/>
      </c:catAx>
      <c:valAx>
        <c:axId val="1594510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9449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'5.5'!$H$43</c:f>
              <c:strCache>
                <c:ptCount val="1"/>
                <c:pt idx="0">
                  <c:v>červenec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'5.5'!$I$43:$J$43</c:f>
              <c:numCache>
                <c:formatCode>0.0%</c:formatCode>
                <c:ptCount val="2"/>
                <c:pt idx="0">
                  <c:v>0.56024727250770934</c:v>
                </c:pt>
                <c:pt idx="1">
                  <c:v>0.51488034523380877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0-410E-B795-EC65F30D31A1}"/>
            </c:ext>
          </c:extLst>
        </c:ser>
        <c:ser>
          <c:idx val="1"/>
          <c:order val="1"/>
          <c:tx>
            <c:strRef>
              <c:f>'5.5'!$H$44</c:f>
              <c:strCache>
                <c:ptCount val="1"/>
                <c:pt idx="0">
                  <c:v>srpen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'5.5'!$I$44:$J$44</c:f>
              <c:numCache>
                <c:formatCode>0.0%</c:formatCode>
                <c:ptCount val="2"/>
                <c:pt idx="0">
                  <c:v>7.7466342955447284E-2</c:v>
                </c:pt>
                <c:pt idx="1">
                  <c:v>0.42906272630543274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0-410E-B795-EC65F30D31A1}"/>
            </c:ext>
          </c:extLst>
        </c:ser>
        <c:ser>
          <c:idx val="2"/>
          <c:order val="2"/>
          <c:tx>
            <c:strRef>
              <c:f>'5.5'!$H$45</c:f>
              <c:strCache>
                <c:ptCount val="1"/>
                <c:pt idx="0">
                  <c:v>září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'5.5'!$I$45:$J$45</c:f>
              <c:numCache>
                <c:formatCode>0.0%</c:formatCode>
                <c:ptCount val="2"/>
                <c:pt idx="0">
                  <c:v>0.36228638453684336</c:v>
                </c:pt>
                <c:pt idx="1">
                  <c:v>5.605692846075841E-2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0-410E-B795-EC65F30D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333056"/>
        <c:axId val="166339328"/>
      </c:barChart>
      <c:catAx>
        <c:axId val="166333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6339328"/>
        <c:crosses val="autoZero"/>
        <c:auto val="1"/>
        <c:lblAlgn val="ctr"/>
        <c:lblOffset val="100"/>
        <c:noMultiLvlLbl val="0"/>
      </c:catAx>
      <c:valAx>
        <c:axId val="1663393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6333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4C5-4D97-9705-2AF2BCE9BB93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'5.6'!$C$7:$C$11</c:f>
              <c:numCache>
                <c:formatCode>#,##0</c:formatCode>
                <c:ptCount val="5"/>
                <c:pt idx="0">
                  <c:v>21451.486135251151</c:v>
                </c:pt>
                <c:pt idx="1">
                  <c:v>302371.2370932679</c:v>
                </c:pt>
                <c:pt idx="2">
                  <c:v>11261.470000000001</c:v>
                </c:pt>
                <c:pt idx="3">
                  <c:v>47183.298000000003</c:v>
                </c:pt>
                <c:pt idx="4">
                  <c:v>382267.49122851907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D97-9705-2AF2BCE9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6431360"/>
        <c:axId val="166437248"/>
      </c:barChart>
      <c:catAx>
        <c:axId val="1664313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6437248"/>
        <c:crosses val="autoZero"/>
        <c:auto val="1"/>
        <c:lblAlgn val="ctr"/>
        <c:lblOffset val="100"/>
        <c:noMultiLvlLbl val="0"/>
      </c:catAx>
      <c:valAx>
        <c:axId val="16643724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643136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BC-4465-971B-A3752841C877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'5.6'!$G$7:$G$11</c:f>
              <c:numCache>
                <c:formatCode>#\ ##0.0</c:formatCode>
                <c:ptCount val="5"/>
                <c:pt idx="0">
                  <c:v>20.041935483870962</c:v>
                </c:pt>
                <c:pt idx="1">
                  <c:v>19.009139784946239</c:v>
                </c:pt>
                <c:pt idx="2">
                  <c:v>18.303225806451611</c:v>
                </c:pt>
                <c:pt idx="3">
                  <c:v>19.022580645161288</c:v>
                </c:pt>
                <c:pt idx="4">
                  <c:v>19.022580645161288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C-4465-971B-A3752841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187200"/>
        <c:axId val="167188736"/>
      </c:barChart>
      <c:catAx>
        <c:axId val="1671872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7188736"/>
        <c:crosses val="autoZero"/>
        <c:auto val="1"/>
        <c:lblAlgn val="ctr"/>
        <c:lblOffset val="100"/>
        <c:noMultiLvlLbl val="0"/>
      </c:catAx>
      <c:valAx>
        <c:axId val="167188736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187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'5.6'!$H$7:$H$11</c:f>
              <c:numCache>
                <c:formatCode>#\ ##0.0</c:formatCode>
                <c:ptCount val="5"/>
                <c:pt idx="0">
                  <c:v>24</c:v>
                </c:pt>
                <c:pt idx="1">
                  <c:v>22.599999999999998</c:v>
                </c:pt>
                <c:pt idx="2">
                  <c:v>22.3</c:v>
                </c:pt>
                <c:pt idx="3">
                  <c:v>22.6</c:v>
                </c:pt>
                <c:pt idx="4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5-4306-9851-6169F5F521BE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'5.6'!$I$7:$I$11</c:f>
              <c:numCache>
                <c:formatCode>#\ ##0.0</c:formatCode>
                <c:ptCount val="5"/>
                <c:pt idx="0">
                  <c:v>15.4</c:v>
                </c:pt>
                <c:pt idx="1">
                  <c:v>15.066666666666668</c:v>
                </c:pt>
                <c:pt idx="2">
                  <c:v>13.5</c:v>
                </c:pt>
                <c:pt idx="3">
                  <c:v>14.9</c:v>
                </c:pt>
                <c:pt idx="4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05-4306-9851-6169F5F5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7211776"/>
        <c:axId val="167213312"/>
      </c:barChart>
      <c:catAx>
        <c:axId val="1672117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7213312"/>
        <c:crosses val="autoZero"/>
        <c:auto val="1"/>
        <c:lblAlgn val="ctr"/>
        <c:lblOffset val="100"/>
        <c:noMultiLvlLbl val="0"/>
      </c:catAx>
      <c:valAx>
        <c:axId val="16721331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211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04-426F-B110-21F54C9DB5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04-426F-B110-21F54C9DB53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A04-426F-B110-21F54C9DB53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A04-426F-B110-21F54C9DB531}"/>
              </c:ext>
            </c:extLst>
          </c:dPt>
          <c:dLbls>
            <c:dLbl>
              <c:idx val="0"/>
              <c:layout>
                <c:manualLayout>
                  <c:x val="-0.2092697417917585"/>
                  <c:y val="0.2400304925119654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4-426F-B110-21F54C9DB531}"/>
                </c:ext>
              </c:extLst>
            </c:dLbl>
            <c:dLbl>
              <c:idx val="1"/>
              <c:layout>
                <c:manualLayout>
                  <c:x val="0.33687823658444793"/>
                  <c:y val="-0.100879265091863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4-426F-B110-21F54C9DB531}"/>
                </c:ext>
              </c:extLst>
            </c:dLbl>
            <c:dLbl>
              <c:idx val="2"/>
              <c:layout>
                <c:manualLayout>
                  <c:x val="0.17075889327553034"/>
                  <c:y val="0.15344989964489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4-426F-B110-21F54C9DB531}"/>
                </c:ext>
              </c:extLst>
            </c:dLbl>
            <c:dLbl>
              <c:idx val="3"/>
              <c:layout>
                <c:manualLayout>
                  <c:x val="-9.1761723357055621E-3"/>
                  <c:y val="0.2008591940713293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04-426F-B110-21F54C9DB5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'5.6'!$A$7:$A$10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'5.6'!$E$7:$E$10</c:f>
              <c:numCache>
                <c:formatCode>0.0%</c:formatCode>
                <c:ptCount val="4"/>
                <c:pt idx="0">
                  <c:v>5.6116427965954022E-2</c:v>
                </c:pt>
                <c:pt idx="1">
                  <c:v>0.79099385647865805</c:v>
                </c:pt>
                <c:pt idx="2">
                  <c:v>2.9459659161202141E-2</c:v>
                </c:pt>
                <c:pt idx="3">
                  <c:v>0.12343005639418572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04-426F-B110-21F54C9D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9F7F-4C12-9CAF-62086B6BC9E1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'5.7'!$C$7:$C$11</c:f>
              <c:numCache>
                <c:formatCode>#,##0</c:formatCode>
                <c:ptCount val="5"/>
                <c:pt idx="0">
                  <c:v>21871.742012823921</c:v>
                </c:pt>
                <c:pt idx="1">
                  <c:v>322228.78175464511</c:v>
                </c:pt>
                <c:pt idx="2">
                  <c:v>12813.60599</c:v>
                </c:pt>
                <c:pt idx="3">
                  <c:v>6524.1148400000002</c:v>
                </c:pt>
                <c:pt idx="4">
                  <c:v>363438.24459746905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F-4C12-9CAF-62086B6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053184"/>
        <c:axId val="167054720"/>
      </c:barChart>
      <c:catAx>
        <c:axId val="1670531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7054720"/>
        <c:crosses val="autoZero"/>
        <c:auto val="1"/>
        <c:lblAlgn val="ctr"/>
        <c:lblOffset val="100"/>
        <c:noMultiLvlLbl val="0"/>
      </c:catAx>
      <c:valAx>
        <c:axId val="16705472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053184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ED29-486A-AE96-2524202E0B3F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'5.7'!$G$7:$G$11</c:f>
              <c:numCache>
                <c:formatCode>#\ ##0.0</c:formatCode>
                <c:ptCount val="5"/>
                <c:pt idx="0">
                  <c:v>17.522580645161284</c:v>
                </c:pt>
                <c:pt idx="1">
                  <c:v>16.265591397849466</c:v>
                </c:pt>
                <c:pt idx="2">
                  <c:v>15.841935483870968</c:v>
                </c:pt>
                <c:pt idx="3">
                  <c:v>16.287096774193547</c:v>
                </c:pt>
                <c:pt idx="4">
                  <c:v>16.287096774193547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9-486A-AE96-2524202E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096320"/>
        <c:axId val="167097856"/>
      </c:barChart>
      <c:catAx>
        <c:axId val="1670963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7097856"/>
        <c:crosses val="autoZero"/>
        <c:auto val="1"/>
        <c:lblAlgn val="ctr"/>
        <c:lblOffset val="100"/>
        <c:noMultiLvlLbl val="0"/>
      </c:catAx>
      <c:valAx>
        <c:axId val="167097856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0963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'5.7'!$H$7:$H$11</c:f>
              <c:numCache>
                <c:formatCode>#\ ##0.0</c:formatCode>
                <c:ptCount val="5"/>
                <c:pt idx="0">
                  <c:v>24.2</c:v>
                </c:pt>
                <c:pt idx="1">
                  <c:v>22.233333333333334</c:v>
                </c:pt>
                <c:pt idx="2">
                  <c:v>21.8</c:v>
                </c:pt>
                <c:pt idx="3">
                  <c:v>22.4</c:v>
                </c:pt>
                <c:pt idx="4">
                  <c:v>22.4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F-426E-8B9F-1A852D9FA533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'5.7'!$I$7:$I$11</c:f>
              <c:numCache>
                <c:formatCode>#\ ##0.0</c:formatCode>
                <c:ptCount val="5"/>
                <c:pt idx="0">
                  <c:v>13</c:v>
                </c:pt>
                <c:pt idx="1">
                  <c:v>11.85</c:v>
                </c:pt>
                <c:pt idx="2">
                  <c:v>11.4</c:v>
                </c:pt>
                <c:pt idx="3">
                  <c:v>11.9</c:v>
                </c:pt>
                <c:pt idx="4">
                  <c:v>11.9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DF-426E-8B9F-1A852D9F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7124992"/>
        <c:axId val="167126528"/>
      </c:barChart>
      <c:catAx>
        <c:axId val="1671249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7126528"/>
        <c:crosses val="autoZero"/>
        <c:auto val="1"/>
        <c:lblAlgn val="ctr"/>
        <c:lblOffset val="100"/>
        <c:noMultiLvlLbl val="0"/>
      </c:catAx>
      <c:valAx>
        <c:axId val="167126528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124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4A-47F2-A3C8-F00D6B7960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4A-47F2-A3C8-F00D6B7960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74A-47F2-A3C8-F00D6B79603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74A-47F2-A3C8-F00D6B796032}"/>
              </c:ext>
            </c:extLst>
          </c:dPt>
          <c:dLbls>
            <c:dLbl>
              <c:idx val="0"/>
              <c:layout>
                <c:manualLayout>
                  <c:x val="-0.26884366845236024"/>
                  <c:y val="0.23022695692450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A-47F2-A3C8-F00D6B796032}"/>
                </c:ext>
              </c:extLst>
            </c:dLbl>
            <c:dLbl>
              <c:idx val="1"/>
              <c:layout>
                <c:manualLayout>
                  <c:x val="0.22486349133790021"/>
                  <c:y val="-6.166357881735371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A-47F2-A3C8-F00D6B796032}"/>
                </c:ext>
              </c:extLst>
            </c:dLbl>
            <c:dLbl>
              <c:idx val="2"/>
              <c:layout>
                <c:manualLayout>
                  <c:x val="0.19125068332858941"/>
                  <c:y val="0.16325382121352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4A-47F2-A3C8-F00D6B796032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4A-47F2-A3C8-F00D6B7960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'5.7'!$A$7:$A$10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'5.7'!$E$7:$E$10</c:f>
              <c:numCache>
                <c:formatCode>0.0%</c:formatCode>
                <c:ptCount val="4"/>
                <c:pt idx="0">
                  <c:v>6.0180078288261225E-2</c:v>
                </c:pt>
                <c:pt idx="1">
                  <c:v>0.88661220040707045</c:v>
                </c:pt>
                <c:pt idx="2">
                  <c:v>3.5256625246448355E-2</c:v>
                </c:pt>
                <c:pt idx="3">
                  <c:v>1.7951096058219939E-2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4A-47F2-A3C8-F00D6B79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CB5-4FBE-977D-CDDB9242C6BE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'5.8'!$C$7:$C$11</c:f>
              <c:numCache>
                <c:formatCode>#,##0</c:formatCode>
                <c:ptCount val="5"/>
                <c:pt idx="0">
                  <c:v>28361.221471816913</c:v>
                </c:pt>
                <c:pt idx="1">
                  <c:v>354928.78614304791</c:v>
                </c:pt>
                <c:pt idx="2">
                  <c:v>15362.80199</c:v>
                </c:pt>
                <c:pt idx="3">
                  <c:v>30511.289000000001</c:v>
                </c:pt>
                <c:pt idx="4">
                  <c:v>429164.09860486485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B5-4FBE-977D-CDDB9242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720064"/>
        <c:axId val="167721600"/>
      </c:barChart>
      <c:catAx>
        <c:axId val="1677200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7721600"/>
        <c:crosses val="autoZero"/>
        <c:auto val="1"/>
        <c:lblAlgn val="ctr"/>
        <c:lblOffset val="100"/>
        <c:noMultiLvlLbl val="0"/>
      </c:catAx>
      <c:valAx>
        <c:axId val="16772160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720064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'4.1'!$E$30</c:f>
              <c:strCache>
                <c:ptCount val="1"/>
                <c:pt idx="0">
                  <c:v>Skutečnost</c:v>
                </c:pt>
              </c:strCache>
            </c:strRef>
          </c:tx>
          <c:invertIfNegative val="0"/>
          <c:cat>
            <c:strRef>
              <c:f>'4.1'!$D$31:$D$42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'4.1'!$E$31:$E$42</c:f>
              <c:numCache>
                <c:formatCode>#\ ##0.0</c:formatCode>
                <c:ptCount val="12"/>
                <c:pt idx="0">
                  <c:v>1273.1090817392794</c:v>
                </c:pt>
                <c:pt idx="1">
                  <c:v>1165.2067863432326</c:v>
                </c:pt>
                <c:pt idx="2">
                  <c:v>1091.1743164401041</c:v>
                </c:pt>
                <c:pt idx="3">
                  <c:v>882.21581415663218</c:v>
                </c:pt>
                <c:pt idx="4">
                  <c:v>583.12097919475741</c:v>
                </c:pt>
                <c:pt idx="5">
                  <c:v>415.25950427794277</c:v>
                </c:pt>
                <c:pt idx="6">
                  <c:v>382.26710824888454</c:v>
                </c:pt>
                <c:pt idx="7">
                  <c:v>363.43820805664933</c:v>
                </c:pt>
                <c:pt idx="8">
                  <c:v>429.16403823996393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4-4339-BB83-47F9E5C24E45}"/>
            </c:ext>
          </c:extLst>
        </c:ser>
        <c:ser>
          <c:idx val="1"/>
          <c:order val="1"/>
          <c:tx>
            <c:strRef>
              <c:f>'4.1'!$F$30</c:f>
              <c:strCache>
                <c:ptCount val="1"/>
                <c:pt idx="0">
                  <c:v>Přepočet</c:v>
                </c:pt>
              </c:strCache>
            </c:strRef>
          </c:tx>
          <c:invertIfNegative val="0"/>
          <c:cat>
            <c:strRef>
              <c:f>'4.1'!$D$31:$D$42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'4.1'!$F$31:$F$42</c:f>
              <c:numCache>
                <c:formatCode>#\ ##0.0</c:formatCode>
                <c:ptCount val="12"/>
                <c:pt idx="0">
                  <c:v>1283.9255507782743</c:v>
                </c:pt>
                <c:pt idx="1">
                  <c:v>1146.9243868263973</c:v>
                </c:pt>
                <c:pt idx="2">
                  <c:v>1071.0225001294161</c:v>
                </c:pt>
                <c:pt idx="3">
                  <c:v>783.39723392085205</c:v>
                </c:pt>
                <c:pt idx="4">
                  <c:v>531.2374116596751</c:v>
                </c:pt>
                <c:pt idx="5">
                  <c:v>423.47880666077111</c:v>
                </c:pt>
                <c:pt idx="6">
                  <c:v>385.01343534916839</c:v>
                </c:pt>
                <c:pt idx="7">
                  <c:v>355.73298559087806</c:v>
                </c:pt>
                <c:pt idx="8">
                  <c:v>453.30647987304832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34-4339-BB83-47F9E5C2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23072"/>
        <c:axId val="160324608"/>
      </c:barChart>
      <c:catAx>
        <c:axId val="160323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0324608"/>
        <c:crosses val="autoZero"/>
        <c:auto val="1"/>
        <c:lblAlgn val="ctr"/>
        <c:lblOffset val="100"/>
        <c:noMultiLvlLbl val="0"/>
      </c:catAx>
      <c:valAx>
        <c:axId val="160324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0323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B2B5-4B1A-8498-97C66ED7FF48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'5.8'!$G$7:$G$11</c:f>
              <c:numCache>
                <c:formatCode>#\ ##0.0</c:formatCode>
                <c:ptCount val="5"/>
                <c:pt idx="0">
                  <c:v>16.113333333333333</c:v>
                </c:pt>
                <c:pt idx="1">
                  <c:v>14.406666666666665</c:v>
                </c:pt>
                <c:pt idx="2">
                  <c:v>13.860000000000005</c:v>
                </c:pt>
                <c:pt idx="3">
                  <c:v>14.373333333333333</c:v>
                </c:pt>
                <c:pt idx="4">
                  <c:v>14.373333333333333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5-4B1A-8498-97C66ED7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742464"/>
        <c:axId val="167752448"/>
      </c:barChart>
      <c:catAx>
        <c:axId val="1677424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7752448"/>
        <c:crosses val="autoZero"/>
        <c:auto val="1"/>
        <c:lblAlgn val="ctr"/>
        <c:lblOffset val="100"/>
        <c:noMultiLvlLbl val="0"/>
      </c:catAx>
      <c:valAx>
        <c:axId val="167752448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742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'5.8'!$H$7:$H$11</c:f>
              <c:numCache>
                <c:formatCode>#\ ##0.0</c:formatCode>
                <c:ptCount val="5"/>
                <c:pt idx="0">
                  <c:v>19.5</c:v>
                </c:pt>
                <c:pt idx="1">
                  <c:v>18.05</c:v>
                </c:pt>
                <c:pt idx="2">
                  <c:v>17.899999999999999</c:v>
                </c:pt>
                <c:pt idx="3">
                  <c:v>18.100000000000001</c:v>
                </c:pt>
                <c:pt idx="4">
                  <c:v>18.100000000000001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3-446F-ACAA-1D638CAF4F26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'5.8'!$I$7:$I$11</c:f>
              <c:numCache>
                <c:formatCode>#\ ##0.0</c:formatCode>
                <c:ptCount val="5"/>
                <c:pt idx="0">
                  <c:v>9.6999999999999993</c:v>
                </c:pt>
                <c:pt idx="1">
                  <c:v>8.6</c:v>
                </c:pt>
                <c:pt idx="2">
                  <c:v>7.6</c:v>
                </c:pt>
                <c:pt idx="3">
                  <c:v>8.6</c:v>
                </c:pt>
                <c:pt idx="4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3-446F-ACAA-1D638CAF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7865344"/>
        <c:axId val="167867136"/>
      </c:barChart>
      <c:catAx>
        <c:axId val="1678653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7867136"/>
        <c:crosses val="autoZero"/>
        <c:auto val="1"/>
        <c:lblAlgn val="ctr"/>
        <c:lblOffset val="100"/>
        <c:noMultiLvlLbl val="0"/>
      </c:catAx>
      <c:valAx>
        <c:axId val="167867136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865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A4-4EB2-A29D-EA3C089C4B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A4-4EB2-A29D-EA3C089C4B4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9A4-4EB2-A29D-EA3C089C4B4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9A4-4EB2-A29D-EA3C089C4B49}"/>
              </c:ext>
            </c:extLst>
          </c:dPt>
          <c:dLbls>
            <c:dLbl>
              <c:idx val="0"/>
              <c:layout>
                <c:manualLayout>
                  <c:x val="-0.17481783779673074"/>
                  <c:y val="0.210619113787247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A4-4EB2-A29D-EA3C089C4B49}"/>
                </c:ext>
              </c:extLst>
            </c:dLbl>
            <c:dLbl>
              <c:idx val="1"/>
              <c:layout>
                <c:manualLayout>
                  <c:x val="0.36759483548082744"/>
                  <c:y val="-9.10753435232360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4-4EB2-A29D-EA3C089C4B49}"/>
                </c:ext>
              </c:extLst>
            </c:dLbl>
            <c:dLbl>
              <c:idx val="2"/>
              <c:layout>
                <c:manualLayout>
                  <c:x val="0.21584083139226054"/>
                  <c:y val="0.197567546703720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4-4EB2-A29D-EA3C089C4B49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EB2-A29D-EA3C089C4B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'5.8'!$A$7:$A$10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'5.8'!$E$7:$E$10</c:f>
              <c:numCache>
                <c:formatCode>0.0%</c:formatCode>
                <c:ptCount val="4"/>
                <c:pt idx="0">
                  <c:v>6.6084794986379647E-2</c:v>
                </c:pt>
                <c:pt idx="1">
                  <c:v>0.8270234795894098</c:v>
                </c:pt>
                <c:pt idx="2">
                  <c:v>3.5797034374360999E-2</c:v>
                </c:pt>
                <c:pt idx="3">
                  <c:v>7.1094691049849473E-2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4-4EB2-A29D-EA3C089C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A53-42DC-AA31-2FE6E2913223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'5.9'!$C$7:$C$11</c:f>
              <c:numCache>
                <c:formatCode>#,##0</c:formatCode>
                <c:ptCount val="5"/>
                <c:pt idx="0">
                  <c:v>71684.449619891981</c:v>
                </c:pt>
                <c:pt idx="1">
                  <c:v>979528.80499096087</c:v>
                </c:pt>
                <c:pt idx="2">
                  <c:v>39437.877979999997</c:v>
                </c:pt>
                <c:pt idx="3">
                  <c:v>84218.701840000009</c:v>
                </c:pt>
                <c:pt idx="4">
                  <c:v>1174869.8344308529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3-42DC-AA31-2FE6E291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940480"/>
        <c:axId val="167942016"/>
      </c:barChart>
      <c:catAx>
        <c:axId val="1679404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7942016"/>
        <c:crosses val="autoZero"/>
        <c:auto val="1"/>
        <c:lblAlgn val="ctr"/>
        <c:lblOffset val="100"/>
        <c:noMultiLvlLbl val="0"/>
      </c:catAx>
      <c:valAx>
        <c:axId val="1679420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940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D3EA-4BED-B822-0F67D5D34198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'5.9'!$G$7:$G$11</c:f>
              <c:numCache>
                <c:formatCode>#\ ##0.0</c:formatCode>
                <c:ptCount val="5"/>
                <c:pt idx="0">
                  <c:v>17.892616487455189</c:v>
                </c:pt>
                <c:pt idx="1">
                  <c:v>16.560465949820792</c:v>
                </c:pt>
                <c:pt idx="2">
                  <c:v>16.001720430107529</c:v>
                </c:pt>
                <c:pt idx="3">
                  <c:v>16.56100358422939</c:v>
                </c:pt>
                <c:pt idx="4">
                  <c:v>16.56100358422939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A-4BED-B822-0F67D5D3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971072"/>
        <c:axId val="167976960"/>
      </c:barChart>
      <c:catAx>
        <c:axId val="1679710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7976960"/>
        <c:crosses val="autoZero"/>
        <c:auto val="1"/>
        <c:lblAlgn val="ctr"/>
        <c:lblOffset val="100"/>
        <c:noMultiLvlLbl val="0"/>
      </c:catAx>
      <c:valAx>
        <c:axId val="167976960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971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'5.9'!$H$7:$H$11</c:f>
              <c:numCache>
                <c:formatCode>#\ ##0.0</c:formatCode>
                <c:ptCount val="5"/>
                <c:pt idx="0">
                  <c:v>24.2</c:v>
                </c:pt>
                <c:pt idx="1">
                  <c:v>22.599999999999998</c:v>
                </c:pt>
                <c:pt idx="2">
                  <c:v>22.3</c:v>
                </c:pt>
                <c:pt idx="3">
                  <c:v>22.6</c:v>
                </c:pt>
                <c:pt idx="4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C-4732-BE63-1707B24CD49D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'5.9'!$I$7:$I$11</c:f>
              <c:numCache>
                <c:formatCode>#\ ##0.0</c:formatCode>
                <c:ptCount val="5"/>
                <c:pt idx="0">
                  <c:v>9.6999999999999993</c:v>
                </c:pt>
                <c:pt idx="1">
                  <c:v>8.6</c:v>
                </c:pt>
                <c:pt idx="2">
                  <c:v>7.6</c:v>
                </c:pt>
                <c:pt idx="3">
                  <c:v>8.6</c:v>
                </c:pt>
                <c:pt idx="4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EC-4732-BE63-1707B24C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8016128"/>
        <c:axId val="168017920"/>
      </c:barChart>
      <c:catAx>
        <c:axId val="1680161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8017920"/>
        <c:crosses val="autoZero"/>
        <c:auto val="1"/>
        <c:lblAlgn val="ctr"/>
        <c:lblOffset val="100"/>
        <c:noMultiLvlLbl val="0"/>
      </c:catAx>
      <c:valAx>
        <c:axId val="168017920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016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9B-4832-B10E-25928D6B47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9B-4832-B10E-25928D6B47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9B-4832-B10E-25928D6B472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89B-4832-B10E-25928D6B472E}"/>
              </c:ext>
            </c:extLst>
          </c:dPt>
          <c:dLbls>
            <c:dLbl>
              <c:idx val="0"/>
              <c:layout>
                <c:manualLayout>
                  <c:x val="-0.17801356659866183"/>
                  <c:y val="0.2008151922186197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9B-4832-B10E-25928D6B472E}"/>
                </c:ext>
              </c:extLst>
            </c:dLbl>
            <c:dLbl>
              <c:idx val="1"/>
              <c:layout>
                <c:manualLayout>
                  <c:x val="0.23012453500311691"/>
                  <c:y val="-7.14678863671452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B-4832-B10E-25928D6B472E}"/>
                </c:ext>
              </c:extLst>
            </c:dLbl>
            <c:dLbl>
              <c:idx val="2"/>
              <c:layout>
                <c:manualLayout>
                  <c:x val="0.21584083139226048"/>
                  <c:y val="0.197567546703720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B-4832-B10E-25928D6B472E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9B-4832-B10E-25928D6B47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'5.9'!$A$7:$A$10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'5.9'!$E$7:$E$10</c:f>
              <c:numCache>
                <c:formatCode>0.0%</c:formatCode>
                <c:ptCount val="4"/>
                <c:pt idx="0">
                  <c:v>6.101480140105766E-2</c:v>
                </c:pt>
                <c:pt idx="1">
                  <c:v>0.83373389654308228</c:v>
                </c:pt>
                <c:pt idx="2">
                  <c:v>3.3567870094396504E-2</c:v>
                </c:pt>
                <c:pt idx="3">
                  <c:v>7.1683431961463567E-2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9B-4832-B10E-25928D6B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/>
            </a:pPr>
            <a:r>
              <a:rPr lang="cs-CZ" sz="800" b="1"/>
              <a:t>Spotřeba zemního plynu podle plynárenských soustav v ČR po jednotlivých čtvrtletích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'5.10'!$D$32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'5.10'!$E$32:$H$32</c:f>
              <c:numCache>
                <c:formatCode>General</c:formatCode>
                <c:ptCount val="4"/>
                <c:pt idx="0">
                  <c:v>384058.63429357891</c:v>
                </c:pt>
                <c:pt idx="1">
                  <c:v>2802839.9289346351</c:v>
                </c:pt>
                <c:pt idx="2">
                  <c:v>132389.97797000001</c:v>
                </c:pt>
                <c:pt idx="3">
                  <c:v>210201.60099999997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7-498D-83D8-17C8283F0A2B}"/>
            </c:ext>
          </c:extLst>
        </c:ser>
        <c:ser>
          <c:idx val="1"/>
          <c:order val="1"/>
          <c:tx>
            <c:strRef>
              <c:f>'5.10'!$D$33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'5.10'!$E$33:$H$33</c:f>
              <c:numCache>
                <c:formatCode>General</c:formatCode>
                <c:ptCount val="4"/>
                <c:pt idx="0">
                  <c:v>158518.52495480454</c:v>
                </c:pt>
                <c:pt idx="1">
                  <c:v>1497233.5764649597</c:v>
                </c:pt>
                <c:pt idx="2">
                  <c:v>69624.495999999999</c:v>
                </c:pt>
                <c:pt idx="3">
                  <c:v>155219.86199999999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7-498D-83D8-17C8283F0A2B}"/>
            </c:ext>
          </c:extLst>
        </c:ser>
        <c:ser>
          <c:idx val="2"/>
          <c:order val="2"/>
          <c:tx>
            <c:strRef>
              <c:f>'5.10'!$D$34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'5.10'!$E$34:$H$34</c:f>
              <c:numCache>
                <c:formatCode>General</c:formatCode>
                <c:ptCount val="4"/>
                <c:pt idx="0">
                  <c:v>71684.449619891981</c:v>
                </c:pt>
                <c:pt idx="1">
                  <c:v>979528.80499096098</c:v>
                </c:pt>
                <c:pt idx="2">
                  <c:v>39437.877980000005</c:v>
                </c:pt>
                <c:pt idx="3">
                  <c:v>84218.701840000009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67-498D-83D8-17C8283F0A2B}"/>
            </c:ext>
          </c:extLst>
        </c:ser>
        <c:ser>
          <c:idx val="3"/>
          <c:order val="3"/>
          <c:tx>
            <c:strRef>
              <c:f>'5.10'!$D$35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'5.10'!$E$35:$H$35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67-498D-83D8-17C8283F0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6590720"/>
        <c:axId val="166596608"/>
      </c:barChart>
      <c:catAx>
        <c:axId val="166590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6596608"/>
        <c:crosses val="autoZero"/>
        <c:auto val="1"/>
        <c:lblAlgn val="ctr"/>
        <c:lblOffset val="100"/>
        <c:noMultiLvlLbl val="0"/>
      </c:catAx>
      <c:valAx>
        <c:axId val="1665966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6590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'6.8'!$A$8:$A$21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'6.8'!$D$8:$D$21</c:f>
              <c:numCache>
                <c:formatCode>#,##0</c:formatCode>
                <c:ptCount val="14"/>
                <c:pt idx="0">
                  <c:v>105469.37404</c:v>
                </c:pt>
                <c:pt idx="1">
                  <c:v>306197.42447999993</c:v>
                </c:pt>
                <c:pt idx="2">
                  <c:v>541833.47136000008</c:v>
                </c:pt>
                <c:pt idx="3">
                  <c:v>110532.76577</c:v>
                </c:pt>
                <c:pt idx="4">
                  <c:v>111259.1972</c:v>
                </c:pt>
                <c:pt idx="5">
                  <c:v>426103.30715999997</c:v>
                </c:pt>
                <c:pt idx="6">
                  <c:v>185797.40104999999</c:v>
                </c:pt>
                <c:pt idx="7">
                  <c:v>164440.71156999996</c:v>
                </c:pt>
                <c:pt idx="8">
                  <c:v>143331.05333000005</c:v>
                </c:pt>
                <c:pt idx="9">
                  <c:v>217230.02319801302</c:v>
                </c:pt>
                <c:pt idx="10">
                  <c:v>529184.84304499999</c:v>
                </c:pt>
                <c:pt idx="11">
                  <c:v>963520.25561999984</c:v>
                </c:pt>
                <c:pt idx="12">
                  <c:v>115713.81013999997</c:v>
                </c:pt>
                <c:pt idx="13">
                  <c:v>164764.36880999999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2-4EEC-B421-FF999B4A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6308480"/>
        <c:axId val="166326656"/>
      </c:barChart>
      <c:catAx>
        <c:axId val="1663084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6326656"/>
        <c:crosses val="autoZero"/>
        <c:auto val="1"/>
        <c:lblAlgn val="ctr"/>
        <c:lblOffset val="100"/>
        <c:noMultiLvlLbl val="0"/>
      </c:catAx>
      <c:valAx>
        <c:axId val="16632665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6308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'6.8'!$A$8:$A$21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'6.8'!$G$8:$G$21</c:f>
              <c:numCache>
                <c:formatCode>#\ ##0.0</c:formatCode>
                <c:ptCount val="14"/>
                <c:pt idx="0">
                  <c:v>18.035483870967742</c:v>
                </c:pt>
                <c:pt idx="1">
                  <c:v>21.245161290322581</c:v>
                </c:pt>
                <c:pt idx="2">
                  <c:v>16.696774193548389</c:v>
                </c:pt>
                <c:pt idx="3">
                  <c:v>18.751612903225812</c:v>
                </c:pt>
                <c:pt idx="4">
                  <c:v>18.429032258064513</c:v>
                </c:pt>
                <c:pt idx="5">
                  <c:v>20.338709677419359</c:v>
                </c:pt>
                <c:pt idx="6">
                  <c:v>19.606451612903225</c:v>
                </c:pt>
                <c:pt idx="7">
                  <c:v>19.061290322580643</c:v>
                </c:pt>
                <c:pt idx="8">
                  <c:v>18.248387096774195</c:v>
                </c:pt>
                <c:pt idx="9">
                  <c:v>20.532258064516128</c:v>
                </c:pt>
                <c:pt idx="10">
                  <c:v>19.170967741935488</c:v>
                </c:pt>
                <c:pt idx="11">
                  <c:v>18.92903225806452</c:v>
                </c:pt>
                <c:pt idx="12">
                  <c:v>18.667741935483864</c:v>
                </c:pt>
                <c:pt idx="13">
                  <c:v>19.758064516129036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0-40A7-9323-2A912D86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050112"/>
        <c:axId val="169051648"/>
      </c:barChart>
      <c:catAx>
        <c:axId val="16905011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69051648"/>
        <c:crosses val="autoZero"/>
        <c:auto val="1"/>
        <c:lblAlgn val="ctr"/>
        <c:lblOffset val="100"/>
        <c:noMultiLvlLbl val="0"/>
      </c:catAx>
      <c:valAx>
        <c:axId val="169051648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050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'4.1'!$N$30</c:f>
              <c:strCache>
                <c:ptCount val="1"/>
                <c:pt idx="0">
                  <c:v>Průměr</c:v>
                </c:pt>
              </c:strCache>
            </c:strRef>
          </c:tx>
          <c:invertIfNegative val="0"/>
          <c:cat>
            <c:strRef>
              <c:f>'4.1'!$M$31:$M$42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'4.1'!$N$31:$N$42</c:f>
              <c:numCache>
                <c:formatCode>#\ ##0.0</c:formatCode>
                <c:ptCount val="12"/>
                <c:pt idx="0">
                  <c:v>-0.91290322580645156</c:v>
                </c:pt>
                <c:pt idx="1">
                  <c:v>-0.7250000000000002</c:v>
                </c:pt>
                <c:pt idx="2">
                  <c:v>2.8290322580645157</c:v>
                </c:pt>
                <c:pt idx="3">
                  <c:v>5.6766666666666667</c:v>
                </c:pt>
                <c:pt idx="4">
                  <c:v>10.835483870967742</c:v>
                </c:pt>
                <c:pt idx="5">
                  <c:v>19.076666666666668</c:v>
                </c:pt>
                <c:pt idx="6">
                  <c:v>19.022580645161288</c:v>
                </c:pt>
                <c:pt idx="7">
                  <c:v>16.287096774193547</c:v>
                </c:pt>
                <c:pt idx="8">
                  <c:v>14.373333333333333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9-4DE4-B41C-175144B27E86}"/>
            </c:ext>
          </c:extLst>
        </c:ser>
        <c:ser>
          <c:idx val="1"/>
          <c:order val="1"/>
          <c:tx>
            <c:strRef>
              <c:f>'4.1'!$O$30</c:f>
              <c:strCache>
                <c:ptCount val="1"/>
                <c:pt idx="0">
                  <c:v>Normál</c:v>
                </c:pt>
              </c:strCache>
            </c:strRef>
          </c:tx>
          <c:invertIfNegative val="0"/>
          <c:cat>
            <c:strRef>
              <c:f>'4.1'!$M$31:$M$42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'4.1'!$O$31:$O$42</c:f>
              <c:numCache>
                <c:formatCode>#\ ##0.0</c:formatCode>
                <c:ptCount val="12"/>
                <c:pt idx="0">
                  <c:v>-1.2258064516129035</c:v>
                </c:pt>
                <c:pt idx="1">
                  <c:v>-0.15517241379310354</c:v>
                </c:pt>
                <c:pt idx="2">
                  <c:v>3.512903225806451</c:v>
                </c:pt>
                <c:pt idx="3">
                  <c:v>8.6366666666666667</c:v>
                </c:pt>
                <c:pt idx="4">
                  <c:v>13.522580645161288</c:v>
                </c:pt>
                <c:pt idx="5">
                  <c:v>16.59</c:v>
                </c:pt>
                <c:pt idx="6">
                  <c:v>18.522580645161291</c:v>
                </c:pt>
                <c:pt idx="7">
                  <c:v>18.119354838709679</c:v>
                </c:pt>
                <c:pt idx="8">
                  <c:v>13.223333333333333</c:v>
                </c:pt>
                <c:pt idx="9">
                  <c:v>8.3548387096774199</c:v>
                </c:pt>
                <c:pt idx="10">
                  <c:v>3.5466666666666664</c:v>
                </c:pt>
                <c:pt idx="11">
                  <c:v>-0.38387096774193558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9-4DE4-B41C-175144B2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50592"/>
        <c:axId val="160352128"/>
      </c:barChart>
      <c:catAx>
        <c:axId val="160350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0352128"/>
        <c:crosses val="autoZero"/>
        <c:auto val="1"/>
        <c:lblAlgn val="ctr"/>
        <c:lblOffset val="100"/>
        <c:noMultiLvlLbl val="0"/>
      </c:catAx>
      <c:valAx>
        <c:axId val="160352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0350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'6.9'!$A$8:$A$21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'6.9'!$G$8:$G$21</c:f>
              <c:numCache>
                <c:formatCode>#\ ##0.0</c:formatCode>
                <c:ptCount val="14"/>
                <c:pt idx="0">
                  <c:v>15.635483870967743</c:v>
                </c:pt>
                <c:pt idx="1">
                  <c:v>18</c:v>
                </c:pt>
                <c:pt idx="2">
                  <c:v>14.403225806451617</c:v>
                </c:pt>
                <c:pt idx="3">
                  <c:v>15.870967741935486</c:v>
                </c:pt>
                <c:pt idx="4">
                  <c:v>15.703225806451611</c:v>
                </c:pt>
                <c:pt idx="5">
                  <c:v>17.141935483870967</c:v>
                </c:pt>
                <c:pt idx="6">
                  <c:v>16.312903225806448</c:v>
                </c:pt>
                <c:pt idx="7">
                  <c:v>16.290322580645164</c:v>
                </c:pt>
                <c:pt idx="8">
                  <c:v>16.051612903225806</c:v>
                </c:pt>
                <c:pt idx="9">
                  <c:v>17.945161290322581</c:v>
                </c:pt>
                <c:pt idx="10">
                  <c:v>16.787096774193543</c:v>
                </c:pt>
                <c:pt idx="11">
                  <c:v>16.451612903225808</c:v>
                </c:pt>
                <c:pt idx="12">
                  <c:v>15.938709677419359</c:v>
                </c:pt>
                <c:pt idx="13">
                  <c:v>16.216129032258063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5-4B34-B926-0E1E11563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072512"/>
        <c:axId val="169074048"/>
      </c:barChart>
      <c:catAx>
        <c:axId val="16907251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69074048"/>
        <c:crosses val="autoZero"/>
        <c:auto val="1"/>
        <c:lblAlgn val="ctr"/>
        <c:lblOffset val="100"/>
        <c:noMultiLvlLbl val="0"/>
      </c:catAx>
      <c:valAx>
        <c:axId val="169074048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072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'6.9'!$A$8:$A$21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'6.9'!$D$8:$D$21</c:f>
              <c:numCache>
                <c:formatCode>#,##0</c:formatCode>
                <c:ptCount val="14"/>
                <c:pt idx="0">
                  <c:v>117930.73355000002</c:v>
                </c:pt>
                <c:pt idx="1">
                  <c:v>342580.35329000017</c:v>
                </c:pt>
                <c:pt idx="2">
                  <c:v>556088.39112000004</c:v>
                </c:pt>
                <c:pt idx="3">
                  <c:v>126817.06000000003</c:v>
                </c:pt>
                <c:pt idx="4">
                  <c:v>124121.98890999997</c:v>
                </c:pt>
                <c:pt idx="5">
                  <c:v>419204.14635</c:v>
                </c:pt>
                <c:pt idx="6">
                  <c:v>205363.59256000002</c:v>
                </c:pt>
                <c:pt idx="7">
                  <c:v>170695.69664000004</c:v>
                </c:pt>
                <c:pt idx="8">
                  <c:v>171849.70600999997</c:v>
                </c:pt>
                <c:pt idx="9">
                  <c:v>220796.39732098681</c:v>
                </c:pt>
                <c:pt idx="10">
                  <c:v>579927.07084199996</c:v>
                </c:pt>
                <c:pt idx="11">
                  <c:v>537116.95253000013</c:v>
                </c:pt>
                <c:pt idx="12">
                  <c:v>132364.60909000004</c:v>
                </c:pt>
                <c:pt idx="13">
                  <c:v>170142.39668000006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E-4CC5-9E50-618C204A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122816"/>
        <c:axId val="169128704"/>
      </c:barChart>
      <c:catAx>
        <c:axId val="1691228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9128704"/>
        <c:crosses val="autoZero"/>
        <c:auto val="1"/>
        <c:lblAlgn val="ctr"/>
        <c:lblOffset val="100"/>
        <c:noMultiLvlLbl val="0"/>
      </c:catAx>
      <c:valAx>
        <c:axId val="16912870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122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'6.10'!$A$8:$A$21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'6.10'!$G$8:$G$21</c:f>
              <c:numCache>
                <c:formatCode>#\ ##0.0</c:formatCode>
                <c:ptCount val="14"/>
                <c:pt idx="0">
                  <c:v>13.713333333333336</c:v>
                </c:pt>
                <c:pt idx="1">
                  <c:v>15.426666666666668</c:v>
                </c:pt>
                <c:pt idx="2">
                  <c:v>13.220000000000002</c:v>
                </c:pt>
                <c:pt idx="3">
                  <c:v>14.249999999999998</c:v>
                </c:pt>
                <c:pt idx="4">
                  <c:v>14.153333333333332</c:v>
                </c:pt>
                <c:pt idx="5">
                  <c:v>13.963333333333335</c:v>
                </c:pt>
                <c:pt idx="6">
                  <c:v>14.193333333333332</c:v>
                </c:pt>
                <c:pt idx="7">
                  <c:v>14.393333333333334</c:v>
                </c:pt>
                <c:pt idx="8">
                  <c:v>14.330000000000004</c:v>
                </c:pt>
                <c:pt idx="9">
                  <c:v>16.54</c:v>
                </c:pt>
                <c:pt idx="10">
                  <c:v>15.126666666666669</c:v>
                </c:pt>
                <c:pt idx="11">
                  <c:v>14.949999999999998</c:v>
                </c:pt>
                <c:pt idx="12">
                  <c:v>14.026666666666667</c:v>
                </c:pt>
                <c:pt idx="13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E-462E-8233-50B07F49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280640"/>
        <c:axId val="169282176"/>
      </c:barChart>
      <c:catAx>
        <c:axId val="1692806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69282176"/>
        <c:crosses val="autoZero"/>
        <c:auto val="1"/>
        <c:lblAlgn val="ctr"/>
        <c:lblOffset val="100"/>
        <c:noMultiLvlLbl val="0"/>
      </c:catAx>
      <c:valAx>
        <c:axId val="169282176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280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'6.10'!$A$8:$A$21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'6.10'!$D$8:$D$21</c:f>
              <c:numCache>
                <c:formatCode>#,##0</c:formatCode>
                <c:ptCount val="14"/>
                <c:pt idx="0">
                  <c:v>141129.83413999999</c:v>
                </c:pt>
                <c:pt idx="1">
                  <c:v>418596.04814000003</c:v>
                </c:pt>
                <c:pt idx="2">
                  <c:v>443085.09018000006</c:v>
                </c:pt>
                <c:pt idx="3">
                  <c:v>159419.37659999996</c:v>
                </c:pt>
                <c:pt idx="4">
                  <c:v>156089.18997000001</c:v>
                </c:pt>
                <c:pt idx="5">
                  <c:v>491854.33935000002</c:v>
                </c:pt>
                <c:pt idx="6">
                  <c:v>237440.50290000008</c:v>
                </c:pt>
                <c:pt idx="7">
                  <c:v>184882.53738999995</c:v>
                </c:pt>
                <c:pt idx="8">
                  <c:v>196557.73219000004</c:v>
                </c:pt>
                <c:pt idx="9">
                  <c:v>288958.73649500031</c:v>
                </c:pt>
                <c:pt idx="10">
                  <c:v>642563.46111800009</c:v>
                </c:pt>
                <c:pt idx="11">
                  <c:v>818128.35493000015</c:v>
                </c:pt>
                <c:pt idx="12">
                  <c:v>157561.88801</c:v>
                </c:pt>
                <c:pt idx="13">
                  <c:v>205447.51954000004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7-4977-85F1-65792FC6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314560"/>
        <c:axId val="169324544"/>
      </c:barChart>
      <c:catAx>
        <c:axId val="1693145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9324544"/>
        <c:crosses val="autoZero"/>
        <c:auto val="1"/>
        <c:lblAlgn val="ctr"/>
        <c:lblOffset val="100"/>
        <c:noMultiLvlLbl val="0"/>
      </c:catAx>
      <c:valAx>
        <c:axId val="16932454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314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'6.11'!$A$8:$A$21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'6.11'!$G$8:$G$21</c:f>
              <c:numCache>
                <c:formatCode>#\ ##0.0</c:formatCode>
                <c:ptCount val="14"/>
                <c:pt idx="0">
                  <c:v>15.794767025089607</c:v>
                </c:pt>
                <c:pt idx="1">
                  <c:v>18.22394265232975</c:v>
                </c:pt>
                <c:pt idx="2">
                  <c:v>14.773333333333335</c:v>
                </c:pt>
                <c:pt idx="3">
                  <c:v>16.290860215053765</c:v>
                </c:pt>
                <c:pt idx="4">
                  <c:v>16.095197132616487</c:v>
                </c:pt>
                <c:pt idx="5">
                  <c:v>17.14799283154122</c:v>
                </c:pt>
                <c:pt idx="6">
                  <c:v>16.704229390681004</c:v>
                </c:pt>
                <c:pt idx="7">
                  <c:v>16.581648745519715</c:v>
                </c:pt>
                <c:pt idx="8">
                  <c:v>16.21</c:v>
                </c:pt>
                <c:pt idx="9">
                  <c:v>18.339139784946237</c:v>
                </c:pt>
                <c:pt idx="10">
                  <c:v>17.028243727598564</c:v>
                </c:pt>
                <c:pt idx="11">
                  <c:v>16.776881720430108</c:v>
                </c:pt>
                <c:pt idx="12">
                  <c:v>16.211039426523296</c:v>
                </c:pt>
                <c:pt idx="13">
                  <c:v>16.458064516129031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2-4560-AB96-B0A89B33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361792"/>
        <c:axId val="169363328"/>
      </c:barChart>
      <c:catAx>
        <c:axId val="1693617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69363328"/>
        <c:crosses val="autoZero"/>
        <c:auto val="1"/>
        <c:lblAlgn val="ctr"/>
        <c:lblOffset val="100"/>
        <c:noMultiLvlLbl val="0"/>
      </c:catAx>
      <c:valAx>
        <c:axId val="169363328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361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'6.11'!$A$8:$A$21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'6.11'!$D$8:$D$21</c:f>
              <c:numCache>
                <c:formatCode>#,##0</c:formatCode>
                <c:ptCount val="14"/>
                <c:pt idx="0">
                  <c:v>364529.94173000002</c:v>
                </c:pt>
                <c:pt idx="1">
                  <c:v>1067373.8259100001</c:v>
                </c:pt>
                <c:pt idx="2">
                  <c:v>1541006.95266</c:v>
                </c:pt>
                <c:pt idx="3">
                  <c:v>396769.20237000001</c:v>
                </c:pt>
                <c:pt idx="4">
                  <c:v>391470.37607999996</c:v>
                </c:pt>
                <c:pt idx="5">
                  <c:v>1337161.7928599999</c:v>
                </c:pt>
                <c:pt idx="6">
                  <c:v>628601.49651000008</c:v>
                </c:pt>
                <c:pt idx="7">
                  <c:v>520018.94559999998</c:v>
                </c:pt>
                <c:pt idx="8">
                  <c:v>511738.49153000006</c:v>
                </c:pt>
                <c:pt idx="9">
                  <c:v>726985.157014</c:v>
                </c:pt>
                <c:pt idx="10">
                  <c:v>1751675.375005</c:v>
                </c:pt>
                <c:pt idx="11">
                  <c:v>2318765.5630800002</c:v>
                </c:pt>
                <c:pt idx="12">
                  <c:v>405640.30724000005</c:v>
                </c:pt>
                <c:pt idx="13">
                  <c:v>540354.28503000003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B-43BC-A034-258FBD2F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387520"/>
        <c:axId val="169389056"/>
      </c:barChart>
      <c:catAx>
        <c:axId val="1693875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9389056"/>
        <c:crosses val="autoZero"/>
        <c:auto val="1"/>
        <c:lblAlgn val="ctr"/>
        <c:lblOffset val="100"/>
        <c:noMultiLvlLbl val="0"/>
      </c:catAx>
      <c:valAx>
        <c:axId val="16938905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3875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50597841936423"/>
          <c:y val="0.34057376401069023"/>
          <c:w val="0.61308307391808592"/>
          <c:h val="0.65727516839124822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FC-43A5-9DF9-089D08C1FA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FC-43A5-9DF9-089D08C1FA9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0FC-43A5-9DF9-089D08C1FA9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0FC-43A5-9DF9-089D08C1FA9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0FC-43A5-9DF9-089D08C1FA91}"/>
              </c:ext>
            </c:extLst>
          </c:dPt>
          <c:dLbls>
            <c:dLbl>
              <c:idx val="0"/>
              <c:layout>
                <c:manualLayout>
                  <c:x val="-8.8139796478928542E-2"/>
                  <c:y val="-0.2535577118912101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FC-43A5-9DF9-089D08C1FA91}"/>
                </c:ext>
              </c:extLst>
            </c:dLbl>
            <c:dLbl>
              <c:idx val="1"/>
              <c:layout>
                <c:manualLayout>
                  <c:x val="0.1289835282217629"/>
                  <c:y val="-0.259931262951980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C-43A5-9DF9-089D08C1FA91}"/>
                </c:ext>
              </c:extLst>
            </c:dLbl>
            <c:dLbl>
              <c:idx val="2"/>
              <c:layout>
                <c:manualLayout>
                  <c:x val="0.2751346779327003"/>
                  <c:y val="-0.1976685005637177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FC-43A5-9DF9-089D08C1FA91}"/>
                </c:ext>
              </c:extLst>
            </c:dLbl>
            <c:dLbl>
              <c:idx val="3"/>
              <c:layout>
                <c:manualLayout>
                  <c:x val="-0.32260234912496405"/>
                  <c:y val="1.72374885683857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C-43A5-9DF9-089D08C1FA91}"/>
                </c:ext>
              </c:extLst>
            </c:dLbl>
            <c:dLbl>
              <c:idx val="4"/>
              <c:layout>
                <c:manualLayout>
                  <c:x val="-0.28336341678220456"/>
                  <c:y val="-0.2107996257424775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FC-43A5-9DF9-089D08C1FA9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'4.2'!$B$28:$F$28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'4.2'!$B$29:$F$29</c:f>
              <c:numCache>
                <c:formatCode>#,##0</c:formatCode>
                <c:ptCount val="5"/>
                <c:pt idx="0">
                  <c:v>1587</c:v>
                </c:pt>
                <c:pt idx="1">
                  <c:v>6431</c:v>
                </c:pt>
                <c:pt idx="2">
                  <c:v>206349</c:v>
                </c:pt>
                <c:pt idx="3">
                  <c:v>2610687</c:v>
                </c:pt>
                <c:pt idx="4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FC-43A5-9DF9-089D08C1FA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0722219767"/>
          <c:y val="9.5236845394881697E-2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'4.2'!$I$28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'4.2'!$I$29:$I$32</c:f>
              <c:numCache>
                <c:formatCode>#\ ##0.0</c:formatCode>
                <c:ptCount val="4"/>
                <c:pt idx="0">
                  <c:v>1431.8050750584557</c:v>
                </c:pt>
                <c:pt idx="1">
                  <c:v>1063.3620640207141</c:v>
                </c:pt>
                <c:pt idx="2">
                  <c:v>838.35536690842218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2-4100-9F69-CC81FEE75CF4}"/>
            </c:ext>
          </c:extLst>
        </c:ser>
        <c:ser>
          <c:idx val="1"/>
          <c:order val="1"/>
          <c:tx>
            <c:strRef>
              <c:f>'4.2'!$J$28</c:f>
              <c:strCache>
                <c:ptCount val="1"/>
                <c:pt idx="0">
                  <c:v>SO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'4.2'!$J$29:$J$32</c:f>
              <c:numCache>
                <c:formatCode>#\ ##0.0</c:formatCode>
                <c:ptCount val="4"/>
                <c:pt idx="0">
                  <c:v>335.13381365733915</c:v>
                </c:pt>
                <c:pt idx="1">
                  <c:v>156.94047635627899</c:v>
                </c:pt>
                <c:pt idx="2">
                  <c:v>96.81251173737553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2-4100-9F69-CC81FEE75CF4}"/>
            </c:ext>
          </c:extLst>
        </c:ser>
        <c:ser>
          <c:idx val="2"/>
          <c:order val="2"/>
          <c:tx>
            <c:strRef>
              <c:f>'4.2'!$K$28</c:f>
              <c:strCache>
                <c:ptCount val="1"/>
                <c:pt idx="0">
                  <c:v>MO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'4.2'!$K$29:$K$32</c:f>
              <c:numCache>
                <c:formatCode>#\ ##0.0</c:formatCode>
                <c:ptCount val="4"/>
                <c:pt idx="0">
                  <c:v>564.16571259290697</c:v>
                </c:pt>
                <c:pt idx="1">
                  <c:v>197.46591677568136</c:v>
                </c:pt>
                <c:pt idx="2">
                  <c:v>66.986757798035256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42-4100-9F69-CC81FEE75CF4}"/>
            </c:ext>
          </c:extLst>
        </c:ser>
        <c:ser>
          <c:idx val="3"/>
          <c:order val="3"/>
          <c:tx>
            <c:strRef>
              <c:f>'4.2'!$L$28</c:f>
              <c:strCache>
                <c:ptCount val="1"/>
                <c:pt idx="0">
                  <c:v>DOM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'4.2'!$L$29:$L$32</c:f>
              <c:numCache>
                <c:formatCode>#\ ##0.0</c:formatCode>
                <c:ptCount val="4"/>
                <c:pt idx="0">
                  <c:v>1110.9012267787871</c:v>
                </c:pt>
                <c:pt idx="1">
                  <c:v>413.02632588332409</c:v>
                </c:pt>
                <c:pt idx="2">
                  <c:v>145.26841621396062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42-4100-9F69-CC81FEE75CF4}"/>
            </c:ext>
          </c:extLst>
        </c:ser>
        <c:ser>
          <c:idx val="4"/>
          <c:order val="4"/>
          <c:tx>
            <c:strRef>
              <c:f>'4.2'!$M$28</c:f>
              <c:strCache>
                <c:ptCount val="1"/>
                <c:pt idx="0">
                  <c:v>CNG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'4.2'!$M$29:$M$32</c:f>
              <c:numCache>
                <c:formatCode>#\ ##0.0</c:formatCode>
                <c:ptCount val="4"/>
                <c:pt idx="0">
                  <c:v>23.614683052478597</c:v>
                </c:pt>
                <c:pt idx="1">
                  <c:v>24.724795956484336</c:v>
                </c:pt>
                <c:pt idx="2">
                  <c:v>24.802374732232707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2-4100-9F69-CC81FEE7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04224"/>
        <c:axId val="160405760"/>
      </c:barChart>
      <c:catAx>
        <c:axId val="160404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0405760"/>
        <c:crosses val="autoZero"/>
        <c:auto val="1"/>
        <c:lblAlgn val="ctr"/>
        <c:lblOffset val="100"/>
        <c:noMultiLvlLbl val="0"/>
      </c:catAx>
      <c:valAx>
        <c:axId val="160405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0404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37895708243207"/>
          <c:y val="0.12328481361561495"/>
          <c:w val="0.12313113547712735"/>
          <c:h val="0.650136175300221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'4.2'!$P$28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'4.2'!$P$29:$P$32</c:f>
              <c:numCache>
                <c:formatCode>#,##0</c:formatCode>
                <c:ptCount val="4"/>
                <c:pt idx="0">
                  <c:v>15288.566919496001</c:v>
                </c:pt>
                <c:pt idx="1">
                  <c:v>11355.012903674</c:v>
                </c:pt>
                <c:pt idx="2">
                  <c:v>8941.6784855650003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0-40B6-A393-E9E5BEC020C3}"/>
            </c:ext>
          </c:extLst>
        </c:ser>
        <c:ser>
          <c:idx val="1"/>
          <c:order val="1"/>
          <c:tx>
            <c:strRef>
              <c:f>'4.2'!$Q$28</c:f>
              <c:strCache>
                <c:ptCount val="1"/>
                <c:pt idx="0">
                  <c:v>SO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'4.2'!$Q$29:$Q$32</c:f>
              <c:numCache>
                <c:formatCode>#,##0</c:formatCode>
                <c:ptCount val="4"/>
                <c:pt idx="0">
                  <c:v>3578.8403998700005</c:v>
                </c:pt>
                <c:pt idx="1">
                  <c:v>1675.8054545800001</c:v>
                </c:pt>
                <c:pt idx="2">
                  <c:v>1032.4711644600002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0-40B6-A393-E9E5BEC020C3}"/>
            </c:ext>
          </c:extLst>
        </c:ser>
        <c:ser>
          <c:idx val="2"/>
          <c:order val="2"/>
          <c:tx>
            <c:strRef>
              <c:f>'4.2'!$R$28</c:f>
              <c:strCache>
                <c:ptCount val="1"/>
                <c:pt idx="0">
                  <c:v>MO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'4.2'!$R$29:$R$32</c:f>
              <c:numCache>
                <c:formatCode>#,##0</c:formatCode>
                <c:ptCount val="4"/>
                <c:pt idx="0">
                  <c:v>6024.978562110522</c:v>
                </c:pt>
                <c:pt idx="1">
                  <c:v>2108.3390250903535</c:v>
                </c:pt>
                <c:pt idx="2">
                  <c:v>714.27944162376161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0-40B6-A393-E9E5BEC020C3}"/>
            </c:ext>
          </c:extLst>
        </c:ser>
        <c:ser>
          <c:idx val="3"/>
          <c:order val="3"/>
          <c:tx>
            <c:strRef>
              <c:f>'4.2'!$S$28</c:f>
              <c:strCache>
                <c:ptCount val="1"/>
                <c:pt idx="0">
                  <c:v>DOM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'4.2'!$S$29:$S$32</c:f>
              <c:numCache>
                <c:formatCode>#,##0</c:formatCode>
                <c:ptCount val="4"/>
                <c:pt idx="0">
                  <c:v>11864.643774030554</c:v>
                </c:pt>
                <c:pt idx="1">
                  <c:v>4410.0592452435931</c:v>
                </c:pt>
                <c:pt idx="2">
                  <c:v>1549.1732048652384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F0-40B6-A393-E9E5BEC020C3}"/>
            </c:ext>
          </c:extLst>
        </c:ser>
        <c:ser>
          <c:idx val="4"/>
          <c:order val="4"/>
          <c:tx>
            <c:strRef>
              <c:f>'4.2'!$T$28</c:f>
              <c:strCache>
                <c:ptCount val="1"/>
                <c:pt idx="0">
                  <c:v>CNG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'4.2'!$T$29:$T$32</c:f>
              <c:numCache>
                <c:formatCode>#,##0</c:formatCode>
                <c:ptCount val="4"/>
                <c:pt idx="0">
                  <c:v>252.16498929900001</c:v>
                </c:pt>
                <c:pt idx="1">
                  <c:v>264.02055548499999</c:v>
                </c:pt>
                <c:pt idx="2">
                  <c:v>264.48941610500003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0-40B6-A393-E9E5BEC0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366784"/>
        <c:axId val="165376768"/>
      </c:barChart>
      <c:catAx>
        <c:axId val="165366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376768"/>
        <c:crosses val="autoZero"/>
        <c:auto val="1"/>
        <c:lblAlgn val="ctr"/>
        <c:lblOffset val="100"/>
        <c:noMultiLvlLbl val="0"/>
      </c:catAx>
      <c:valAx>
        <c:axId val="165376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536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D1D-4598-9BC4-D57E6B9EFFF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1D1D-4598-9BC4-D57E6B9EFFF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D1D-4598-9BC4-D57E6B9EFFF2}"/>
              </c:ext>
            </c:extLst>
          </c:dPt>
          <c:cat>
            <c:strRef>
              <c:f>'4.3'!$B$47:$B$49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'4.3'!$C$47:$C$49</c:f>
              <c:numCache>
                <c:formatCode>#,##0</c:formatCode>
                <c:ptCount val="3"/>
                <c:pt idx="0">
                  <c:v>15030.259164954767</c:v>
                </c:pt>
                <c:pt idx="1">
                  <c:v>9187.9087891586751</c:v>
                </c:pt>
                <c:pt idx="2">
                  <c:v>12331.197040286597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1D-4598-9BC4-D57E6B9E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4852096"/>
        <c:axId val="164853632"/>
      </c:barChart>
      <c:catAx>
        <c:axId val="16485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4853632"/>
        <c:crosses val="autoZero"/>
        <c:auto val="1"/>
        <c:lblAlgn val="ctr"/>
        <c:lblOffset val="100"/>
        <c:noMultiLvlLbl val="0"/>
      </c:catAx>
      <c:valAx>
        <c:axId val="164853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48520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47-48DA-85A8-0139621EAEA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C447-48DA-85A8-0139621EAEA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C447-48DA-85A8-0139621EAEAC}"/>
              </c:ext>
            </c:extLst>
          </c:dPt>
          <c:cat>
            <c:strRef>
              <c:f>'4.3'!$E$47:$E$49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'4.3'!$F$47:$F$49</c:f>
              <c:numCache>
                <c:formatCode>#,##0</c:formatCode>
                <c:ptCount val="3"/>
                <c:pt idx="0">
                  <c:v>15180.51904812564</c:v>
                </c:pt>
                <c:pt idx="1">
                  <c:v>9271.0357652035527</c:v>
                </c:pt>
                <c:pt idx="2">
                  <c:v>11723.81316311772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7-48DA-85A8-0139621E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744640"/>
        <c:axId val="165746176"/>
      </c:barChart>
      <c:catAx>
        <c:axId val="16574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746176"/>
        <c:crosses val="autoZero"/>
        <c:auto val="1"/>
        <c:lblAlgn val="ctr"/>
        <c:lblOffset val="100"/>
        <c:noMultiLvlLbl val="0"/>
      </c:catAx>
      <c:valAx>
        <c:axId val="165746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744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microsoft.com/office/2007/relationships/hdphoto" Target="../media/hdphoto2.wdp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microsoft.com/office/2007/relationships/hdphoto" Target="../media/hdphoto3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4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28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2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6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07/relationships/hdphoto" Target="../media/hdphoto4.wdp"/><Relationship Id="rId1" Type="http://schemas.openxmlformats.org/officeDocument/2006/relationships/image" Target="../media/image8.png"/><Relationship Id="rId4" Type="http://schemas.microsoft.com/office/2007/relationships/hdphoto" Target="../media/hdphoto5.wdp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microsoft.com/office/2007/relationships/hdphoto" Target="../media/hdphoto6.wdp"/><Relationship Id="rId1" Type="http://schemas.openxmlformats.org/officeDocument/2006/relationships/image" Target="../media/image10.png"/><Relationship Id="rId4" Type="http://schemas.microsoft.com/office/2007/relationships/hdphoto" Target="../media/hdphoto7.wdp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microsoft.com/office/2007/relationships/hdphoto" Target="../media/hdphoto8.wdp"/><Relationship Id="rId1" Type="http://schemas.openxmlformats.org/officeDocument/2006/relationships/image" Target="../media/image12.png"/><Relationship Id="rId4" Type="http://schemas.microsoft.com/office/2007/relationships/hdphoto" Target="../media/hdphoto9.wdp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microsoft.com/office/2007/relationships/hdphoto" Target="../media/hdphoto10.wdp"/><Relationship Id="rId1" Type="http://schemas.openxmlformats.org/officeDocument/2006/relationships/image" Target="../media/image14.png"/><Relationship Id="rId4" Type="http://schemas.microsoft.com/office/2007/relationships/hdphoto" Target="../media/hdphoto11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microsoft.com/office/2007/relationships/hdphoto" Target="../media/hdphoto12.wdp"/><Relationship Id="rId1" Type="http://schemas.openxmlformats.org/officeDocument/2006/relationships/image" Target="../media/image16.png"/><Relationship Id="rId4" Type="http://schemas.microsoft.com/office/2007/relationships/hdphoto" Target="../media/hdphoto13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microsoft.com/office/2007/relationships/hdphoto" Target="../media/hdphoto14.wdp"/><Relationship Id="rId1" Type="http://schemas.openxmlformats.org/officeDocument/2006/relationships/image" Target="../media/image18.png"/><Relationship Id="rId4" Type="http://schemas.microsoft.com/office/2007/relationships/hdphoto" Target="../media/hdphoto15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microsoft.com/office/2007/relationships/hdphoto" Target="../media/hdphoto16.wdp"/><Relationship Id="rId1" Type="http://schemas.openxmlformats.org/officeDocument/2006/relationships/image" Target="../media/image20.png"/><Relationship Id="rId4" Type="http://schemas.microsoft.com/office/2007/relationships/hdphoto" Target="../media/hdphoto17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microsoft.com/office/2007/relationships/hdphoto" Target="../media/hdphoto18.wdp"/><Relationship Id="rId1" Type="http://schemas.openxmlformats.org/officeDocument/2006/relationships/image" Target="../media/image22.png"/><Relationship Id="rId4" Type="http://schemas.openxmlformats.org/officeDocument/2006/relationships/chart" Target="../charts/chart39.xml"/></Relationships>
</file>

<file path=xl/drawings/_rels/drawing25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0.xml"/><Relationship Id="rId4" Type="http://schemas.openxmlformats.org/officeDocument/2006/relationships/chart" Target="../charts/chart41.xml"/></Relationships>
</file>

<file path=xl/drawings/_rels/drawing26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2.xml"/><Relationship Id="rId4" Type="http://schemas.openxmlformats.org/officeDocument/2006/relationships/chart" Target="../charts/chart43.xml"/></Relationships>
</file>

<file path=xl/drawings/_rels/drawing27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4.xml"/><Relationship Id="rId4" Type="http://schemas.openxmlformats.org/officeDocument/2006/relationships/chart" Target="../charts/chart45.xml"/></Relationships>
</file>

<file path=xl/drawings/_rels/drawing28.xml.rels><?xml version="1.0" encoding="UTF-8" standalone="yes"?>
<Relationships xmlns="http://schemas.openxmlformats.org/package/2006/relationships"><Relationship Id="rId2" Type="http://schemas.microsoft.com/office/2007/relationships/hdphoto" Target="../media/hdphoto18.wdp"/><Relationship Id="rId1" Type="http://schemas.openxmlformats.org/officeDocument/2006/relationships/image" Target="../media/image2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microsoft.com/office/2007/relationships/hdphoto" Target="../media/hdphoto2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microsoft.com/office/2007/relationships/hdphoto" Target="../media/hdphoto2.wdp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chart" Target="../charts/chart15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3890135</xdr:rowOff>
    </xdr:from>
    <xdr:to>
      <xdr:col>0</xdr:col>
      <xdr:colOff>2116575</xdr:colOff>
      <xdr:row>1</xdr:row>
      <xdr:rowOff>605844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5434676-A5EC-4085-84C1-34AFBAA6F04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95"/>
        <a:stretch/>
      </xdr:blipFill>
      <xdr:spPr bwMode="auto">
        <a:xfrm>
          <a:off x="28575" y="3890135"/>
          <a:ext cx="2088000" cy="12877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495300</xdr:colOff>
      <xdr:row>3</xdr:row>
      <xdr:rowOff>66675</xdr:rowOff>
    </xdr:from>
    <xdr:to>
      <xdr:col>2</xdr:col>
      <xdr:colOff>619125</xdr:colOff>
      <xdr:row>5</xdr:row>
      <xdr:rowOff>113268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EE4422D5-23C6-4051-B45B-98E3DF4CF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25478" y1="60952" x2="25478" y2="60952"/>
                      <a14:backgroundMark x1="23567" y1="50476" x2="77707" y2="59048"/>
                      <a14:backgroundMark x1="75159" y1="44762" x2="27389" y2="43810"/>
                      <a14:backgroundMark x1="27389" y1="43810" x2="73885" y2="48571"/>
                      <a14:backgroundMark x1="39490" y1="34286" x2="24841" y2="38095"/>
                      <a14:backgroundMark x1="20382" y1="42857" x2="19745" y2="43810"/>
                      <a14:backgroundMark x1="17834" y1="56190" x2="12102" y2="40000"/>
                      <a14:backgroundMark x1="53503" y1="66667" x2="57962" y2="66667"/>
                      <a14:backgroundMark x1="64968" y1="70476" x2="68790" y2="70476"/>
                      <a14:backgroundMark x1="80255" y1="45714" x2="84076" y2="54286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300" y="504825"/>
          <a:ext cx="1009650" cy="6752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51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51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504825</xdr:colOff>
      <xdr:row>3</xdr:row>
      <xdr:rowOff>85725</xdr:rowOff>
    </xdr:from>
    <xdr:to>
      <xdr:col>2</xdr:col>
      <xdr:colOff>628650</xdr:colOff>
      <xdr:row>5</xdr:row>
      <xdr:rowOff>114300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C8E3355-EF52-4B18-AB49-5872DB45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95652" l="1887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23875"/>
          <a:ext cx="10096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15" name="Obdélník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13C6EE1F-F5AD-439E-A9F4-0D56D81FE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8BC908A2-DE39-463C-B69C-B44FCE5D6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54E4C39C-1419-4BF3-9A5D-2F95D4698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1E9D5BB7-8E85-41F8-BC04-6C2FCEF0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A187F95E-7825-4088-BE83-BA9904BB0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88C16FBE-3698-4806-9D42-E58E72451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E2988C38-2859-4FF3-BE55-8F0FFC056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24</xdr:row>
      <xdr:rowOff>80962</xdr:rowOff>
    </xdr:from>
    <xdr:to>
      <xdr:col>10</xdr:col>
      <xdr:colOff>514350</xdr:colOff>
      <xdr:row>44</xdr:row>
      <xdr:rowOff>76200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</xdr:row>
      <xdr:rowOff>1</xdr:rowOff>
    </xdr:from>
    <xdr:to>
      <xdr:col>3</xdr:col>
      <xdr:colOff>117386</xdr:colOff>
      <xdr:row>6</xdr:row>
      <xdr:rowOff>266701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34</xdr:row>
      <xdr:rowOff>0</xdr:rowOff>
    </xdr:from>
    <xdr:to>
      <xdr:col>3</xdr:col>
      <xdr:colOff>126875</xdr:colOff>
      <xdr:row>36</xdr:row>
      <xdr:rowOff>295275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3</xdr:row>
      <xdr:rowOff>123825</xdr:rowOff>
    </xdr:from>
    <xdr:to>
      <xdr:col>2</xdr:col>
      <xdr:colOff>514349</xdr:colOff>
      <xdr:row>5</xdr:row>
      <xdr:rowOff>101762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742950"/>
          <a:ext cx="800099" cy="606587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33</xdr:row>
      <xdr:rowOff>9525</xdr:rowOff>
    </xdr:from>
    <xdr:to>
      <xdr:col>3</xdr:col>
      <xdr:colOff>9525</xdr:colOff>
      <xdr:row>35</xdr:row>
      <xdr:rowOff>158422</xdr:rowOff>
    </xdr:to>
    <xdr:pic>
      <xdr:nvPicPr>
        <xdr:cNvPr id="10" name="Picture 6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248275"/>
          <a:ext cx="1009650" cy="777547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114300</xdr:rowOff>
    </xdr:from>
    <xdr:to>
      <xdr:col>2</xdr:col>
      <xdr:colOff>628650</xdr:colOff>
      <xdr:row>5</xdr:row>
      <xdr:rowOff>104109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33425"/>
          <a:ext cx="828675" cy="618459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33</xdr:row>
      <xdr:rowOff>38100</xdr:rowOff>
    </xdr:from>
    <xdr:to>
      <xdr:col>3</xdr:col>
      <xdr:colOff>9524</xdr:colOff>
      <xdr:row>36</xdr:row>
      <xdr:rowOff>28688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276850"/>
          <a:ext cx="1019174" cy="933563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3</xdr:row>
      <xdr:rowOff>76200</xdr:rowOff>
    </xdr:from>
    <xdr:to>
      <xdr:col>2</xdr:col>
      <xdr:colOff>340949</xdr:colOff>
      <xdr:row>5</xdr:row>
      <xdr:rowOff>193039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33400"/>
          <a:ext cx="1083899" cy="621664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102420</xdr:colOff>
      <xdr:row>3</xdr:row>
      <xdr:rowOff>9525</xdr:rowOff>
    </xdr:from>
    <xdr:to>
      <xdr:col>2</xdr:col>
      <xdr:colOff>541975</xdr:colOff>
      <xdr:row>6</xdr:row>
      <xdr:rowOff>19050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070" y="628650"/>
          <a:ext cx="696730" cy="952500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33</xdr:row>
      <xdr:rowOff>142875</xdr:rowOff>
    </xdr:from>
    <xdr:to>
      <xdr:col>3</xdr:col>
      <xdr:colOff>0</xdr:colOff>
      <xdr:row>35</xdr:row>
      <xdr:rowOff>163363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381625"/>
          <a:ext cx="1000125" cy="649138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33</xdr:row>
      <xdr:rowOff>247650</xdr:rowOff>
    </xdr:from>
    <xdr:to>
      <xdr:col>2</xdr:col>
      <xdr:colOff>371475</xdr:colOff>
      <xdr:row>34</xdr:row>
      <xdr:rowOff>249691</xdr:rowOff>
    </xdr:to>
    <xdr:pic>
      <xdr:nvPicPr>
        <xdr:cNvPr id="5" name="Picture 15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314950"/>
          <a:ext cx="428625" cy="316366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619125</xdr:colOff>
      <xdr:row>3</xdr:row>
      <xdr:rowOff>19050</xdr:rowOff>
    </xdr:from>
    <xdr:to>
      <xdr:col>2</xdr:col>
      <xdr:colOff>504825</xdr:colOff>
      <xdr:row>6</xdr:row>
      <xdr:rowOff>55472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38175"/>
          <a:ext cx="771525" cy="9793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3</xdr:row>
      <xdr:rowOff>57149</xdr:rowOff>
    </xdr:from>
    <xdr:to>
      <xdr:col>3</xdr:col>
      <xdr:colOff>76201</xdr:colOff>
      <xdr:row>5</xdr:row>
      <xdr:rowOff>314324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676274"/>
          <a:ext cx="1143000" cy="885825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33</xdr:row>
      <xdr:rowOff>38100</xdr:rowOff>
    </xdr:from>
    <xdr:to>
      <xdr:col>3</xdr:col>
      <xdr:colOff>38100</xdr:colOff>
      <xdr:row>36</xdr:row>
      <xdr:rowOff>21265</xdr:rowOff>
    </xdr:to>
    <xdr:pic>
      <xdr:nvPicPr>
        <xdr:cNvPr id="5" name="Picture 11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276850"/>
          <a:ext cx="1076325" cy="926140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3</xdr:row>
      <xdr:rowOff>9525</xdr:rowOff>
    </xdr:from>
    <xdr:to>
      <xdr:col>2</xdr:col>
      <xdr:colOff>598840</xdr:colOff>
      <xdr:row>5</xdr:row>
      <xdr:rowOff>298449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33</xdr:row>
      <xdr:rowOff>28575</xdr:rowOff>
    </xdr:from>
    <xdr:to>
      <xdr:col>2</xdr:col>
      <xdr:colOff>594049</xdr:colOff>
      <xdr:row>35</xdr:row>
      <xdr:rowOff>168903</xdr:rowOff>
    </xdr:to>
    <xdr:pic>
      <xdr:nvPicPr>
        <xdr:cNvPr id="5" name="Picture 13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200026</xdr:colOff>
      <xdr:row>31</xdr:row>
      <xdr:rowOff>19050</xdr:rowOff>
    </xdr:from>
    <xdr:to>
      <xdr:col>4</xdr:col>
      <xdr:colOff>85726</xdr:colOff>
      <xdr:row>49</xdr:row>
      <xdr:rowOff>85725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0D95D72-9193-40CE-A27E-88CA7D68B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1318DEB4-BB07-4915-9CCF-C35453CEF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6C8692C-6ED2-4CD1-A42C-020C69B7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15641</xdr:rowOff>
    </xdr:from>
    <xdr:to>
      <xdr:col>2</xdr:col>
      <xdr:colOff>342900</xdr:colOff>
      <xdr:row>3</xdr:row>
      <xdr:rowOff>369596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6BD347C4-801B-4858-BAF8-FF6FE86BA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291866"/>
          <a:ext cx="1304925" cy="792105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85725</xdr:colOff>
      <xdr:row>34</xdr:row>
      <xdr:rowOff>15641</xdr:rowOff>
    </xdr:from>
    <xdr:to>
      <xdr:col>2</xdr:col>
      <xdr:colOff>342900</xdr:colOff>
      <xdr:row>35</xdr:row>
      <xdr:rowOff>369596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4F67EE1F-E9E9-42E7-BE1E-3A2712B7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7102241"/>
          <a:ext cx="1304925" cy="792105"/>
        </a:xfrm>
        <a:prstGeom prst="rect">
          <a:avLst/>
        </a:prstGeom>
        <a:effectLst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133351</xdr:colOff>
      <xdr:row>21</xdr:row>
      <xdr:rowOff>9525</xdr:rowOff>
    </xdr:from>
    <xdr:to>
      <xdr:col>10</xdr:col>
      <xdr:colOff>214</xdr:colOff>
      <xdr:row>22</xdr:row>
      <xdr:rowOff>158749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F9DFCE2-2DBC-4B3D-B81C-A41EE494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6" y="4029075"/>
          <a:ext cx="181188" cy="311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47626</xdr:colOff>
      <xdr:row>21</xdr:row>
      <xdr:rowOff>38999</xdr:rowOff>
    </xdr:from>
    <xdr:to>
      <xdr:col>15</xdr:col>
      <xdr:colOff>9526</xdr:colOff>
      <xdr:row>23</xdr:row>
      <xdr:rowOff>134211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6561BEC-30DB-496A-A88B-A09F340E2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6" y="4058549"/>
          <a:ext cx="209550" cy="41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87704</xdr:colOff>
      <xdr:row>20</xdr:row>
      <xdr:rowOff>126999</xdr:rowOff>
    </xdr:from>
    <xdr:to>
      <xdr:col>5</xdr:col>
      <xdr:colOff>293502</xdr:colOff>
      <xdr:row>23</xdr:row>
      <xdr:rowOff>155574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C9290B5-02D1-48A4-A706-0275A00B4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754" y="3984624"/>
          <a:ext cx="20579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19</xdr:row>
      <xdr:rowOff>158750</xdr:rowOff>
    </xdr:from>
    <xdr:to>
      <xdr:col>0</xdr:col>
      <xdr:colOff>406400</xdr:colOff>
      <xdr:row>23</xdr:row>
      <xdr:rowOff>147637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87CD941-DFD5-4772-A77F-9D4C79A4C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3825875"/>
          <a:ext cx="190500" cy="66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3</xdr:row>
      <xdr:rowOff>50800</xdr:rowOff>
    </xdr:from>
    <xdr:to>
      <xdr:col>18</xdr:col>
      <xdr:colOff>291434</xdr:colOff>
      <xdr:row>20</xdr:row>
      <xdr:rowOff>22130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71C3E5F-EADF-4287-95BF-ABC92741F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669925"/>
          <a:ext cx="5584159" cy="3209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292344</xdr:colOff>
      <xdr:row>37</xdr:row>
      <xdr:rowOff>163915</xdr:rowOff>
    </xdr:from>
    <xdr:to>
      <xdr:col>9</xdr:col>
      <xdr:colOff>293077</xdr:colOff>
      <xdr:row>42</xdr:row>
      <xdr:rowOff>190500</xdr:rowOff>
    </xdr:to>
    <xdr:cxnSp macro="">
      <xdr:nvCxnSpPr>
        <xdr:cNvPr id="7" name="Přímá spojnice se šipkou 6">
          <a:extLst>
            <a:ext uri="{FF2B5EF4-FFF2-40B4-BE49-F238E27FC236}">
              <a16:creationId xmlns:a16="http://schemas.microsoft.com/office/drawing/2014/main" id="{98297B1D-207D-4B19-ACEB-6AAC05BFF5D9}"/>
            </a:ext>
          </a:extLst>
        </xdr:cNvPr>
        <xdr:cNvCxnSpPr/>
      </xdr:nvCxnSpPr>
      <xdr:spPr>
        <a:xfrm>
          <a:off x="3121269" y="7145740"/>
          <a:ext cx="733" cy="979085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313764</xdr:colOff>
      <xdr:row>29</xdr:row>
      <xdr:rowOff>100853</xdr:rowOff>
    </xdr:from>
    <xdr:to>
      <xdr:col>15</xdr:col>
      <xdr:colOff>61633</xdr:colOff>
      <xdr:row>29</xdr:row>
      <xdr:rowOff>100853</xdr:rowOff>
    </xdr:to>
    <xdr:cxnSp macro="">
      <xdr:nvCxnSpPr>
        <xdr:cNvPr id="8" name="Přímá spojnice se šipkou 7">
          <a:extLst>
            <a:ext uri="{FF2B5EF4-FFF2-40B4-BE49-F238E27FC236}">
              <a16:creationId xmlns:a16="http://schemas.microsoft.com/office/drawing/2014/main" id="{ADBEA9F5-F22E-44E9-8EE3-F93740F9EA12}"/>
            </a:ext>
          </a:extLst>
        </xdr:cNvPr>
        <xdr:cNvCxnSpPr/>
      </xdr:nvCxnSpPr>
      <xdr:spPr>
        <a:xfrm flipH="1">
          <a:off x="3771339" y="5558678"/>
          <a:ext cx="938494" cy="0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268941</xdr:colOff>
      <xdr:row>29</xdr:row>
      <xdr:rowOff>100853</xdr:rowOff>
    </xdr:from>
    <xdr:to>
      <xdr:col>8</xdr:col>
      <xdr:colOff>0</xdr:colOff>
      <xdr:row>29</xdr:row>
      <xdr:rowOff>100853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01A2831F-DCAE-4033-B740-A9A9C5F2AF78}"/>
            </a:ext>
          </a:extLst>
        </xdr:cNvPr>
        <xdr:cNvCxnSpPr/>
      </xdr:nvCxnSpPr>
      <xdr:spPr>
        <a:xfrm flipH="1">
          <a:off x="1497666" y="5558678"/>
          <a:ext cx="1007409" cy="0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72838</xdr:colOff>
      <xdr:row>29</xdr:row>
      <xdr:rowOff>190500</xdr:rowOff>
    </xdr:from>
    <xdr:to>
      <xdr:col>10</xdr:col>
      <xdr:colOff>74993</xdr:colOff>
      <xdr:row>34</xdr:row>
      <xdr:rowOff>861</xdr:rowOff>
    </xdr:to>
    <xdr:cxnSp macro="">
      <xdr:nvCxnSpPr>
        <xdr:cNvPr id="10" name="Přímá spojnice se šipkou 9">
          <a:extLst>
            <a:ext uri="{FF2B5EF4-FFF2-40B4-BE49-F238E27FC236}">
              <a16:creationId xmlns:a16="http://schemas.microsoft.com/office/drawing/2014/main" id="{6FB81F7E-B8E6-428F-A4A1-8924C1EA46A3}"/>
            </a:ext>
          </a:extLst>
        </xdr:cNvPr>
        <xdr:cNvCxnSpPr/>
      </xdr:nvCxnSpPr>
      <xdr:spPr>
        <a:xfrm>
          <a:off x="3216088" y="5648325"/>
          <a:ext cx="2155" cy="762861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235324</xdr:colOff>
      <xdr:row>30</xdr:row>
      <xdr:rowOff>5603</xdr:rowOff>
    </xdr:from>
    <xdr:to>
      <xdr:col>9</xdr:col>
      <xdr:colOff>235324</xdr:colOff>
      <xdr:row>33</xdr:row>
      <xdr:rowOff>173692</xdr:rowOff>
    </xdr:to>
    <xdr:cxnSp macro="">
      <xdr:nvCxnSpPr>
        <xdr:cNvPr id="11" name="Přímá spojnice se šipkou 10">
          <a:extLst>
            <a:ext uri="{FF2B5EF4-FFF2-40B4-BE49-F238E27FC236}">
              <a16:creationId xmlns:a16="http://schemas.microsoft.com/office/drawing/2014/main" id="{EE99EC30-4985-4061-B057-D09ED2CA01AB}"/>
            </a:ext>
          </a:extLst>
        </xdr:cNvPr>
        <xdr:cNvCxnSpPr/>
      </xdr:nvCxnSpPr>
      <xdr:spPr>
        <a:xfrm flipV="1">
          <a:off x="3064249" y="5653928"/>
          <a:ext cx="0" cy="739589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5602</xdr:colOff>
      <xdr:row>36</xdr:row>
      <xdr:rowOff>112059</xdr:rowOff>
    </xdr:from>
    <xdr:to>
      <xdr:col>7</xdr:col>
      <xdr:colOff>291353</xdr:colOff>
      <xdr:row>38</xdr:row>
      <xdr:rowOff>112059</xdr:rowOff>
    </xdr:to>
    <xdr:cxnSp macro="">
      <xdr:nvCxnSpPr>
        <xdr:cNvPr id="12" name="Přímá spojnice se šipkou 11">
          <a:extLst>
            <a:ext uri="{FF2B5EF4-FFF2-40B4-BE49-F238E27FC236}">
              <a16:creationId xmlns:a16="http://schemas.microsoft.com/office/drawing/2014/main" id="{5D2CC912-7FF6-4EC7-841A-6651111ECAED}"/>
            </a:ext>
          </a:extLst>
        </xdr:cNvPr>
        <xdr:cNvCxnSpPr/>
      </xdr:nvCxnSpPr>
      <xdr:spPr>
        <a:xfrm flipH="1">
          <a:off x="1548652" y="6903384"/>
          <a:ext cx="923926" cy="381000"/>
        </a:xfrm>
        <a:prstGeom prst="straightConnector1">
          <a:avLst/>
        </a:prstGeom>
        <a:ln w="44450">
          <a:solidFill>
            <a:schemeClr val="bg2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34</xdr:row>
      <xdr:rowOff>89647</xdr:rowOff>
    </xdr:from>
    <xdr:to>
      <xdr:col>7</xdr:col>
      <xdr:colOff>296956</xdr:colOff>
      <xdr:row>36</xdr:row>
      <xdr:rowOff>61633</xdr:rowOff>
    </xdr:to>
    <xdr:cxnSp macro="">
      <xdr:nvCxnSpPr>
        <xdr:cNvPr id="13" name="Přímá spojnice se šipkou 12">
          <a:extLst>
            <a:ext uri="{FF2B5EF4-FFF2-40B4-BE49-F238E27FC236}">
              <a16:creationId xmlns:a16="http://schemas.microsoft.com/office/drawing/2014/main" id="{E1642526-7550-4804-84F3-F077B2AACF62}"/>
            </a:ext>
          </a:extLst>
        </xdr:cNvPr>
        <xdr:cNvCxnSpPr/>
      </xdr:nvCxnSpPr>
      <xdr:spPr>
        <a:xfrm>
          <a:off x="1514475" y="6499972"/>
          <a:ext cx="963706" cy="352986"/>
        </a:xfrm>
        <a:prstGeom prst="straightConnector1">
          <a:avLst/>
        </a:prstGeom>
        <a:ln w="44450">
          <a:solidFill>
            <a:schemeClr val="bg2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291353</xdr:colOff>
      <xdr:row>36</xdr:row>
      <xdr:rowOff>173691</xdr:rowOff>
    </xdr:from>
    <xdr:to>
      <xdr:col>14</xdr:col>
      <xdr:colOff>308162</xdr:colOff>
      <xdr:row>36</xdr:row>
      <xdr:rowOff>173691</xdr:rowOff>
    </xdr:to>
    <xdr:cxnSp macro="">
      <xdr:nvCxnSpPr>
        <xdr:cNvPr id="14" name="Přímá spojnice se šipkou 13">
          <a:extLst>
            <a:ext uri="{FF2B5EF4-FFF2-40B4-BE49-F238E27FC236}">
              <a16:creationId xmlns:a16="http://schemas.microsoft.com/office/drawing/2014/main" id="{15E27AC7-6937-4366-A292-D84929AD4D03}"/>
            </a:ext>
          </a:extLst>
        </xdr:cNvPr>
        <xdr:cNvCxnSpPr/>
      </xdr:nvCxnSpPr>
      <xdr:spPr>
        <a:xfrm>
          <a:off x="3748928" y="6965016"/>
          <a:ext cx="902634" cy="0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43</xdr:row>
      <xdr:rowOff>171450</xdr:rowOff>
    </xdr:from>
    <xdr:to>
      <xdr:col>4</xdr:col>
      <xdr:colOff>47625</xdr:colOff>
      <xdr:row>45</xdr:row>
      <xdr:rowOff>0</xdr:rowOff>
    </xdr:to>
    <xdr:cxnSp macro="">
      <xdr:nvCxnSpPr>
        <xdr:cNvPr id="15" name="Přímá spojnice se šipkou 14">
          <a:extLst>
            <a:ext uri="{FF2B5EF4-FFF2-40B4-BE49-F238E27FC236}">
              <a16:creationId xmlns:a16="http://schemas.microsoft.com/office/drawing/2014/main" id="{BA6894E6-F86B-46A3-8BC4-2ADC949C7061}"/>
            </a:ext>
          </a:extLst>
        </xdr:cNvPr>
        <xdr:cNvCxnSpPr/>
      </xdr:nvCxnSpPr>
      <xdr:spPr>
        <a:xfrm>
          <a:off x="866775" y="8296275"/>
          <a:ext cx="409575" cy="209550"/>
        </a:xfrm>
        <a:prstGeom prst="straightConnector1">
          <a:avLst/>
        </a:prstGeom>
        <a:ln w="12700">
          <a:solidFill>
            <a:schemeClr val="accent1">
              <a:lumMod val="20000"/>
              <a:lumOff val="80000"/>
            </a:schemeClr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5604</xdr:colOff>
      <xdr:row>45</xdr:row>
      <xdr:rowOff>128868</xdr:rowOff>
    </xdr:from>
    <xdr:to>
      <xdr:col>8</xdr:col>
      <xdr:colOff>5603</xdr:colOff>
      <xdr:row>45</xdr:row>
      <xdr:rowOff>134471</xdr:rowOff>
    </xdr:to>
    <xdr:cxnSp macro="">
      <xdr:nvCxnSpPr>
        <xdr:cNvPr id="16" name="Přímá spojnice se šipkou 15">
          <a:extLst>
            <a:ext uri="{FF2B5EF4-FFF2-40B4-BE49-F238E27FC236}">
              <a16:creationId xmlns:a16="http://schemas.microsoft.com/office/drawing/2014/main" id="{2E53B2EC-540B-419A-8FCB-B80718752379}"/>
            </a:ext>
          </a:extLst>
        </xdr:cNvPr>
        <xdr:cNvCxnSpPr/>
      </xdr:nvCxnSpPr>
      <xdr:spPr>
        <a:xfrm flipH="1" flipV="1">
          <a:off x="1862979" y="8634693"/>
          <a:ext cx="647699" cy="5603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292473</xdr:colOff>
      <xdr:row>45</xdr:row>
      <xdr:rowOff>68356</xdr:rowOff>
    </xdr:from>
    <xdr:to>
      <xdr:col>14</xdr:col>
      <xdr:colOff>303679</xdr:colOff>
      <xdr:row>47</xdr:row>
      <xdr:rowOff>40342</xdr:rowOff>
    </xdr:to>
    <xdr:cxnSp macro="">
      <xdr:nvCxnSpPr>
        <xdr:cNvPr id="17" name="Přímá spojnice se šipkou 16">
          <a:extLst>
            <a:ext uri="{FF2B5EF4-FFF2-40B4-BE49-F238E27FC236}">
              <a16:creationId xmlns:a16="http://schemas.microsoft.com/office/drawing/2014/main" id="{102C4C56-E3C6-41F5-A315-14C71A2508D7}"/>
            </a:ext>
          </a:extLst>
        </xdr:cNvPr>
        <xdr:cNvCxnSpPr/>
      </xdr:nvCxnSpPr>
      <xdr:spPr>
        <a:xfrm>
          <a:off x="3750048" y="8574181"/>
          <a:ext cx="897031" cy="352986"/>
        </a:xfrm>
        <a:prstGeom prst="straightConnector1">
          <a:avLst/>
        </a:prstGeom>
        <a:ln w="444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259977</xdr:colOff>
      <xdr:row>44</xdr:row>
      <xdr:rowOff>11206</xdr:rowOff>
    </xdr:from>
    <xdr:to>
      <xdr:col>14</xdr:col>
      <xdr:colOff>302559</xdr:colOff>
      <xdr:row>45</xdr:row>
      <xdr:rowOff>58270</xdr:rowOff>
    </xdr:to>
    <xdr:cxnSp macro="">
      <xdr:nvCxnSpPr>
        <xdr:cNvPr id="18" name="Přímá spojnice se šipkou 17">
          <a:extLst>
            <a:ext uri="{FF2B5EF4-FFF2-40B4-BE49-F238E27FC236}">
              <a16:creationId xmlns:a16="http://schemas.microsoft.com/office/drawing/2014/main" id="{6583FB86-6714-42D9-8617-49E60BE55AA5}"/>
            </a:ext>
          </a:extLst>
        </xdr:cNvPr>
        <xdr:cNvCxnSpPr/>
      </xdr:nvCxnSpPr>
      <xdr:spPr>
        <a:xfrm flipV="1">
          <a:off x="3717552" y="8326531"/>
          <a:ext cx="928407" cy="237564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308162</xdr:colOff>
      <xdr:row>46</xdr:row>
      <xdr:rowOff>184897</xdr:rowOff>
    </xdr:from>
    <xdr:to>
      <xdr:col>9</xdr:col>
      <xdr:colOff>308163</xdr:colOff>
      <xdr:row>48</xdr:row>
      <xdr:rowOff>184897</xdr:rowOff>
    </xdr:to>
    <xdr:cxnSp macro="">
      <xdr:nvCxnSpPr>
        <xdr:cNvPr id="19" name="Přímá spojnice se šipkou 18">
          <a:extLst>
            <a:ext uri="{FF2B5EF4-FFF2-40B4-BE49-F238E27FC236}">
              <a16:creationId xmlns:a16="http://schemas.microsoft.com/office/drawing/2014/main" id="{CE8BB137-724B-420B-84BE-0578A73CA7E3}"/>
            </a:ext>
          </a:extLst>
        </xdr:cNvPr>
        <xdr:cNvCxnSpPr/>
      </xdr:nvCxnSpPr>
      <xdr:spPr>
        <a:xfrm>
          <a:off x="3137087" y="8881222"/>
          <a:ext cx="1" cy="381000"/>
        </a:xfrm>
        <a:prstGeom prst="straightConnector1">
          <a:avLst/>
        </a:prstGeom>
        <a:ln w="254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274544</xdr:colOff>
      <xdr:row>45</xdr:row>
      <xdr:rowOff>162487</xdr:rowOff>
    </xdr:from>
    <xdr:to>
      <xdr:col>7</xdr:col>
      <xdr:colOff>296956</xdr:colOff>
      <xdr:row>52</xdr:row>
      <xdr:rowOff>28015</xdr:rowOff>
    </xdr:to>
    <xdr:cxnSp macro="">
      <xdr:nvCxnSpPr>
        <xdr:cNvPr id="20" name="Přímá spojnice se šipkou 19">
          <a:extLst>
            <a:ext uri="{FF2B5EF4-FFF2-40B4-BE49-F238E27FC236}">
              <a16:creationId xmlns:a16="http://schemas.microsoft.com/office/drawing/2014/main" id="{7C1E0A9C-13E1-4D55-B7BB-668D60D0632B}"/>
            </a:ext>
          </a:extLst>
        </xdr:cNvPr>
        <xdr:cNvCxnSpPr/>
      </xdr:nvCxnSpPr>
      <xdr:spPr>
        <a:xfrm flipV="1">
          <a:off x="1503269" y="8668312"/>
          <a:ext cx="974912" cy="1199028"/>
        </a:xfrm>
        <a:prstGeom prst="straightConnector1">
          <a:avLst/>
        </a:prstGeom>
        <a:ln w="1905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257735</xdr:colOff>
      <xdr:row>50</xdr:row>
      <xdr:rowOff>5605</xdr:rowOff>
    </xdr:from>
    <xdr:to>
      <xdr:col>7</xdr:col>
      <xdr:colOff>308162</xdr:colOff>
      <xdr:row>52</xdr:row>
      <xdr:rowOff>22412</xdr:rowOff>
    </xdr:to>
    <xdr:cxnSp macro="">
      <xdr:nvCxnSpPr>
        <xdr:cNvPr id="21" name="Přímá spojnice se šipkou 20">
          <a:extLst>
            <a:ext uri="{FF2B5EF4-FFF2-40B4-BE49-F238E27FC236}">
              <a16:creationId xmlns:a16="http://schemas.microsoft.com/office/drawing/2014/main" id="{CB544F85-07A3-475E-91C0-8AA8EA6907E6}"/>
            </a:ext>
          </a:extLst>
        </xdr:cNvPr>
        <xdr:cNvCxnSpPr/>
      </xdr:nvCxnSpPr>
      <xdr:spPr>
        <a:xfrm flipV="1">
          <a:off x="1486460" y="9463930"/>
          <a:ext cx="1002927" cy="397807"/>
        </a:xfrm>
        <a:prstGeom prst="straightConnector1">
          <a:avLst/>
        </a:prstGeom>
        <a:ln w="1270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246529</xdr:colOff>
      <xdr:row>52</xdr:row>
      <xdr:rowOff>5603</xdr:rowOff>
    </xdr:from>
    <xdr:to>
      <xdr:col>14</xdr:col>
      <xdr:colOff>291353</xdr:colOff>
      <xdr:row>52</xdr:row>
      <xdr:rowOff>11206</xdr:rowOff>
    </xdr:to>
    <xdr:cxnSp macro="">
      <xdr:nvCxnSpPr>
        <xdr:cNvPr id="22" name="Přímá spojnice se šipkou 21">
          <a:extLst>
            <a:ext uri="{FF2B5EF4-FFF2-40B4-BE49-F238E27FC236}">
              <a16:creationId xmlns:a16="http://schemas.microsoft.com/office/drawing/2014/main" id="{85ABCFB4-ED56-488D-9113-F0CD190C828A}"/>
            </a:ext>
          </a:extLst>
        </xdr:cNvPr>
        <xdr:cNvCxnSpPr/>
      </xdr:nvCxnSpPr>
      <xdr:spPr>
        <a:xfrm>
          <a:off x="1475254" y="9844928"/>
          <a:ext cx="3169024" cy="5603"/>
        </a:xfrm>
        <a:prstGeom prst="straightConnector1">
          <a:avLst/>
        </a:prstGeom>
        <a:ln w="9525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50</xdr:row>
      <xdr:rowOff>5603</xdr:rowOff>
    </xdr:from>
    <xdr:to>
      <xdr:col>14</xdr:col>
      <xdr:colOff>302559</xdr:colOff>
      <xdr:row>50</xdr:row>
      <xdr:rowOff>5604</xdr:rowOff>
    </xdr:to>
    <xdr:cxnSp macro="">
      <xdr:nvCxnSpPr>
        <xdr:cNvPr id="23" name="Přímá spojnice se šipkou 22">
          <a:extLst>
            <a:ext uri="{FF2B5EF4-FFF2-40B4-BE49-F238E27FC236}">
              <a16:creationId xmlns:a16="http://schemas.microsoft.com/office/drawing/2014/main" id="{5AF3CCB7-A217-4DA8-BBE2-FDA0C583C08F}"/>
            </a:ext>
          </a:extLst>
        </xdr:cNvPr>
        <xdr:cNvCxnSpPr/>
      </xdr:nvCxnSpPr>
      <xdr:spPr>
        <a:xfrm>
          <a:off x="3732119" y="9463928"/>
          <a:ext cx="913840" cy="1"/>
        </a:xfrm>
        <a:prstGeom prst="straightConnector1">
          <a:avLst/>
        </a:prstGeom>
        <a:ln w="190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37</xdr:row>
      <xdr:rowOff>156883</xdr:rowOff>
    </xdr:from>
    <xdr:to>
      <xdr:col>14</xdr:col>
      <xdr:colOff>309282</xdr:colOff>
      <xdr:row>42</xdr:row>
      <xdr:rowOff>17929</xdr:rowOff>
    </xdr:to>
    <xdr:cxnSp macro="">
      <xdr:nvCxnSpPr>
        <xdr:cNvPr id="24" name="Přímá spojnice se šipkou 23">
          <a:extLst>
            <a:ext uri="{FF2B5EF4-FFF2-40B4-BE49-F238E27FC236}">
              <a16:creationId xmlns:a16="http://schemas.microsoft.com/office/drawing/2014/main" id="{F5C53483-B0F6-4D7E-A6CF-4913A74F3270}"/>
            </a:ext>
          </a:extLst>
        </xdr:cNvPr>
        <xdr:cNvCxnSpPr/>
      </xdr:nvCxnSpPr>
      <xdr:spPr>
        <a:xfrm>
          <a:off x="3732119" y="7138708"/>
          <a:ext cx="920563" cy="813546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313764</xdr:colOff>
      <xdr:row>37</xdr:row>
      <xdr:rowOff>184897</xdr:rowOff>
    </xdr:from>
    <xdr:to>
      <xdr:col>16</xdr:col>
      <xdr:colOff>313764</xdr:colOff>
      <xdr:row>39</xdr:row>
      <xdr:rowOff>179294</xdr:rowOff>
    </xdr:to>
    <xdr:cxnSp macro="">
      <xdr:nvCxnSpPr>
        <xdr:cNvPr id="25" name="Přímá spojnice se šipkou 24">
          <a:extLst>
            <a:ext uri="{FF2B5EF4-FFF2-40B4-BE49-F238E27FC236}">
              <a16:creationId xmlns:a16="http://schemas.microsoft.com/office/drawing/2014/main" id="{1E23064D-6B5F-42F9-80D2-2C407B1B6952}"/>
            </a:ext>
          </a:extLst>
        </xdr:cNvPr>
        <xdr:cNvCxnSpPr/>
      </xdr:nvCxnSpPr>
      <xdr:spPr>
        <a:xfrm>
          <a:off x="5276289" y="7166722"/>
          <a:ext cx="0" cy="375397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25</xdr:row>
      <xdr:rowOff>156883</xdr:rowOff>
    </xdr:from>
    <xdr:to>
      <xdr:col>17</xdr:col>
      <xdr:colOff>3275</xdr:colOff>
      <xdr:row>28</xdr:row>
      <xdr:rowOff>1981</xdr:rowOff>
    </xdr:to>
    <xdr:cxnSp macro="">
      <xdr:nvCxnSpPr>
        <xdr:cNvPr id="26" name="Přímá spojnice se šipkou 25">
          <a:extLst>
            <a:ext uri="{FF2B5EF4-FFF2-40B4-BE49-F238E27FC236}">
              <a16:creationId xmlns:a16="http://schemas.microsoft.com/office/drawing/2014/main" id="{FE1DB1E5-6EC8-4F1A-895A-BEA4D014BC3E}"/>
            </a:ext>
          </a:extLst>
        </xdr:cNvPr>
        <xdr:cNvCxnSpPr/>
      </xdr:nvCxnSpPr>
      <xdr:spPr>
        <a:xfrm>
          <a:off x="5276850" y="4852708"/>
          <a:ext cx="3275" cy="416598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302559</xdr:colOff>
      <xdr:row>25</xdr:row>
      <xdr:rowOff>152401</xdr:rowOff>
    </xdr:from>
    <xdr:to>
      <xdr:col>2</xdr:col>
      <xdr:colOff>303680</xdr:colOff>
      <xdr:row>28</xdr:row>
      <xdr:rowOff>5603</xdr:rowOff>
    </xdr:to>
    <xdr:cxnSp macro="">
      <xdr:nvCxnSpPr>
        <xdr:cNvPr id="27" name="Přímá spojnice se šipkou 26">
          <a:extLst>
            <a:ext uri="{FF2B5EF4-FFF2-40B4-BE49-F238E27FC236}">
              <a16:creationId xmlns:a16="http://schemas.microsoft.com/office/drawing/2014/main" id="{80353827-F73E-46A1-906E-262F4E25E073}"/>
            </a:ext>
          </a:extLst>
        </xdr:cNvPr>
        <xdr:cNvCxnSpPr/>
      </xdr:nvCxnSpPr>
      <xdr:spPr>
        <a:xfrm flipV="1">
          <a:off x="902634" y="4848226"/>
          <a:ext cx="1121" cy="424702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5603</xdr:colOff>
      <xdr:row>45</xdr:row>
      <xdr:rowOff>61633</xdr:rowOff>
    </xdr:from>
    <xdr:to>
      <xdr:col>8</xdr:col>
      <xdr:colOff>0</xdr:colOff>
      <xdr:row>45</xdr:row>
      <xdr:rowOff>67236</xdr:rowOff>
    </xdr:to>
    <xdr:cxnSp macro="">
      <xdr:nvCxnSpPr>
        <xdr:cNvPr id="28" name="Přímá spojnice se šipkou 27">
          <a:extLst>
            <a:ext uri="{FF2B5EF4-FFF2-40B4-BE49-F238E27FC236}">
              <a16:creationId xmlns:a16="http://schemas.microsoft.com/office/drawing/2014/main" id="{10D14855-563D-4DB8-A58E-2552EF3CB84A}"/>
            </a:ext>
          </a:extLst>
        </xdr:cNvPr>
        <xdr:cNvCxnSpPr/>
      </xdr:nvCxnSpPr>
      <xdr:spPr>
        <a:xfrm>
          <a:off x="1862978" y="8567458"/>
          <a:ext cx="642097" cy="5603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281269</xdr:colOff>
      <xdr:row>46</xdr:row>
      <xdr:rowOff>0</xdr:rowOff>
    </xdr:from>
    <xdr:to>
      <xdr:col>4</xdr:col>
      <xdr:colOff>19050</xdr:colOff>
      <xdr:row>47</xdr:row>
      <xdr:rowOff>6723</xdr:rowOff>
    </xdr:to>
    <xdr:cxnSp macro="">
      <xdr:nvCxnSpPr>
        <xdr:cNvPr id="29" name="Přímá spojnice se šipkou 28">
          <a:extLst>
            <a:ext uri="{FF2B5EF4-FFF2-40B4-BE49-F238E27FC236}">
              <a16:creationId xmlns:a16="http://schemas.microsoft.com/office/drawing/2014/main" id="{1846B7A4-13BC-4201-85D8-A9AF5161E200}"/>
            </a:ext>
          </a:extLst>
        </xdr:cNvPr>
        <xdr:cNvCxnSpPr/>
      </xdr:nvCxnSpPr>
      <xdr:spPr>
        <a:xfrm flipH="1">
          <a:off x="881344" y="8696325"/>
          <a:ext cx="366431" cy="197223"/>
        </a:xfrm>
        <a:prstGeom prst="straightConnector1">
          <a:avLst/>
        </a:prstGeom>
        <a:ln w="12700">
          <a:solidFill>
            <a:schemeClr val="accent1">
              <a:lumMod val="20000"/>
              <a:lumOff val="80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47</xdr:row>
      <xdr:rowOff>95811</xdr:rowOff>
    </xdr:from>
    <xdr:to>
      <xdr:col>14</xdr:col>
      <xdr:colOff>305921</xdr:colOff>
      <xdr:row>50</xdr:row>
      <xdr:rowOff>9525</xdr:rowOff>
    </xdr:to>
    <xdr:cxnSp macro="">
      <xdr:nvCxnSpPr>
        <xdr:cNvPr id="30" name="Přímá spojnice se šipkou 29">
          <a:extLst>
            <a:ext uri="{FF2B5EF4-FFF2-40B4-BE49-F238E27FC236}">
              <a16:creationId xmlns:a16="http://schemas.microsoft.com/office/drawing/2014/main" id="{8479E3C3-6FEA-4F2F-9E1D-835A344E0AED}"/>
            </a:ext>
          </a:extLst>
        </xdr:cNvPr>
        <xdr:cNvCxnSpPr/>
      </xdr:nvCxnSpPr>
      <xdr:spPr>
        <a:xfrm flipV="1">
          <a:off x="3762375" y="8982636"/>
          <a:ext cx="886946" cy="485214"/>
        </a:xfrm>
        <a:prstGeom prst="straightConnector1">
          <a:avLst/>
        </a:prstGeom>
        <a:ln w="190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27</xdr:row>
      <xdr:rowOff>26670</xdr:rowOff>
    </xdr:from>
    <xdr:to>
      <xdr:col>9</xdr:col>
      <xdr:colOff>26671</xdr:colOff>
      <xdr:row>47</xdr:row>
      <xdr:rowOff>17145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462915</xdr:colOff>
      <xdr:row>27</xdr:row>
      <xdr:rowOff>22859</xdr:rowOff>
    </xdr:from>
    <xdr:to>
      <xdr:col>18</xdr:col>
      <xdr:colOff>472441</xdr:colOff>
      <xdr:row>46</xdr:row>
      <xdr:rowOff>114299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29</xdr:row>
      <xdr:rowOff>17463</xdr:rowOff>
    </xdr:from>
    <xdr:to>
      <xdr:col>9</xdr:col>
      <xdr:colOff>161926</xdr:colOff>
      <xdr:row>46</xdr:row>
      <xdr:rowOff>57151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428625</xdr:colOff>
      <xdr:row>29</xdr:row>
      <xdr:rowOff>17463</xdr:rowOff>
    </xdr:from>
    <xdr:to>
      <xdr:col>19</xdr:col>
      <xdr:colOff>295276</xdr:colOff>
      <xdr:row>46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25</xdr:row>
      <xdr:rowOff>180975</xdr:rowOff>
    </xdr:from>
    <xdr:to>
      <xdr:col>6</xdr:col>
      <xdr:colOff>409575</xdr:colOff>
      <xdr:row>40</xdr:row>
      <xdr:rowOff>123826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27</xdr:row>
      <xdr:rowOff>47625</xdr:rowOff>
    </xdr:from>
    <xdr:to>
      <xdr:col>13</xdr:col>
      <xdr:colOff>285751</xdr:colOff>
      <xdr:row>41</xdr:row>
      <xdr:rowOff>114300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27</xdr:row>
      <xdr:rowOff>19049</xdr:rowOff>
    </xdr:from>
    <xdr:to>
      <xdr:col>20</xdr:col>
      <xdr:colOff>476250</xdr:colOff>
      <xdr:row>41</xdr:row>
      <xdr:rowOff>120650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42</xdr:row>
      <xdr:rowOff>190499</xdr:rowOff>
    </xdr:from>
    <xdr:to>
      <xdr:col>3</xdr:col>
      <xdr:colOff>495299</xdr:colOff>
      <xdr:row>52</xdr:row>
      <xdr:rowOff>142874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43</xdr:row>
      <xdr:rowOff>0</xdr:rowOff>
    </xdr:from>
    <xdr:to>
      <xdr:col>6</xdr:col>
      <xdr:colOff>504825</xdr:colOff>
      <xdr:row>52</xdr:row>
      <xdr:rowOff>142875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43</xdr:row>
      <xdr:rowOff>0</xdr:rowOff>
    </xdr:from>
    <xdr:to>
      <xdr:col>9</xdr:col>
      <xdr:colOff>504825</xdr:colOff>
      <xdr:row>52</xdr:row>
      <xdr:rowOff>142875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47625</xdr:rowOff>
    </xdr:from>
    <xdr:to>
      <xdr:col>6</xdr:col>
      <xdr:colOff>295275</xdr:colOff>
      <xdr:row>53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39</xdr:row>
      <xdr:rowOff>66675</xdr:rowOff>
    </xdr:from>
    <xdr:to>
      <xdr:col>10</xdr:col>
      <xdr:colOff>228600</xdr:colOff>
      <xdr:row>53</xdr:row>
      <xdr:rowOff>66674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495300</xdr:colOff>
      <xdr:row>4</xdr:row>
      <xdr:rowOff>66675</xdr:rowOff>
    </xdr:from>
    <xdr:to>
      <xdr:col>2</xdr:col>
      <xdr:colOff>619125</xdr:colOff>
      <xdr:row>6</xdr:row>
      <xdr:rowOff>113268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300" y="742950"/>
          <a:ext cx="1009650" cy="6752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497682</xdr:colOff>
      <xdr:row>3</xdr:row>
      <xdr:rowOff>66673</xdr:rowOff>
    </xdr:from>
    <xdr:to>
      <xdr:col>2</xdr:col>
      <xdr:colOff>621507</xdr:colOff>
      <xdr:row>5</xdr:row>
      <xdr:rowOff>113266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30314EF-8D40-4D30-8DD4-78CC1120C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34395" y1="40952" x2="34395" y2="40952"/>
                      <a14:backgroundMark x1="22930" y1="47619" x2="22930" y2="47619"/>
                      <a14:backgroundMark x1="39685" y1="48942" x2="67516" y2="59048"/>
                      <a14:backgroundMark x1="38995" y1="48691" x2="39466" y2="48862"/>
                      <a14:backgroundMark x1="38305" y1="48440" x2="38556" y2="48531"/>
                      <a14:backgroundMark x1="34898" y1="47203" x2="37866" y2="48281"/>
                      <a14:backgroundMark x1="33646" y1="46749" x2="34040" y2="46892"/>
                      <a14:backgroundMark x1="25554" y1="43810" x2="31075" y2="45815"/>
                      <a14:backgroundMark x1="22930" y1="42857" x2="25554" y2="43810"/>
                      <a14:backgroundMark x1="38273" y1="28171" x2="37580" y2="27619"/>
                      <a14:backgroundMark x1="39138" y1="28861" x2="39034" y2="28778"/>
                      <a14:backgroundMark x1="39795" y1="29385" x2="39613" y2="29240"/>
                      <a14:backgroundMark x1="41389" y1="30657" x2="40556" y2="29993"/>
                      <a14:backgroundMark x1="43804" y1="32583" x2="43468" y2="32315"/>
                      <a14:backgroundMark x1="75796" y1="58095" x2="46279" y2="34556"/>
                      <a14:backgroundMark x1="33656" y1="28502" x2="17834" y2="43810"/>
                      <a14:backgroundMark x1="34184" y1="27991" x2="33992" y2="28177"/>
                      <a14:backgroundMark x1="34880" y1="27317" x2="34520" y2="27666"/>
                      <a14:backgroundMark x1="39490" y1="22857" x2="35048" y2="27155"/>
                      <a14:backgroundMark x1="68153" y1="49524" x2="59236" y2="70476"/>
                      <a14:backgroundMark x1="38854" y1="72381" x2="61783" y2="66667"/>
                      <a14:backgroundMark x1="40235" y1="56420" x2="57962" y2="70476"/>
                      <a14:backgroundMark x1="39592" y1="55910" x2="40228" y2="56414"/>
                      <a14:backgroundMark x1="33599" y1="51158" x2="39470" y2="55813"/>
                      <a14:backgroundMark x1="32074" y1="49949" x2="32837" y2="50553"/>
                      <a14:backgroundMark x1="24332" y1="43810" x2="29598" y2="47985"/>
                      <a14:backgroundMark x1="15924" y1="37143" x2="24332" y2="43810"/>
                      <a14:backgroundMark x1="57962" y1="70476" x2="75159" y2="46667"/>
                      <a14:backgroundMark x1="78344" y1="46667" x2="54777" y2="75238"/>
                      <a14:backgroundMark x1="82166" y1="60000" x2="68153" y2="77143"/>
                      <a14:backgroundMark x1="15287" y1="46667" x2="31210" y2="66667"/>
                      <a14:backgroundMark x1="37580" y1="35238" x2="37580" y2="35238"/>
                      <a14:backgroundMark x1="36306" y1="32381" x2="41401" y2="36190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7682" y="504823"/>
          <a:ext cx="1009650" cy="6752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495299</xdr:colOff>
      <xdr:row>3</xdr:row>
      <xdr:rowOff>64293</xdr:rowOff>
    </xdr:from>
    <xdr:to>
      <xdr:col>2</xdr:col>
      <xdr:colOff>619124</xdr:colOff>
      <xdr:row>5</xdr:row>
      <xdr:rowOff>110886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B1CFA90-C505-4BAF-833C-37C56A213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26115" y1="60952" x2="26115" y2="60952"/>
                      <a14:foregroundMark x1="37580" y1="38095" x2="37580" y2="38095"/>
                      <a14:foregroundMark x1="36943" y1="39048" x2="36943" y2="39048"/>
                      <a14:foregroundMark x1="35669" y1="43810" x2="35669" y2="43810"/>
                      <a14:foregroundMark x1="29936" y1="58095" x2="29936" y2="58095"/>
                      <a14:foregroundMark x1="25478" y1="66667" x2="25478" y2="66667"/>
                      <a14:foregroundMark x1="24204" y1="65714" x2="24204" y2="65714"/>
                      <a14:backgroundMark x1="31847" y1="71429" x2="31847" y2="71429"/>
                      <a14:backgroundMark x1="34395" y1="69524" x2="34395" y2="69524"/>
                      <a14:backgroundMark x1="40127" y1="66667" x2="40127" y2="66667"/>
                      <a14:backgroundMark x1="31847" y1="66667" x2="31847" y2="66667"/>
                      <a14:backgroundMark x1="26115" y1="74286" x2="26115" y2="74286"/>
                      <a14:backgroundMark x1="31847" y1="76190" x2="31847" y2="76190"/>
                      <a14:backgroundMark x1="33758" y1="78095" x2="33758" y2="78095"/>
                      <a14:backgroundMark x1="32484" y1="81905" x2="32484" y2="81905"/>
                      <a14:backgroundMark x1="43949" y1="69524" x2="43949" y2="69524"/>
                      <a14:backgroundMark x1="35669" y1="65714" x2="35669" y2="65714"/>
                      <a14:backgroundMark x1="43949" y1="64762" x2="43949" y2="64762"/>
                      <a14:backgroundMark x1="27389" y1="61905" x2="27389" y2="61905"/>
                      <a14:backgroundMark x1="26752" y1="61905" x2="26752" y2="61905"/>
                      <a14:backgroundMark x1="34395" y1="42857" x2="34395" y2="42857"/>
                      <a14:backgroundMark x1="34395" y1="41905" x2="34395" y2="41905"/>
                      <a14:backgroundMark x1="36306" y1="40952" x2="36306" y2="40952"/>
                      <a14:backgroundMark x1="26752" y1="66667" x2="26752" y2="66667"/>
                      <a14:backgroundMark x1="26115" y1="67619" x2="26115" y2="67619"/>
                      <a14:backgroundMark x1="25478" y1="67619" x2="25478" y2="67619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299" y="502443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5A8DF801-2D4A-4124-AAD4-B6666B905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showGridLines="0" tabSelected="1" showWhiteSpace="0" zoomScaleNormal="100" zoomScaleSheetLayoutView="100" zoomScalePageLayoutView="70" workbookViewId="0"/>
  </sheetViews>
  <sheetFormatPr defaultColWidth="9.140625" defaultRowHeight="12.75"/>
  <cols>
    <col min="1" max="1" width="33.28515625" style="617" customWidth="1"/>
    <col min="2" max="2" width="53.7109375" style="617" customWidth="1"/>
    <col min="3" max="9" width="9.85546875" style="617" customWidth="1"/>
    <col min="10" max="10" width="10.28515625" style="617" customWidth="1"/>
    <col min="11" max="16384" width="9.140625" style="617"/>
  </cols>
  <sheetData>
    <row r="1" spans="1:10" s="603" customFormat="1" ht="360" customHeight="1">
      <c r="B1" s="625" t="s">
        <v>315</v>
      </c>
    </row>
    <row r="2" spans="1:10" s="603" customFormat="1" ht="360" customHeight="1">
      <c r="A2" s="604"/>
      <c r="B2" s="625"/>
      <c r="C2" s="604"/>
      <c r="D2" s="604"/>
      <c r="E2" s="604"/>
      <c r="F2" s="604"/>
      <c r="G2" s="604"/>
      <c r="H2" s="604"/>
      <c r="I2" s="604"/>
      <c r="J2" s="604"/>
    </row>
    <row r="3" spans="1:10" s="603" customFormat="1">
      <c r="B3" s="615"/>
      <c r="D3" s="605"/>
      <c r="E3" s="606"/>
      <c r="F3" s="606"/>
      <c r="G3" s="606"/>
      <c r="J3" s="607"/>
    </row>
    <row r="4" spans="1:10" s="603" customFormat="1"/>
    <row r="5" spans="1:10" s="603" customFormat="1"/>
    <row r="6" spans="1:10" s="603" customFormat="1"/>
    <row r="7" spans="1:10" s="603" customFormat="1"/>
    <row r="8" spans="1:10" s="603" customFormat="1"/>
    <row r="9" spans="1:10" s="603" customFormat="1">
      <c r="B9" s="608"/>
      <c r="I9" s="609"/>
    </row>
    <row r="10" spans="1:10" s="603" customFormat="1">
      <c r="B10" s="610"/>
      <c r="C10" s="611"/>
    </row>
    <row r="11" spans="1:10" s="603" customFormat="1">
      <c r="B11" s="610"/>
      <c r="C11" s="611"/>
    </row>
    <row r="12" spans="1:10" s="603" customFormat="1">
      <c r="B12" s="610"/>
      <c r="C12" s="611"/>
    </row>
    <row r="13" spans="1:10" s="603" customFormat="1">
      <c r="A13" s="612"/>
      <c r="B13" s="613"/>
      <c r="C13" s="614"/>
      <c r="D13" s="612"/>
      <c r="E13" s="612"/>
      <c r="F13" s="612"/>
      <c r="G13" s="612"/>
      <c r="H13" s="612"/>
      <c r="I13" s="612"/>
      <c r="J13" s="612"/>
    </row>
    <row r="14" spans="1:10" s="603" customFormat="1">
      <c r="A14" s="612"/>
      <c r="B14" s="613"/>
      <c r="C14" s="614"/>
      <c r="D14" s="612"/>
      <c r="E14" s="612"/>
      <c r="F14" s="612"/>
      <c r="G14" s="612"/>
      <c r="H14" s="612"/>
      <c r="I14" s="612"/>
      <c r="J14" s="612"/>
    </row>
    <row r="15" spans="1:10" s="603" customFormat="1">
      <c r="A15" s="612"/>
      <c r="B15" s="613"/>
      <c r="C15" s="614"/>
      <c r="D15" s="612"/>
      <c r="E15" s="612"/>
      <c r="F15" s="612"/>
      <c r="G15" s="612"/>
      <c r="H15" s="612"/>
      <c r="I15" s="612"/>
      <c r="J15" s="612"/>
    </row>
    <row r="16" spans="1:10" s="603" customFormat="1">
      <c r="A16" s="612"/>
      <c r="B16" s="613"/>
      <c r="C16" s="614"/>
      <c r="D16" s="612"/>
      <c r="E16" s="612"/>
      <c r="F16" s="612"/>
      <c r="G16" s="612"/>
      <c r="H16" s="612"/>
      <c r="I16" s="612"/>
      <c r="J16" s="612"/>
    </row>
    <row r="17" spans="1:10" s="603" customFormat="1">
      <c r="A17" s="612"/>
      <c r="B17" s="613"/>
      <c r="C17" s="614"/>
      <c r="D17" s="612"/>
      <c r="E17" s="612"/>
      <c r="F17" s="612"/>
      <c r="G17" s="612"/>
      <c r="H17" s="612"/>
      <c r="I17" s="612"/>
      <c r="J17" s="612"/>
    </row>
    <row r="18" spans="1:10" s="603" customFormat="1">
      <c r="A18" s="612"/>
      <c r="B18" s="613"/>
      <c r="C18" s="614"/>
      <c r="D18" s="612"/>
      <c r="E18" s="612"/>
      <c r="F18" s="612"/>
      <c r="G18" s="612"/>
      <c r="H18" s="612"/>
      <c r="I18" s="612"/>
      <c r="J18" s="612"/>
    </row>
    <row r="19" spans="1:10" s="603" customFormat="1">
      <c r="A19" s="612"/>
      <c r="B19" s="613"/>
      <c r="C19" s="614"/>
      <c r="D19" s="612"/>
      <c r="E19" s="612"/>
      <c r="F19" s="612"/>
      <c r="G19" s="612"/>
      <c r="H19" s="612"/>
      <c r="I19" s="612"/>
      <c r="J19" s="612"/>
    </row>
    <row r="20" spans="1:10" s="603" customFormat="1"/>
    <row r="21" spans="1:10" s="603" customFormat="1">
      <c r="A21" s="612"/>
      <c r="B21" s="613"/>
      <c r="C21" s="614"/>
      <c r="D21" s="612"/>
      <c r="E21" s="612"/>
      <c r="F21" s="612"/>
      <c r="G21" s="612"/>
      <c r="H21" s="612"/>
      <c r="I21" s="612"/>
      <c r="J21" s="612"/>
    </row>
    <row r="22" spans="1:10" s="603" customFormat="1">
      <c r="A22" s="612"/>
      <c r="B22" s="613"/>
      <c r="C22" s="614"/>
      <c r="D22" s="612"/>
      <c r="E22" s="612"/>
      <c r="F22" s="612"/>
      <c r="G22" s="612"/>
      <c r="H22" s="612"/>
      <c r="I22" s="612"/>
      <c r="J22" s="612"/>
    </row>
    <row r="23" spans="1:10" s="603" customFormat="1">
      <c r="A23" s="612"/>
      <c r="B23" s="613"/>
      <c r="C23" s="614"/>
      <c r="D23" s="612"/>
      <c r="E23" s="612"/>
      <c r="F23" s="612"/>
      <c r="G23" s="612"/>
      <c r="H23" s="612"/>
      <c r="I23" s="612"/>
      <c r="J23" s="612"/>
    </row>
    <row r="24" spans="1:10" s="603" customFormat="1"/>
    <row r="25" spans="1:10" s="603" customFormat="1">
      <c r="A25" s="612"/>
      <c r="C25" s="614"/>
      <c r="D25" s="612"/>
      <c r="E25" s="612"/>
      <c r="F25" s="612"/>
      <c r="G25" s="612"/>
      <c r="H25" s="612"/>
      <c r="I25" s="612"/>
      <c r="J25" s="612"/>
    </row>
    <row r="26" spans="1:10" s="603" customFormat="1">
      <c r="A26" s="612"/>
      <c r="C26" s="614"/>
      <c r="D26" s="612"/>
      <c r="E26" s="612"/>
      <c r="F26" s="612"/>
      <c r="G26" s="612"/>
      <c r="H26" s="612"/>
      <c r="I26" s="612"/>
      <c r="J26" s="612"/>
    </row>
    <row r="27" spans="1:10" s="603" customFormat="1">
      <c r="A27" s="612"/>
      <c r="C27" s="614"/>
      <c r="D27" s="612"/>
      <c r="E27" s="612"/>
      <c r="F27" s="612"/>
      <c r="G27" s="612"/>
      <c r="H27" s="612"/>
      <c r="I27" s="612"/>
      <c r="J27" s="612"/>
    </row>
    <row r="28" spans="1:10" s="603" customFormat="1">
      <c r="A28" s="626"/>
      <c r="B28" s="626"/>
      <c r="C28" s="626"/>
      <c r="D28" s="626"/>
      <c r="E28" s="626"/>
      <c r="F28" s="626"/>
      <c r="G28" s="626"/>
      <c r="H28" s="626"/>
      <c r="I28" s="626"/>
      <c r="J28" s="626"/>
    </row>
    <row r="29" spans="1:10" s="603" customFormat="1">
      <c r="A29" s="612"/>
      <c r="B29" s="613"/>
      <c r="C29" s="614"/>
      <c r="D29" s="612"/>
      <c r="E29" s="612"/>
      <c r="F29" s="612"/>
      <c r="G29" s="612"/>
      <c r="H29" s="612"/>
      <c r="I29" s="612"/>
      <c r="J29" s="612"/>
    </row>
    <row r="30" spans="1:10" s="603" customFormat="1"/>
    <row r="31" spans="1:10" s="603" customFormat="1">
      <c r="A31" s="612"/>
      <c r="B31" s="613"/>
      <c r="C31" s="614"/>
      <c r="D31" s="612"/>
      <c r="E31" s="612"/>
      <c r="F31" s="612"/>
      <c r="G31" s="612"/>
      <c r="H31" s="612"/>
      <c r="I31" s="612"/>
      <c r="J31" s="612"/>
    </row>
    <row r="32" spans="1:10" s="603" customFormat="1">
      <c r="A32" s="612"/>
      <c r="B32" s="613"/>
      <c r="C32" s="614"/>
      <c r="D32" s="612"/>
      <c r="E32" s="612"/>
      <c r="F32" s="612"/>
      <c r="G32" s="612"/>
      <c r="H32" s="612"/>
      <c r="I32" s="612"/>
      <c r="J32" s="612"/>
    </row>
    <row r="33" spans="1:10" s="603" customFormat="1">
      <c r="A33" s="627"/>
      <c r="B33" s="627"/>
      <c r="C33" s="627"/>
      <c r="D33" s="627"/>
      <c r="E33" s="627"/>
      <c r="F33" s="627"/>
      <c r="G33" s="627"/>
      <c r="H33" s="627"/>
      <c r="I33" s="627"/>
      <c r="J33" s="627"/>
    </row>
    <row r="34" spans="1:10" s="603" customFormat="1">
      <c r="B34" s="607"/>
      <c r="C34" s="607"/>
      <c r="D34" s="607"/>
      <c r="E34" s="607"/>
      <c r="F34" s="607"/>
      <c r="G34" s="607"/>
      <c r="H34" s="607"/>
      <c r="I34" s="607"/>
      <c r="J34" s="607"/>
    </row>
    <row r="35" spans="1:10" s="603" customFormat="1"/>
    <row r="36" spans="1:10" s="603" customFormat="1"/>
    <row r="37" spans="1:10" s="603" customFormat="1">
      <c r="B37" s="610"/>
      <c r="C37" s="611"/>
    </row>
    <row r="38" spans="1:10" s="603" customFormat="1"/>
    <row r="39" spans="1:10" s="603" customFormat="1">
      <c r="B39" s="616"/>
      <c r="C39" s="616"/>
      <c r="D39" s="616"/>
      <c r="E39" s="616"/>
      <c r="F39" s="616"/>
      <c r="G39" s="616"/>
      <c r="H39" s="616"/>
      <c r="I39" s="616"/>
    </row>
    <row r="40" spans="1:10" s="603" customFormat="1"/>
    <row r="41" spans="1:10" s="603" customFormat="1"/>
    <row r="42" spans="1:10" s="603" customFormat="1"/>
    <row r="43" spans="1:10" s="603" customFormat="1"/>
    <row r="44" spans="1:10" s="603" customFormat="1"/>
    <row r="45" spans="1:10" s="603" customFormat="1"/>
    <row r="46" spans="1:10" s="603" customFormat="1"/>
    <row r="47" spans="1:10" s="603" customFormat="1"/>
    <row r="48" spans="1:10" s="603" customFormat="1"/>
    <row r="49" spans="1:10" s="603" customFormat="1"/>
    <row r="50" spans="1:10" s="603" customFormat="1">
      <c r="A50" s="628"/>
      <c r="B50" s="628"/>
      <c r="C50" s="628"/>
      <c r="D50" s="628"/>
      <c r="E50" s="628"/>
      <c r="F50" s="628"/>
      <c r="G50" s="628"/>
      <c r="H50" s="628"/>
      <c r="I50" s="628"/>
      <c r="J50" s="628"/>
    </row>
    <row r="51" spans="1:10" s="603" customFormat="1"/>
    <row r="52" spans="1:10" s="603" customFormat="1"/>
    <row r="53" spans="1:10" s="603" customFormat="1"/>
    <row r="54" spans="1:10" s="603" customFormat="1"/>
  </sheetData>
  <mergeCells count="4">
    <mergeCell ref="B1:B2"/>
    <mergeCell ref="A28:J28"/>
    <mergeCell ref="A33:J33"/>
    <mergeCell ref="A50:J50"/>
  </mergeCells>
  <printOptions verticalCentered="1"/>
  <pageMargins left="0.78740157480314965" right="0.78740157480314965" top="0.98425196850393704" bottom="0.98425196850393704" header="0" footer="0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O57"/>
  <sheetViews>
    <sheetView showGridLines="0" zoomScaleNormal="100" zoomScaleSheetLayoutView="100" workbookViewId="0">
      <selection sqref="A1:J1"/>
    </sheetView>
  </sheetViews>
  <sheetFormatPr defaultColWidth="9.140625" defaultRowHeight="12.75"/>
  <cols>
    <col min="1" max="1" width="18.42578125" style="70" customWidth="1"/>
    <col min="2" max="10" width="9" style="70" customWidth="1"/>
    <col min="11" max="12" width="7.7109375" style="70" customWidth="1"/>
    <col min="13" max="16384" width="9.140625" style="70"/>
  </cols>
  <sheetData>
    <row r="1" spans="1:10" ht="15.75">
      <c r="A1" s="682" t="s">
        <v>133</v>
      </c>
      <c r="B1" s="682"/>
      <c r="C1" s="682"/>
      <c r="D1" s="682"/>
      <c r="E1" s="682"/>
      <c r="F1" s="682"/>
      <c r="G1" s="682"/>
      <c r="H1" s="682"/>
      <c r="I1" s="682"/>
      <c r="J1" s="682"/>
    </row>
    <row r="2" spans="1:10" ht="6" customHeight="1">
      <c r="A2" s="191"/>
      <c r="B2" s="192"/>
      <c r="C2" s="192"/>
      <c r="D2" s="192"/>
      <c r="E2" s="192"/>
      <c r="F2" s="192"/>
      <c r="G2" s="192"/>
      <c r="H2" s="192"/>
      <c r="I2" s="192"/>
      <c r="J2" s="192"/>
    </row>
    <row r="3" spans="1:10" ht="15" customHeight="1">
      <c r="A3" s="353"/>
      <c r="B3" s="684">
        <v>2021</v>
      </c>
      <c r="C3" s="685"/>
      <c r="D3" s="685"/>
      <c r="E3" s="685"/>
      <c r="F3" s="685"/>
      <c r="G3" s="685"/>
      <c r="H3" s="685"/>
      <c r="I3" s="685"/>
      <c r="J3" s="685"/>
    </row>
    <row r="4" spans="1:10" ht="15.75" customHeight="1">
      <c r="A4" s="686"/>
      <c r="B4" s="635" t="str">
        <f>'3.1'!D6</f>
        <v>červenec</v>
      </c>
      <c r="C4" s="636"/>
      <c r="D4" s="637"/>
      <c r="E4" s="635" t="str">
        <f>'3.1'!E6</f>
        <v>srpen</v>
      </c>
      <c r="F4" s="636"/>
      <c r="G4" s="637"/>
      <c r="H4" s="635" t="str">
        <f>'3.1'!F6</f>
        <v>září</v>
      </c>
      <c r="I4" s="636"/>
      <c r="J4" s="636"/>
    </row>
    <row r="5" spans="1:10" ht="28.5" customHeight="1">
      <c r="A5" s="686"/>
      <c r="B5" s="687" t="s">
        <v>65</v>
      </c>
      <c r="C5" s="687"/>
      <c r="D5" s="335" t="s">
        <v>236</v>
      </c>
      <c r="E5" s="687" t="s">
        <v>65</v>
      </c>
      <c r="F5" s="687"/>
      <c r="G5" s="335" t="s">
        <v>236</v>
      </c>
      <c r="H5" s="687" t="s">
        <v>65</v>
      </c>
      <c r="I5" s="687"/>
      <c r="J5" s="354" t="s">
        <v>236</v>
      </c>
    </row>
    <row r="6" spans="1:10" ht="15" customHeight="1">
      <c r="A6" s="338" t="s">
        <v>228</v>
      </c>
      <c r="B6" s="339" t="s">
        <v>278</v>
      </c>
      <c r="C6" s="340" t="s">
        <v>273</v>
      </c>
      <c r="D6" s="338" t="s">
        <v>276</v>
      </c>
      <c r="E6" s="339" t="s">
        <v>278</v>
      </c>
      <c r="F6" s="340" t="s">
        <v>273</v>
      </c>
      <c r="G6" s="338" t="s">
        <v>276</v>
      </c>
      <c r="H6" s="339" t="s">
        <v>278</v>
      </c>
      <c r="I6" s="340" t="s">
        <v>273</v>
      </c>
      <c r="J6" s="340" t="s">
        <v>276</v>
      </c>
    </row>
    <row r="7" spans="1:10" ht="12.6" customHeight="1">
      <c r="A7" s="355">
        <v>1</v>
      </c>
      <c r="B7" s="83">
        <v>14995.37770783702</v>
      </c>
      <c r="C7" s="84">
        <v>160040.01820693546</v>
      </c>
      <c r="D7" s="85">
        <v>15.6</v>
      </c>
      <c r="E7" s="83">
        <v>9534.8315894191292</v>
      </c>
      <c r="F7" s="84">
        <v>101630.90124667741</v>
      </c>
      <c r="G7" s="85">
        <v>15.3</v>
      </c>
      <c r="H7" s="83">
        <v>14683.041781426897</v>
      </c>
      <c r="I7" s="84">
        <v>156526.61708236666</v>
      </c>
      <c r="J7" s="356">
        <v>14</v>
      </c>
    </row>
    <row r="8" spans="1:10" ht="12.6" customHeight="1">
      <c r="A8" s="355">
        <v>2</v>
      </c>
      <c r="B8" s="83">
        <v>14487.80059339802</v>
      </c>
      <c r="C8" s="84">
        <v>154611.40620693547</v>
      </c>
      <c r="D8" s="85">
        <v>14.9</v>
      </c>
      <c r="E8" s="83">
        <v>11162.183028038093</v>
      </c>
      <c r="F8" s="84">
        <v>118974.08724667742</v>
      </c>
      <c r="G8" s="85">
        <v>15.6</v>
      </c>
      <c r="H8" s="83">
        <v>13918.385614503453</v>
      </c>
      <c r="I8" s="84">
        <v>148376.82908236666</v>
      </c>
      <c r="J8" s="356">
        <v>14</v>
      </c>
    </row>
    <row r="9" spans="1:10" ht="12.6" customHeight="1">
      <c r="A9" s="355">
        <v>3</v>
      </c>
      <c r="B9" s="83">
        <v>10830.300301340219</v>
      </c>
      <c r="C9" s="84">
        <v>115629.10020693549</v>
      </c>
      <c r="D9" s="85">
        <v>17</v>
      </c>
      <c r="E9" s="83">
        <v>11278.78089917549</v>
      </c>
      <c r="F9" s="84">
        <v>120219.24624667742</v>
      </c>
      <c r="G9" s="85">
        <v>16.5</v>
      </c>
      <c r="H9" s="83">
        <v>12843.803608355156</v>
      </c>
      <c r="I9" s="84">
        <v>136922.14708236669</v>
      </c>
      <c r="J9" s="356">
        <v>14.7</v>
      </c>
    </row>
    <row r="10" spans="1:10" ht="12.6" customHeight="1">
      <c r="A10" s="355">
        <v>4</v>
      </c>
      <c r="B10" s="83">
        <v>9896.6902833118729</v>
      </c>
      <c r="C10" s="84">
        <v>105684.81420693548</v>
      </c>
      <c r="D10" s="85">
        <v>18.399999999999999</v>
      </c>
      <c r="E10" s="83">
        <v>11416.85457871827</v>
      </c>
      <c r="F10" s="84">
        <v>121690.49924667741</v>
      </c>
      <c r="G10" s="85">
        <v>16.399999999999999</v>
      </c>
      <c r="H10" s="83">
        <v>10685.506843797577</v>
      </c>
      <c r="I10" s="84">
        <v>113917.57408236667</v>
      </c>
      <c r="J10" s="356">
        <v>15.4</v>
      </c>
    </row>
    <row r="11" spans="1:10" ht="12.6" customHeight="1">
      <c r="A11" s="355">
        <v>5</v>
      </c>
      <c r="B11" s="83">
        <v>12206.925950748146</v>
      </c>
      <c r="C11" s="84">
        <v>130296.02820693549</v>
      </c>
      <c r="D11" s="85">
        <v>18.399999999999999</v>
      </c>
      <c r="E11" s="83">
        <v>11513.996533221278</v>
      </c>
      <c r="F11" s="84">
        <v>122726.10824667741</v>
      </c>
      <c r="G11" s="85">
        <v>14.6</v>
      </c>
      <c r="H11" s="83">
        <v>11326.851324140946</v>
      </c>
      <c r="I11" s="84">
        <v>120751.51608236668</v>
      </c>
      <c r="J11" s="356">
        <v>14.8</v>
      </c>
    </row>
    <row r="12" spans="1:10" ht="12.6" customHeight="1">
      <c r="A12" s="355">
        <v>6</v>
      </c>
      <c r="B12" s="83">
        <v>10408.169356608792</v>
      </c>
      <c r="C12" s="84">
        <v>111144.95020693548</v>
      </c>
      <c r="D12" s="85">
        <v>22.2</v>
      </c>
      <c r="E12" s="83">
        <v>11344.749886289737</v>
      </c>
      <c r="F12" s="84">
        <v>120923.60424667741</v>
      </c>
      <c r="G12" s="85">
        <v>16.100000000000001</v>
      </c>
      <c r="H12" s="83">
        <v>15060.776465641698</v>
      </c>
      <c r="I12" s="84">
        <v>160531.61608236667</v>
      </c>
      <c r="J12" s="356">
        <v>14.7</v>
      </c>
    </row>
    <row r="13" spans="1:10" ht="12.6" customHeight="1">
      <c r="A13" s="355">
        <v>7</v>
      </c>
      <c r="B13" s="83">
        <v>14483.593147961135</v>
      </c>
      <c r="C13" s="84">
        <v>154604.32320693546</v>
      </c>
      <c r="D13" s="85">
        <v>19.5</v>
      </c>
      <c r="E13" s="83">
        <v>9710.0108471113563</v>
      </c>
      <c r="F13" s="84">
        <v>103501.43324667741</v>
      </c>
      <c r="G13" s="85">
        <v>19.2</v>
      </c>
      <c r="H13" s="83">
        <v>15228.753407384789</v>
      </c>
      <c r="I13" s="84">
        <v>162314.33508236668</v>
      </c>
      <c r="J13" s="356">
        <v>15.3</v>
      </c>
    </row>
    <row r="14" spans="1:10" ht="12.6" customHeight="1">
      <c r="A14" s="355">
        <v>8</v>
      </c>
      <c r="B14" s="83">
        <v>15030.259164954767</v>
      </c>
      <c r="C14" s="84">
        <v>160491.59020693548</v>
      </c>
      <c r="D14" s="85">
        <v>20.2</v>
      </c>
      <c r="E14" s="83">
        <v>9999.0088095495521</v>
      </c>
      <c r="F14" s="84">
        <v>106579.94124667741</v>
      </c>
      <c r="G14" s="85">
        <v>16.899999999999999</v>
      </c>
      <c r="H14" s="83">
        <v>14101.355653095889</v>
      </c>
      <c r="I14" s="84">
        <v>150318.41808236667</v>
      </c>
      <c r="J14" s="356">
        <v>16</v>
      </c>
    </row>
    <row r="15" spans="1:10" ht="12.6" customHeight="1">
      <c r="A15" s="355">
        <v>9</v>
      </c>
      <c r="B15" s="83">
        <v>13648.256048928768</v>
      </c>
      <c r="C15" s="84">
        <v>145761.77720693545</v>
      </c>
      <c r="D15" s="85">
        <v>17.399999999999999</v>
      </c>
      <c r="E15" s="83">
        <v>11433.217383978543</v>
      </c>
      <c r="F15" s="84">
        <v>121863.01124667742</v>
      </c>
      <c r="G15" s="85">
        <v>17.399999999999999</v>
      </c>
      <c r="H15" s="83">
        <v>14523.101068370401</v>
      </c>
      <c r="I15" s="84">
        <v>154815.06108236668</v>
      </c>
      <c r="J15" s="356">
        <v>17</v>
      </c>
    </row>
    <row r="16" spans="1:10" ht="12.6" customHeight="1">
      <c r="A16" s="355">
        <v>10</v>
      </c>
      <c r="B16" s="83">
        <v>9872.1276057453488</v>
      </c>
      <c r="C16" s="84">
        <v>105426.99720693548</v>
      </c>
      <c r="D16" s="85">
        <v>18.2</v>
      </c>
      <c r="E16" s="83">
        <v>11449.06065583953</v>
      </c>
      <c r="F16" s="84">
        <v>122030.33524667741</v>
      </c>
      <c r="G16" s="85">
        <v>19.100000000000001</v>
      </c>
      <c r="H16" s="83">
        <v>14322.829073472723</v>
      </c>
      <c r="I16" s="84">
        <v>152662.77508236669</v>
      </c>
      <c r="J16" s="356">
        <v>17</v>
      </c>
    </row>
    <row r="17" spans="1:10" ht="12.6" customHeight="1">
      <c r="A17" s="355">
        <v>11</v>
      </c>
      <c r="B17" s="83">
        <v>10166.279271778307</v>
      </c>
      <c r="C17" s="84">
        <v>108567.05820693549</v>
      </c>
      <c r="D17" s="85">
        <v>18.2</v>
      </c>
      <c r="E17" s="83">
        <v>11493.205940502261</v>
      </c>
      <c r="F17" s="84">
        <v>122502.27124667741</v>
      </c>
      <c r="G17" s="85">
        <v>18.3</v>
      </c>
      <c r="H17" s="83">
        <v>10299.371937126281</v>
      </c>
      <c r="I17" s="84">
        <v>109810.44808236668</v>
      </c>
      <c r="J17" s="356">
        <v>16.7</v>
      </c>
    </row>
    <row r="18" spans="1:10" ht="12.6" customHeight="1">
      <c r="A18" s="355">
        <v>12</v>
      </c>
      <c r="B18" s="83">
        <v>14061.663982412136</v>
      </c>
      <c r="C18" s="84">
        <v>150068.01620693546</v>
      </c>
      <c r="D18" s="85">
        <v>18.600000000000001</v>
      </c>
      <c r="E18" s="83">
        <v>11459.636873255167</v>
      </c>
      <c r="F18" s="84">
        <v>122144.48824667741</v>
      </c>
      <c r="G18" s="85">
        <v>18.899999999999999</v>
      </c>
      <c r="H18" s="83">
        <v>10603.260654409381</v>
      </c>
      <c r="I18" s="84">
        <v>113050.52508236667</v>
      </c>
      <c r="J18" s="356">
        <v>16.8</v>
      </c>
    </row>
    <row r="19" spans="1:10" ht="12.6" customHeight="1">
      <c r="A19" s="355">
        <v>13</v>
      </c>
      <c r="B19" s="83">
        <v>14356.99295411262</v>
      </c>
      <c r="C19" s="84">
        <v>153254.07020693546</v>
      </c>
      <c r="D19" s="86">
        <v>22.6</v>
      </c>
      <c r="E19" s="83">
        <v>10879.554438222845</v>
      </c>
      <c r="F19" s="84">
        <v>115963.92324667741</v>
      </c>
      <c r="G19" s="86">
        <v>21.8</v>
      </c>
      <c r="H19" s="83">
        <v>15032.440155006932</v>
      </c>
      <c r="I19" s="84">
        <v>160230.18308236668</v>
      </c>
      <c r="J19" s="357">
        <v>15.9</v>
      </c>
    </row>
    <row r="20" spans="1:10" ht="12.6" customHeight="1">
      <c r="A20" s="355">
        <v>14</v>
      </c>
      <c r="B20" s="83">
        <v>14472.711456111376</v>
      </c>
      <c r="C20" s="84">
        <v>154500.84220693546</v>
      </c>
      <c r="D20" s="86">
        <v>18.3</v>
      </c>
      <c r="E20" s="83">
        <v>9271.0357652035527</v>
      </c>
      <c r="F20" s="84">
        <v>98822.716246677417</v>
      </c>
      <c r="G20" s="86">
        <v>22</v>
      </c>
      <c r="H20" s="83">
        <v>14570.340459555775</v>
      </c>
      <c r="I20" s="84">
        <v>155305.87008236669</v>
      </c>
      <c r="J20" s="357">
        <v>16.3</v>
      </c>
    </row>
    <row r="21" spans="1:10" ht="12.6" customHeight="1">
      <c r="A21" s="355">
        <v>15</v>
      </c>
      <c r="B21" s="83">
        <v>14343.042375785042</v>
      </c>
      <c r="C21" s="84">
        <v>153136.62220693546</v>
      </c>
      <c r="D21" s="86">
        <v>18.2</v>
      </c>
      <c r="E21" s="83">
        <v>9637.5434049732048</v>
      </c>
      <c r="F21" s="84">
        <v>102726.50324667741</v>
      </c>
      <c r="G21" s="86">
        <v>22.4</v>
      </c>
      <c r="H21" s="83">
        <v>15315.1331830116</v>
      </c>
      <c r="I21" s="84">
        <v>163256.53908236668</v>
      </c>
      <c r="J21" s="357">
        <v>18.100000000000001</v>
      </c>
    </row>
    <row r="22" spans="1:10" ht="12.6" customHeight="1">
      <c r="A22" s="355">
        <v>16</v>
      </c>
      <c r="B22" s="83">
        <v>13595.275268432519</v>
      </c>
      <c r="C22" s="84">
        <v>145217.08820693547</v>
      </c>
      <c r="D22" s="86">
        <v>20.7</v>
      </c>
      <c r="E22" s="83">
        <v>11760.518165273532</v>
      </c>
      <c r="F22" s="84">
        <v>125347.68924667742</v>
      </c>
      <c r="G22" s="86">
        <v>19.899999999999999</v>
      </c>
      <c r="H22" s="83">
        <v>14608.342174907246</v>
      </c>
      <c r="I22" s="84">
        <v>155724.95508236668</v>
      </c>
      <c r="J22" s="357">
        <v>17.3</v>
      </c>
    </row>
    <row r="23" spans="1:10" ht="12.6" customHeight="1">
      <c r="A23" s="355">
        <v>17</v>
      </c>
      <c r="B23" s="83">
        <v>9216.1574195134053</v>
      </c>
      <c r="C23" s="84">
        <v>98426.590206935478</v>
      </c>
      <c r="D23" s="86">
        <v>20.8</v>
      </c>
      <c r="E23" s="83">
        <v>12373.947765704545</v>
      </c>
      <c r="F23" s="84">
        <v>131886.13724667742</v>
      </c>
      <c r="G23" s="86">
        <v>13.3</v>
      </c>
      <c r="H23" s="83">
        <v>14298.244692736147</v>
      </c>
      <c r="I23" s="84">
        <v>152439.66508236667</v>
      </c>
      <c r="J23" s="357">
        <v>13.6</v>
      </c>
    </row>
    <row r="24" spans="1:10" ht="12.6" customHeight="1">
      <c r="A24" s="355">
        <v>18</v>
      </c>
      <c r="B24" s="83">
        <v>9699.1257375062123</v>
      </c>
      <c r="C24" s="87">
        <v>103581.00820693548</v>
      </c>
      <c r="D24" s="88">
        <v>20.6</v>
      </c>
      <c r="E24" s="83">
        <v>12681.704029799437</v>
      </c>
      <c r="F24" s="87">
        <v>135165.15624667742</v>
      </c>
      <c r="G24" s="88">
        <v>14.9</v>
      </c>
      <c r="H24" s="83">
        <v>11437.382562535568</v>
      </c>
      <c r="I24" s="87">
        <v>121938.32408236667</v>
      </c>
      <c r="J24" s="358">
        <v>12.7</v>
      </c>
    </row>
    <row r="25" spans="1:10" ht="12.6" customHeight="1">
      <c r="A25" s="355">
        <v>19</v>
      </c>
      <c r="B25" s="83">
        <v>14363.037284006074</v>
      </c>
      <c r="C25" s="87">
        <v>153429.48020693546</v>
      </c>
      <c r="D25" s="88">
        <v>17.899999999999999</v>
      </c>
      <c r="E25" s="83">
        <v>12535.106195044616</v>
      </c>
      <c r="F25" s="87">
        <v>133595.03124667742</v>
      </c>
      <c r="G25" s="88">
        <v>16.7</v>
      </c>
      <c r="H25" s="83">
        <v>13241.313511132732</v>
      </c>
      <c r="I25" s="87">
        <v>141161.59408236668</v>
      </c>
      <c r="J25" s="358">
        <v>10.199999999999999</v>
      </c>
    </row>
    <row r="26" spans="1:10" ht="12.6" customHeight="1">
      <c r="A26" s="355">
        <v>20</v>
      </c>
      <c r="B26" s="83">
        <v>14023.675177051873</v>
      </c>
      <c r="C26" s="84">
        <v>149784.44720693547</v>
      </c>
      <c r="D26" s="86">
        <v>15.4</v>
      </c>
      <c r="E26" s="83">
        <v>13893.75229683788</v>
      </c>
      <c r="F26" s="84">
        <v>148041.83224667743</v>
      </c>
      <c r="G26" s="86">
        <v>16.8</v>
      </c>
      <c r="H26" s="83">
        <v>19401.016375010218</v>
      </c>
      <c r="I26" s="84">
        <v>206786.29108236666</v>
      </c>
      <c r="J26" s="357">
        <v>9.9</v>
      </c>
    </row>
    <row r="27" spans="1:10" ht="12.6" customHeight="1">
      <c r="A27" s="355">
        <v>21</v>
      </c>
      <c r="B27" s="83">
        <v>14850.992497452633</v>
      </c>
      <c r="C27" s="84">
        <v>158640.90820693548</v>
      </c>
      <c r="D27" s="86">
        <v>16.8</v>
      </c>
      <c r="E27" s="83">
        <v>10029.857909372355</v>
      </c>
      <c r="F27" s="84">
        <v>106906.26024667741</v>
      </c>
      <c r="G27" s="86">
        <v>17.2</v>
      </c>
      <c r="H27" s="83">
        <v>19329.518335569843</v>
      </c>
      <c r="I27" s="84">
        <v>206041.19108236668</v>
      </c>
      <c r="J27" s="357">
        <v>10.199999999999999</v>
      </c>
    </row>
    <row r="28" spans="1:10" ht="12.6" customHeight="1">
      <c r="A28" s="355">
        <v>22</v>
      </c>
      <c r="B28" s="83">
        <v>14150.918884725204</v>
      </c>
      <c r="C28" s="84">
        <v>151157.11720693548</v>
      </c>
      <c r="D28" s="86">
        <v>17.5</v>
      </c>
      <c r="E28" s="83">
        <v>10423.913004165614</v>
      </c>
      <c r="F28" s="84">
        <v>111102.98424667741</v>
      </c>
      <c r="G28" s="86">
        <v>17.600000000000001</v>
      </c>
      <c r="H28" s="83">
        <v>18447.680712243222</v>
      </c>
      <c r="I28" s="84">
        <v>196658.81308236669</v>
      </c>
      <c r="J28" s="357">
        <v>10.1</v>
      </c>
    </row>
    <row r="29" spans="1:10" ht="12.6" customHeight="1">
      <c r="A29" s="355">
        <v>23</v>
      </c>
      <c r="B29" s="89">
        <v>12725.027466482617</v>
      </c>
      <c r="C29" s="90">
        <v>135910.40720693546</v>
      </c>
      <c r="D29" s="85">
        <v>19.100000000000001</v>
      </c>
      <c r="E29" s="89">
        <v>12434.960249845039</v>
      </c>
      <c r="F29" s="90">
        <v>132532.6852466774</v>
      </c>
      <c r="G29" s="85">
        <v>15.5</v>
      </c>
      <c r="H29" s="89">
        <v>16099.134689831499</v>
      </c>
      <c r="I29" s="90">
        <v>171625.98908236666</v>
      </c>
      <c r="J29" s="356">
        <v>14.4</v>
      </c>
    </row>
    <row r="30" spans="1:10" ht="12.6" customHeight="1">
      <c r="A30" s="355">
        <v>24</v>
      </c>
      <c r="B30" s="91">
        <v>9376.4197692175367</v>
      </c>
      <c r="C30" s="92">
        <v>100134.67720693548</v>
      </c>
      <c r="D30" s="85">
        <v>21.2</v>
      </c>
      <c r="E30" s="91">
        <v>13146.157525079821</v>
      </c>
      <c r="F30" s="92">
        <v>140109.97924667742</v>
      </c>
      <c r="G30" s="85">
        <v>12.9</v>
      </c>
      <c r="H30" s="91">
        <v>14789.065913127984</v>
      </c>
      <c r="I30" s="92">
        <v>157662.40908236668</v>
      </c>
      <c r="J30" s="356">
        <v>14.4</v>
      </c>
    </row>
    <row r="31" spans="1:10" ht="12.6" customHeight="1">
      <c r="A31" s="355">
        <v>25</v>
      </c>
      <c r="B31" s="83">
        <v>9570.451084087772</v>
      </c>
      <c r="C31" s="84">
        <v>102206.51720693547</v>
      </c>
      <c r="D31" s="86">
        <v>20.399999999999999</v>
      </c>
      <c r="E31" s="83">
        <v>13295.809446135958</v>
      </c>
      <c r="F31" s="84">
        <v>141706.96824667742</v>
      </c>
      <c r="G31" s="86">
        <v>13.7</v>
      </c>
      <c r="H31" s="83">
        <v>12047.625581550086</v>
      </c>
      <c r="I31" s="84">
        <v>128442.82008236667</v>
      </c>
      <c r="J31" s="357">
        <v>14.6</v>
      </c>
    </row>
    <row r="32" spans="1:10" ht="12.6" customHeight="1">
      <c r="A32" s="355">
        <v>26</v>
      </c>
      <c r="B32" s="83">
        <v>13225.314892106089</v>
      </c>
      <c r="C32" s="84">
        <v>141235.51120693545</v>
      </c>
      <c r="D32" s="86">
        <v>20.8</v>
      </c>
      <c r="E32" s="83">
        <v>13537.250833773338</v>
      </c>
      <c r="F32" s="84">
        <v>144277.88924667743</v>
      </c>
      <c r="G32" s="86">
        <v>12.6</v>
      </c>
      <c r="H32" s="83">
        <v>11876.895691987893</v>
      </c>
      <c r="I32" s="84">
        <v>126622.68608236668</v>
      </c>
      <c r="J32" s="357">
        <v>15.6</v>
      </c>
    </row>
    <row r="33" spans="1:15" ht="12.6" customHeight="1">
      <c r="A33" s="355">
        <v>27</v>
      </c>
      <c r="B33" s="83">
        <v>12657.660111811545</v>
      </c>
      <c r="C33" s="84">
        <v>135160.77020693547</v>
      </c>
      <c r="D33" s="86">
        <v>21.3</v>
      </c>
      <c r="E33" s="83">
        <v>13137.998215814305</v>
      </c>
      <c r="F33" s="84">
        <v>140022.40624667742</v>
      </c>
      <c r="G33" s="86">
        <v>11.9</v>
      </c>
      <c r="H33" s="83">
        <v>13178.562763430149</v>
      </c>
      <c r="I33" s="84">
        <v>140502.28308236669</v>
      </c>
      <c r="J33" s="357">
        <v>15.5</v>
      </c>
    </row>
    <row r="34" spans="1:15" ht="12.6" customHeight="1">
      <c r="A34" s="355">
        <v>28</v>
      </c>
      <c r="B34" s="83">
        <v>11084.676602617039</v>
      </c>
      <c r="C34" s="84">
        <v>118370.81820693548</v>
      </c>
      <c r="D34" s="86">
        <v>19.600000000000001</v>
      </c>
      <c r="E34" s="83">
        <v>11492.582710850053</v>
      </c>
      <c r="F34" s="84">
        <v>122488.76724667741</v>
      </c>
      <c r="G34" s="86">
        <v>12.1</v>
      </c>
      <c r="H34" s="83">
        <v>13409.473489092255</v>
      </c>
      <c r="I34" s="84">
        <v>142958.30608236667</v>
      </c>
      <c r="J34" s="357">
        <v>14.7</v>
      </c>
    </row>
    <row r="35" spans="1:15" ht="12.6" customHeight="1">
      <c r="A35" s="355">
        <v>29</v>
      </c>
      <c r="B35" s="83">
        <v>10831.171033345101</v>
      </c>
      <c r="C35" s="84">
        <v>115665.93020693547</v>
      </c>
      <c r="D35" s="86">
        <v>19.399999999999999</v>
      </c>
      <c r="E35" s="83">
        <v>11820.684716921369</v>
      </c>
      <c r="F35" s="84">
        <v>125985.16224667741</v>
      </c>
      <c r="G35" s="86">
        <v>12.7</v>
      </c>
      <c r="H35" s="83">
        <v>16062.525804062288</v>
      </c>
      <c r="I35" s="84">
        <v>171235.55708236666</v>
      </c>
      <c r="J35" s="357">
        <v>12.7</v>
      </c>
    </row>
    <row r="36" spans="1:15" ht="12.6" customHeight="1">
      <c r="A36" s="355">
        <v>30</v>
      </c>
      <c r="B36" s="83">
        <v>10449.106030336614</v>
      </c>
      <c r="C36" s="84">
        <v>111589.61820693548</v>
      </c>
      <c r="D36" s="86">
        <v>20.7</v>
      </c>
      <c r="E36" s="83">
        <v>14109.775310407791</v>
      </c>
      <c r="F36" s="84">
        <v>150379.05424667744</v>
      </c>
      <c r="G36" s="86">
        <v>12.9</v>
      </c>
      <c r="H36" s="83">
        <v>18422.304713447367</v>
      </c>
      <c r="I36" s="84">
        <v>196379.36808236668</v>
      </c>
      <c r="J36" s="357">
        <v>8.6</v>
      </c>
    </row>
    <row r="37" spans="1:15" ht="12.6" customHeight="1">
      <c r="A37" s="355">
        <v>31</v>
      </c>
      <c r="B37" s="83">
        <v>9187.9087891586751</v>
      </c>
      <c r="C37" s="84">
        <v>98122.969206935479</v>
      </c>
      <c r="D37" s="86">
        <v>19.8</v>
      </c>
      <c r="E37" s="83">
        <v>15180.51904812564</v>
      </c>
      <c r="F37" s="84">
        <v>161788.48424667743</v>
      </c>
      <c r="G37" s="86">
        <v>13.7</v>
      </c>
      <c r="H37" s="83"/>
      <c r="I37" s="84"/>
      <c r="J37" s="357"/>
    </row>
    <row r="38" spans="1:15" ht="12.6" customHeight="1">
      <c r="A38" s="359" t="s">
        <v>0</v>
      </c>
      <c r="B38" s="307">
        <f>SUM(B7:B37)</f>
        <v>382267.1082488845</v>
      </c>
      <c r="C38" s="308">
        <f>SUM(C7:C37)</f>
        <v>4081851.4724150002</v>
      </c>
      <c r="D38" s="309">
        <f>AVERAGE(D7:D37)</f>
        <v>19.022580645161288</v>
      </c>
      <c r="E38" s="307">
        <f>SUM(E7:E37)</f>
        <v>363438.20805664931</v>
      </c>
      <c r="F38" s="308">
        <f>SUM(F7:F37)</f>
        <v>3873635.5566470004</v>
      </c>
      <c r="G38" s="309">
        <f>AVERAGE(G7:G37)</f>
        <v>16.287096774193547</v>
      </c>
      <c r="H38" s="307">
        <f>SUM(H7:H37)</f>
        <v>429164.03823996393</v>
      </c>
      <c r="I38" s="308">
        <f>SUM(I7:I37)</f>
        <v>4574970.7064710017</v>
      </c>
      <c r="J38" s="360">
        <f>AVERAGE(J7:J37)</f>
        <v>14.373333333333333</v>
      </c>
      <c r="M38" s="193"/>
      <c r="N38" s="193"/>
      <c r="O38" s="193"/>
    </row>
    <row r="39" spans="1:15" ht="12.95" customHeight="1">
      <c r="A39" s="361" t="s">
        <v>229</v>
      </c>
      <c r="B39" s="67">
        <f>MAX(B7:B37)</f>
        <v>15030.259164954767</v>
      </c>
      <c r="C39" s="67">
        <f>MAX(C7:C37)</f>
        <v>160491.59020693548</v>
      </c>
      <c r="D39" s="68">
        <f>VLOOKUP(B39,$B$7:$D$37,3,FALSE)</f>
        <v>20.2</v>
      </c>
      <c r="E39" s="67">
        <f>MAX(E7:E37)</f>
        <v>15180.51904812564</v>
      </c>
      <c r="F39" s="67">
        <f>MAX(F7:F37)</f>
        <v>161788.48424667743</v>
      </c>
      <c r="G39" s="68">
        <f>VLOOKUP(E39,$E$7:$G$37,3,FALSE)</f>
        <v>13.7</v>
      </c>
      <c r="H39" s="67">
        <f>MAX(H7:H37)</f>
        <v>19401.016375010218</v>
      </c>
      <c r="I39" s="67">
        <f>MAX(I7:I37)</f>
        <v>206786.29108236666</v>
      </c>
      <c r="J39" s="362">
        <f>VLOOKUP(H39,$H$7:$J$37,3,FALSE)</f>
        <v>9.9</v>
      </c>
    </row>
    <row r="40" spans="1:15" ht="12.95" customHeight="1">
      <c r="A40" s="363" t="s">
        <v>230</v>
      </c>
      <c r="B40" s="67">
        <f>MIN(B7:B37)</f>
        <v>9187.9087891586751</v>
      </c>
      <c r="C40" s="67">
        <f>MIN(C7:C37)</f>
        <v>98122.969206935479</v>
      </c>
      <c r="D40" s="69">
        <f>VLOOKUP(B40,$B$7:$D$37,3,FALSE)</f>
        <v>19.8</v>
      </c>
      <c r="E40" s="67">
        <f>MIN(E7:E37)</f>
        <v>9271.0357652035527</v>
      </c>
      <c r="F40" s="67">
        <f>MIN(F7:F37)</f>
        <v>98822.716246677417</v>
      </c>
      <c r="G40" s="69">
        <f>VLOOKUP(E40,$E$7:$G$37,3,FALSE)</f>
        <v>22</v>
      </c>
      <c r="H40" s="67">
        <f>MIN(H7:H37)</f>
        <v>10299.371937126281</v>
      </c>
      <c r="I40" s="67">
        <f>MIN(I7:I37)</f>
        <v>109810.44808236668</v>
      </c>
      <c r="J40" s="364">
        <f>VLOOKUP(H40,$H$7:$J$37,3,FALSE)</f>
        <v>16.7</v>
      </c>
    </row>
    <row r="41" spans="1:15" ht="12.95" customHeight="1">
      <c r="A41" s="363" t="s">
        <v>231</v>
      </c>
      <c r="B41" s="67">
        <f t="shared" ref="B41:J41" si="0">AVERAGE(B7:B37)</f>
        <v>12331.197040286597</v>
      </c>
      <c r="C41" s="67">
        <f t="shared" si="0"/>
        <v>131672.62814241936</v>
      </c>
      <c r="D41" s="69">
        <f t="shared" si="0"/>
        <v>19.022580645161288</v>
      </c>
      <c r="E41" s="67">
        <f t="shared" si="0"/>
        <v>11723.81316311772</v>
      </c>
      <c r="F41" s="67">
        <f>AVERAGE(F7:F37)</f>
        <v>124955.98569829033</v>
      </c>
      <c r="G41" s="69">
        <f>AVERAGE(G7:G37)</f>
        <v>16.287096774193547</v>
      </c>
      <c r="H41" s="67">
        <f>AVERAGE(H7:H37)</f>
        <v>14305.467941332132</v>
      </c>
      <c r="I41" s="67">
        <f t="shared" si="0"/>
        <v>152499.02354903339</v>
      </c>
      <c r="J41" s="364">
        <f t="shared" si="0"/>
        <v>14.373333333333333</v>
      </c>
    </row>
    <row r="42" spans="1:15" ht="7.5" customHeight="1">
      <c r="A42" s="453"/>
      <c r="B42" s="240"/>
      <c r="C42" s="240"/>
      <c r="D42" s="240"/>
      <c r="E42" s="453"/>
      <c r="F42" s="453"/>
      <c r="G42" s="453"/>
      <c r="H42" s="453"/>
      <c r="I42" s="453"/>
      <c r="J42" s="453"/>
    </row>
    <row r="43" spans="1:15" ht="15" customHeight="1">
      <c r="A43" s="28"/>
      <c r="B43" s="683" t="str">
        <f>B4</f>
        <v>červenec</v>
      </c>
      <c r="C43" s="683"/>
      <c r="D43" s="683"/>
      <c r="E43" s="683" t="str">
        <f>E4</f>
        <v>srpen</v>
      </c>
      <c r="F43" s="683"/>
      <c r="G43" s="683"/>
      <c r="H43" s="683" t="str">
        <f>H4</f>
        <v>září</v>
      </c>
      <c r="I43" s="683"/>
      <c r="J43" s="683"/>
    </row>
    <row r="44" spans="1:15" ht="15" customHeight="1">
      <c r="A44" s="28"/>
      <c r="B44" s="71"/>
      <c r="C44" s="71"/>
      <c r="D44" s="71"/>
      <c r="E44" s="71"/>
      <c r="F44" s="71"/>
      <c r="G44" s="71"/>
      <c r="H44" s="71"/>
      <c r="I44" s="71"/>
      <c r="J44" s="71"/>
    </row>
    <row r="45" spans="1:15" ht="15" customHeight="1">
      <c r="A45" s="28"/>
      <c r="B45" s="71"/>
      <c r="C45" s="71"/>
      <c r="D45" s="71"/>
      <c r="E45" s="71"/>
      <c r="F45" s="71"/>
      <c r="G45" s="71"/>
      <c r="H45" s="71"/>
      <c r="I45" s="71"/>
      <c r="J45" s="71"/>
    </row>
    <row r="46" spans="1:15" ht="15" customHeight="1">
      <c r="B46" s="71"/>
      <c r="C46" s="71"/>
      <c r="D46" s="71"/>
      <c r="E46" s="71"/>
      <c r="F46" s="71"/>
      <c r="G46" s="71"/>
      <c r="H46" s="71"/>
      <c r="I46" s="71"/>
      <c r="J46" s="71"/>
    </row>
    <row r="47" spans="1:15" ht="15" customHeight="1">
      <c r="B47" s="72" t="s">
        <v>70</v>
      </c>
      <c r="C47" s="73">
        <f>B39</f>
        <v>15030.259164954767</v>
      </c>
      <c r="D47" s="71"/>
      <c r="E47" s="72" t="s">
        <v>70</v>
      </c>
      <c r="F47" s="73">
        <f>E39</f>
        <v>15180.51904812564</v>
      </c>
      <c r="G47" s="71"/>
      <c r="H47" s="72" t="s">
        <v>70</v>
      </c>
      <c r="I47" s="73">
        <f>H39</f>
        <v>19401.016375010218</v>
      </c>
      <c r="J47" s="71"/>
    </row>
    <row r="48" spans="1:15" ht="15" customHeight="1">
      <c r="B48" s="74" t="s">
        <v>71</v>
      </c>
      <c r="C48" s="73">
        <f t="shared" ref="C48:C49" si="1">B40</f>
        <v>9187.9087891586751</v>
      </c>
      <c r="D48" s="71"/>
      <c r="E48" s="74" t="s">
        <v>71</v>
      </c>
      <c r="F48" s="73">
        <f t="shared" ref="F48:F49" si="2">E40</f>
        <v>9271.0357652035527</v>
      </c>
      <c r="G48" s="71"/>
      <c r="H48" s="74" t="s">
        <v>71</v>
      </c>
      <c r="I48" s="73">
        <f t="shared" ref="I48:I49" si="3">H40</f>
        <v>10299.371937126281</v>
      </c>
      <c r="J48" s="71"/>
    </row>
    <row r="49" spans="1:10" ht="15" customHeight="1">
      <c r="B49" s="74" t="s">
        <v>72</v>
      </c>
      <c r="C49" s="73">
        <f t="shared" si="1"/>
        <v>12331.197040286597</v>
      </c>
      <c r="D49" s="71"/>
      <c r="E49" s="74" t="s">
        <v>72</v>
      </c>
      <c r="F49" s="73">
        <f t="shared" si="2"/>
        <v>11723.81316311772</v>
      </c>
      <c r="G49" s="71"/>
      <c r="H49" s="74" t="s">
        <v>72</v>
      </c>
      <c r="I49" s="73">
        <f t="shared" si="3"/>
        <v>14305.467941332132</v>
      </c>
      <c r="J49" s="71"/>
    </row>
    <row r="50" spans="1:10" ht="15" customHeight="1">
      <c r="B50" s="71"/>
      <c r="C50" s="71"/>
      <c r="D50" s="71"/>
      <c r="E50" s="71"/>
      <c r="F50" s="71"/>
      <c r="G50" s="71"/>
      <c r="H50" s="71"/>
      <c r="I50" s="71"/>
      <c r="J50" s="71"/>
    </row>
    <row r="51" spans="1:10" ht="15" customHeight="1">
      <c r="B51" s="71"/>
      <c r="C51" s="71"/>
      <c r="D51" s="71"/>
      <c r="E51" s="71"/>
      <c r="F51" s="71"/>
      <c r="G51" s="71"/>
      <c r="H51" s="71"/>
      <c r="I51" s="71"/>
      <c r="J51" s="71"/>
    </row>
    <row r="52" spans="1:10" ht="15" customHeight="1">
      <c r="B52" s="71"/>
      <c r="C52" s="71"/>
      <c r="D52" s="71"/>
      <c r="E52" s="71"/>
      <c r="F52" s="71"/>
      <c r="G52" s="71"/>
      <c r="H52" s="71"/>
      <c r="I52" s="71"/>
      <c r="J52" s="71"/>
    </row>
    <row r="53" spans="1:10" ht="15" customHeight="1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0" ht="12.75" customHeight="1">
      <c r="A54" s="361" t="s">
        <v>232</v>
      </c>
      <c r="B54" s="23">
        <v>163.25668897170812</v>
      </c>
      <c r="C54" s="23">
        <v>1743.2563301441428</v>
      </c>
      <c r="D54" s="76" t="s">
        <v>309</v>
      </c>
      <c r="E54" s="23">
        <v>136.80439188494015</v>
      </c>
      <c r="F54" s="23">
        <v>1458.103041902446</v>
      </c>
      <c r="G54" s="76" t="s">
        <v>309</v>
      </c>
      <c r="H54" s="23">
        <v>715.44056448346862</v>
      </c>
      <c r="I54" s="23">
        <v>7626.7332140788658</v>
      </c>
      <c r="J54" s="365" t="s">
        <v>309</v>
      </c>
    </row>
    <row r="55" spans="1:10" ht="12.95" customHeight="1">
      <c r="A55" s="366" t="s">
        <v>233</v>
      </c>
      <c r="B55" s="32">
        <v>268.4450506815777</v>
      </c>
      <c r="C55" s="24">
        <v>2866.458561937533</v>
      </c>
      <c r="D55" s="77" t="s">
        <v>309</v>
      </c>
      <c r="E55" s="32">
        <v>289.59443498239347</v>
      </c>
      <c r="F55" s="24">
        <v>3086.5860426541726</v>
      </c>
      <c r="G55" s="77" t="s">
        <v>309</v>
      </c>
      <c r="H55" s="32">
        <v>570.70329704675794</v>
      </c>
      <c r="I55" s="24">
        <v>6083.8062685379082</v>
      </c>
      <c r="J55" s="367" t="s">
        <v>309</v>
      </c>
    </row>
    <row r="56" spans="1:10" ht="12.95" customHeight="1">
      <c r="A56" s="368" t="s">
        <v>234</v>
      </c>
      <c r="B56" s="78" t="s">
        <v>320</v>
      </c>
      <c r="C56" s="78" t="s">
        <v>320</v>
      </c>
      <c r="D56" s="79">
        <v>0</v>
      </c>
      <c r="E56" s="78" t="s">
        <v>320</v>
      </c>
      <c r="F56" s="78" t="s">
        <v>320</v>
      </c>
      <c r="G56" s="79">
        <v>0</v>
      </c>
      <c r="H56" s="78" t="s">
        <v>320</v>
      </c>
      <c r="I56" s="78" t="s">
        <v>320</v>
      </c>
      <c r="J56" s="369">
        <v>0</v>
      </c>
    </row>
    <row r="57" spans="1:10" ht="12.95" customHeight="1">
      <c r="A57" s="366" t="s">
        <v>235</v>
      </c>
      <c r="B57" s="80" t="s">
        <v>320</v>
      </c>
      <c r="C57" s="81" t="s">
        <v>320</v>
      </c>
      <c r="D57" s="82">
        <v>-12</v>
      </c>
      <c r="E57" s="80" t="s">
        <v>320</v>
      </c>
      <c r="F57" s="81" t="s">
        <v>320</v>
      </c>
      <c r="G57" s="82">
        <v>-12</v>
      </c>
      <c r="H57" s="80" t="s">
        <v>320</v>
      </c>
      <c r="I57" s="81" t="s">
        <v>320</v>
      </c>
      <c r="J57" s="370">
        <v>-12</v>
      </c>
    </row>
  </sheetData>
  <mergeCells count="12">
    <mergeCell ref="A1:J1"/>
    <mergeCell ref="B43:D43"/>
    <mergeCell ref="E43:G43"/>
    <mergeCell ref="H43:J43"/>
    <mergeCell ref="E4:G4"/>
    <mergeCell ref="H4:J4"/>
    <mergeCell ref="B3:J3"/>
    <mergeCell ref="B4:D4"/>
    <mergeCell ref="A4:A5"/>
    <mergeCell ref="B5:C5"/>
    <mergeCell ref="E5:F5"/>
    <mergeCell ref="H5:I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D38:D40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U94"/>
  <sheetViews>
    <sheetView showGridLines="0" topLeftCell="A10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2" width="9.140625" style="620"/>
    <col min="13" max="13" width="9.140625" style="204"/>
    <col min="14" max="14" width="11.140625" style="204" customWidth="1"/>
    <col min="15" max="16384" width="9.140625" style="204"/>
  </cols>
  <sheetData>
    <row r="1" spans="1:21" ht="18.75">
      <c r="A1" s="19" t="s">
        <v>137</v>
      </c>
    </row>
    <row r="2" spans="1:21" s="205" customFormat="1" ht="15.75">
      <c r="A2" s="682" t="s">
        <v>134</v>
      </c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20"/>
      <c r="M2" s="204"/>
      <c r="N2" s="204"/>
      <c r="O2" s="204"/>
      <c r="P2" s="204"/>
      <c r="Q2" s="204"/>
      <c r="R2" s="204"/>
      <c r="S2" s="204"/>
      <c r="T2" s="204"/>
      <c r="U2" s="204"/>
    </row>
    <row r="3" spans="1:21" ht="6" customHeight="1">
      <c r="A3" s="688"/>
      <c r="B3" s="688"/>
      <c r="C3" s="688"/>
      <c r="D3" s="206"/>
      <c r="E3" s="206"/>
      <c r="F3" s="207"/>
      <c r="G3" s="208"/>
      <c r="H3" s="208"/>
      <c r="I3" s="208"/>
      <c r="J3" s="75"/>
      <c r="K3" s="75"/>
    </row>
    <row r="4" spans="1:21" ht="12.95" customHeight="1">
      <c r="A4" s="694" t="s">
        <v>2</v>
      </c>
      <c r="B4" s="694"/>
      <c r="C4" s="694"/>
      <c r="D4" s="696"/>
      <c r="E4" s="371"/>
      <c r="F4" s="372"/>
      <c r="G4" s="261"/>
      <c r="H4" s="262"/>
      <c r="I4" s="373"/>
      <c r="J4" s="374"/>
      <c r="K4" s="374"/>
    </row>
    <row r="5" spans="1:21" ht="24.95" customHeight="1">
      <c r="A5" s="253"/>
      <c r="B5" s="253"/>
      <c r="C5" s="253"/>
      <c r="D5" s="263"/>
      <c r="E5" s="697">
        <f>'3.1'!D4</f>
        <v>2021</v>
      </c>
      <c r="F5" s="698"/>
      <c r="G5" s="699"/>
      <c r="H5" s="264"/>
      <c r="I5" s="700">
        <f>E5-1</f>
        <v>2020</v>
      </c>
      <c r="J5" s="701"/>
      <c r="K5" s="701"/>
    </row>
    <row r="6" spans="1:21" ht="24.95" customHeight="1">
      <c r="A6" s="375"/>
      <c r="B6" s="265"/>
      <c r="C6" s="266"/>
      <c r="D6" s="267"/>
      <c r="E6" s="693" t="s">
        <v>65</v>
      </c>
      <c r="F6" s="694"/>
      <c r="G6" s="696" t="s">
        <v>35</v>
      </c>
      <c r="H6" s="704" t="s">
        <v>270</v>
      </c>
      <c r="I6" s="689" t="s">
        <v>65</v>
      </c>
      <c r="J6" s="690"/>
      <c r="K6" s="690" t="s">
        <v>35</v>
      </c>
    </row>
    <row r="7" spans="1:21" ht="18" customHeight="1">
      <c r="A7" s="376"/>
      <c r="B7" s="268"/>
      <c r="C7" s="268"/>
      <c r="D7" s="269"/>
      <c r="E7" s="695"/>
      <c r="F7" s="687"/>
      <c r="G7" s="702"/>
      <c r="H7" s="704"/>
      <c r="I7" s="691"/>
      <c r="J7" s="692"/>
      <c r="K7" s="692"/>
    </row>
    <row r="8" spans="1:21" ht="22.5" customHeight="1">
      <c r="A8" s="707" t="s">
        <v>210</v>
      </c>
      <c r="B8" s="708"/>
      <c r="C8" s="270" t="s">
        <v>237</v>
      </c>
      <c r="D8" s="271" t="s">
        <v>211</v>
      </c>
      <c r="E8" s="339" t="s">
        <v>278</v>
      </c>
      <c r="F8" s="340" t="s">
        <v>273</v>
      </c>
      <c r="G8" s="703"/>
      <c r="H8" s="705"/>
      <c r="I8" s="289" t="s">
        <v>279</v>
      </c>
      <c r="J8" s="329" t="s">
        <v>273</v>
      </c>
      <c r="K8" s="706"/>
    </row>
    <row r="9" spans="1:21" ht="12.95" customHeight="1">
      <c r="A9" s="712" t="str">
        <f>'3.1'!D6</f>
        <v>červenec</v>
      </c>
      <c r="B9" s="713"/>
      <c r="C9" s="337" t="s">
        <v>4</v>
      </c>
      <c r="D9" s="99">
        <v>1599</v>
      </c>
      <c r="E9" s="95">
        <v>293995.33467875031</v>
      </c>
      <c r="F9" s="95">
        <v>3139180.4315850004</v>
      </c>
      <c r="G9" s="100">
        <f t="shared" ref="G9:G14" si="0">E9/$E$15</f>
        <v>0.76908275337229826</v>
      </c>
      <c r="H9" s="101">
        <f>(E9-I9)/I9</f>
        <v>-7.9825957100887621E-2</v>
      </c>
      <c r="I9" s="98">
        <v>319499.70437384298</v>
      </c>
      <c r="J9" s="98">
        <v>3420989.0769279995</v>
      </c>
      <c r="K9" s="377">
        <f>I9/$I$15</f>
        <v>0.77139010920560347</v>
      </c>
      <c r="M9" s="209"/>
      <c r="N9" s="209"/>
      <c r="O9" s="209"/>
      <c r="P9" s="209"/>
      <c r="Q9" s="209"/>
      <c r="R9" s="209"/>
      <c r="S9" s="209"/>
      <c r="T9" s="209"/>
      <c r="U9" s="209"/>
    </row>
    <row r="10" spans="1:21" ht="12.95" customHeight="1">
      <c r="A10" s="714"/>
      <c r="B10" s="715"/>
      <c r="C10" s="337" t="s">
        <v>5</v>
      </c>
      <c r="D10" s="94">
        <v>6415</v>
      </c>
      <c r="E10" s="95">
        <v>27821.693186419914</v>
      </c>
      <c r="F10" s="95">
        <v>297095.63740000007</v>
      </c>
      <c r="G10" s="96">
        <f t="shared" si="0"/>
        <v>7.2780693689142764E-2</v>
      </c>
      <c r="H10" s="97">
        <f t="shared" ref="H10:H13" si="1">(E10-I10)/I10</f>
        <v>8.9785359952913833E-3</v>
      </c>
      <c r="I10" s="98">
        <v>27574.117975637244</v>
      </c>
      <c r="J10" s="98">
        <v>295274.81312999997</v>
      </c>
      <c r="K10" s="378">
        <f t="shared" ref="K10:K14" si="2">I10/$I$15</f>
        <v>6.6574089381900486E-2</v>
      </c>
      <c r="L10" s="621"/>
      <c r="M10" s="209"/>
      <c r="N10" s="209"/>
      <c r="O10" s="209"/>
      <c r="P10" s="209"/>
      <c r="Q10" s="209"/>
      <c r="R10" s="209"/>
      <c r="S10" s="209"/>
    </row>
    <row r="11" spans="1:21" ht="12.95" customHeight="1">
      <c r="A11" s="714"/>
      <c r="B11" s="715"/>
      <c r="C11" s="337" t="s">
        <v>6</v>
      </c>
      <c r="D11" s="94">
        <v>205877</v>
      </c>
      <c r="E11" s="95">
        <v>16502.720674476157</v>
      </c>
      <c r="F11" s="95">
        <v>176204.94084611081</v>
      </c>
      <c r="G11" s="96">
        <f t="shared" si="0"/>
        <v>4.3170609725248256E-2</v>
      </c>
      <c r="H11" s="97">
        <f t="shared" si="1"/>
        <v>5.7152792243473916E-2</v>
      </c>
      <c r="I11" s="98">
        <v>15610.535010227168</v>
      </c>
      <c r="J11" s="98">
        <v>167141.82528677618</v>
      </c>
      <c r="K11" s="378">
        <f t="shared" si="2"/>
        <v>3.768958825766875E-2</v>
      </c>
      <c r="L11" s="621"/>
      <c r="M11" s="209"/>
      <c r="N11" s="209"/>
      <c r="O11" s="209"/>
      <c r="P11" s="209"/>
      <c r="Q11" s="209"/>
      <c r="R11" s="209"/>
      <c r="S11" s="209"/>
    </row>
    <row r="12" spans="1:21" ht="12.95" customHeight="1">
      <c r="A12" s="714"/>
      <c r="B12" s="715"/>
      <c r="C12" s="337" t="s">
        <v>7</v>
      </c>
      <c r="D12" s="94">
        <v>2606169</v>
      </c>
      <c r="E12" s="95">
        <v>36203.732728227093</v>
      </c>
      <c r="F12" s="95">
        <v>386608.30581290217</v>
      </c>
      <c r="G12" s="96">
        <f t="shared" si="0"/>
        <v>9.4707851331738133E-2</v>
      </c>
      <c r="H12" s="97">
        <f t="shared" si="1"/>
        <v>2.9945732668043509E-2</v>
      </c>
      <c r="I12" s="98">
        <v>35151.107072838109</v>
      </c>
      <c r="J12" s="98">
        <v>376422.1667752373</v>
      </c>
      <c r="K12" s="378">
        <f t="shared" si="2"/>
        <v>8.4867735251132628E-2</v>
      </c>
      <c r="L12" s="621"/>
      <c r="M12" s="209"/>
      <c r="N12" s="209"/>
      <c r="O12" s="209"/>
      <c r="P12" s="209"/>
      <c r="Q12" s="209"/>
      <c r="R12" s="209"/>
      <c r="S12" s="209"/>
    </row>
    <row r="13" spans="1:21" ht="12.95" customHeight="1">
      <c r="A13" s="714"/>
      <c r="B13" s="715"/>
      <c r="C13" s="337" t="s">
        <v>107</v>
      </c>
      <c r="D13" s="94">
        <v>266</v>
      </c>
      <c r="E13" s="95">
        <v>8081.4205855741156</v>
      </c>
      <c r="F13" s="95">
        <v>86288.691129000013</v>
      </c>
      <c r="G13" s="96">
        <f t="shared" si="0"/>
        <v>2.1140747698953695E-2</v>
      </c>
      <c r="H13" s="97">
        <f t="shared" si="1"/>
        <v>7.4132290549368027E-2</v>
      </c>
      <c r="I13" s="98">
        <v>7523.6734401130889</v>
      </c>
      <c r="J13" s="98">
        <v>80556.899460000001</v>
      </c>
      <c r="K13" s="378">
        <f t="shared" si="2"/>
        <v>1.8164922211650326E-2</v>
      </c>
      <c r="L13" s="621"/>
      <c r="M13" s="209"/>
      <c r="N13" s="209"/>
      <c r="O13" s="209"/>
      <c r="P13" s="209"/>
      <c r="Q13" s="209"/>
      <c r="R13" s="209"/>
      <c r="S13" s="209"/>
    </row>
    <row r="14" spans="1:21" ht="12.95" customHeight="1">
      <c r="A14" s="714"/>
      <c r="B14" s="715"/>
      <c r="C14" s="337" t="s">
        <v>109</v>
      </c>
      <c r="D14" s="102"/>
      <c r="E14" s="95">
        <v>-337.41062492855633</v>
      </c>
      <c r="F14" s="95">
        <v>-3526.5152252828948</v>
      </c>
      <c r="G14" s="96">
        <f t="shared" si="0"/>
        <v>-8.8265581738116632E-4</v>
      </c>
      <c r="H14" s="97">
        <f>(E14-I14)/I14</f>
        <v>-1.0382213877523818</v>
      </c>
      <c r="I14" s="98">
        <v>8827.7962881535932</v>
      </c>
      <c r="J14" s="98">
        <v>94142.083128000042</v>
      </c>
      <c r="K14" s="378">
        <f t="shared" si="2"/>
        <v>2.1313555692044388E-2</v>
      </c>
      <c r="L14" s="621"/>
      <c r="M14" s="209"/>
      <c r="N14" s="209"/>
      <c r="O14" s="209"/>
      <c r="P14" s="209"/>
      <c r="Q14" s="209"/>
      <c r="R14" s="209"/>
      <c r="S14" s="209"/>
    </row>
    <row r="15" spans="1:21" ht="12.95" customHeight="1">
      <c r="A15" s="716"/>
      <c r="B15" s="717"/>
      <c r="C15" s="310" t="s">
        <v>0</v>
      </c>
      <c r="D15" s="311">
        <v>2820326</v>
      </c>
      <c r="E15" s="312">
        <v>382267.49122851907</v>
      </c>
      <c r="F15" s="313">
        <v>4081851.4915477303</v>
      </c>
      <c r="G15" s="314">
        <f>SUM(G9:G14)</f>
        <v>1</v>
      </c>
      <c r="H15" s="315">
        <f>(E15-I15)/I15</f>
        <v>-7.7065306265552233E-2</v>
      </c>
      <c r="I15" s="316">
        <v>414186.93416081218</v>
      </c>
      <c r="J15" s="317">
        <v>4434526.8647080129</v>
      </c>
      <c r="K15" s="379">
        <f>SUM(K9:K14)</f>
        <v>1</v>
      </c>
      <c r="L15" s="621"/>
      <c r="M15" s="209"/>
      <c r="N15" s="209"/>
      <c r="O15" s="209"/>
      <c r="P15" s="209"/>
      <c r="Q15" s="209"/>
      <c r="R15" s="209"/>
      <c r="S15" s="209"/>
    </row>
    <row r="16" spans="1:21" ht="12.95" customHeight="1">
      <c r="A16" s="718" t="str">
        <f>'3.1'!E6</f>
        <v>srpen</v>
      </c>
      <c r="B16" s="719"/>
      <c r="C16" s="337" t="s">
        <v>4</v>
      </c>
      <c r="D16" s="99">
        <v>1596</v>
      </c>
      <c r="E16" s="95">
        <v>257786.51743811162</v>
      </c>
      <c r="F16" s="95">
        <v>2747605.0781919998</v>
      </c>
      <c r="G16" s="100">
        <f>E16/$E$22</f>
        <v>0.709299368655125</v>
      </c>
      <c r="H16" s="101">
        <f>(E16-I16)/I16</f>
        <v>-0.14293323382325873</v>
      </c>
      <c r="I16" s="98">
        <v>300777.63788235816</v>
      </c>
      <c r="J16" s="98">
        <v>3225849.3920100001</v>
      </c>
      <c r="K16" s="377">
        <f>I16/$I$22</f>
        <v>0.74976186930586353</v>
      </c>
      <c r="L16" s="621"/>
      <c r="M16" s="209"/>
      <c r="N16" s="209"/>
      <c r="O16" s="209"/>
      <c r="P16" s="209"/>
      <c r="Q16" s="209"/>
      <c r="R16" s="209"/>
      <c r="S16" s="209"/>
    </row>
    <row r="17" spans="1:20" ht="12.95" customHeight="1">
      <c r="A17" s="718"/>
      <c r="B17" s="719"/>
      <c r="C17" s="337" t="s">
        <v>5</v>
      </c>
      <c r="D17" s="94">
        <v>6424</v>
      </c>
      <c r="E17" s="95">
        <v>32149.473474606057</v>
      </c>
      <c r="F17" s="95">
        <v>342625.99922</v>
      </c>
      <c r="G17" s="96">
        <f t="shared" ref="G17:G21" si="3">E17/$E$22</f>
        <v>8.8459247072948125E-2</v>
      </c>
      <c r="H17" s="97">
        <f t="shared" ref="H17:H19" si="4">(E17-I17)/I17</f>
        <v>0.16356471285292865</v>
      </c>
      <c r="I17" s="98">
        <v>27630.155091055654</v>
      </c>
      <c r="J17" s="98">
        <v>296290.34538000001</v>
      </c>
      <c r="K17" s="378">
        <f t="shared" ref="K17:K21" si="5">I17/$I$22</f>
        <v>6.8874923269340194E-2</v>
      </c>
      <c r="L17" s="622"/>
      <c r="M17" s="209"/>
      <c r="N17" s="209"/>
      <c r="O17" s="209"/>
      <c r="P17" s="209"/>
      <c r="Q17" s="209"/>
      <c r="R17" s="209"/>
      <c r="S17" s="209"/>
    </row>
    <row r="18" spans="1:20" ht="12.95" customHeight="1">
      <c r="A18" s="718"/>
      <c r="B18" s="719"/>
      <c r="C18" s="337" t="s">
        <v>6</v>
      </c>
      <c r="D18" s="94">
        <v>205909</v>
      </c>
      <c r="E18" s="95">
        <v>20308.464581094999</v>
      </c>
      <c r="F18" s="95">
        <v>216407.62383561078</v>
      </c>
      <c r="G18" s="96">
        <f t="shared" si="3"/>
        <v>5.5878721854349479E-2</v>
      </c>
      <c r="H18" s="97">
        <f t="shared" si="4"/>
        <v>0.4871830281743933</v>
      </c>
      <c r="I18" s="98">
        <v>13655.659186767927</v>
      </c>
      <c r="J18" s="98">
        <v>146459.1926642622</v>
      </c>
      <c r="K18" s="378">
        <f>I18/$I$22</f>
        <v>3.4040072362292589E-2</v>
      </c>
      <c r="L18" s="621"/>
      <c r="M18" s="209"/>
      <c r="N18" s="209"/>
      <c r="O18" s="209"/>
      <c r="P18" s="209"/>
      <c r="Q18" s="209"/>
      <c r="R18" s="209"/>
      <c r="S18" s="209"/>
    </row>
    <row r="19" spans="1:20" ht="12.95" customHeight="1">
      <c r="A19" s="718"/>
      <c r="B19" s="719"/>
      <c r="C19" s="337" t="s">
        <v>7</v>
      </c>
      <c r="D19" s="94">
        <v>2605605</v>
      </c>
      <c r="E19" s="95">
        <v>45034.180517482411</v>
      </c>
      <c r="F19" s="95">
        <v>479960.26783737598</v>
      </c>
      <c r="G19" s="96">
        <f t="shared" si="3"/>
        <v>0.12391150680182446</v>
      </c>
      <c r="H19" s="97">
        <f t="shared" si="4"/>
        <v>0.36256389459526789</v>
      </c>
      <c r="I19" s="98">
        <v>33051.059620847533</v>
      </c>
      <c r="J19" s="98">
        <v>354456.96132574836</v>
      </c>
      <c r="K19" s="378">
        <f>I19/$I$22</f>
        <v>8.2387854424066084E-2</v>
      </c>
      <c r="L19" s="621"/>
      <c r="M19" s="209"/>
      <c r="N19" s="209"/>
      <c r="O19" s="209"/>
      <c r="P19" s="209"/>
      <c r="Q19" s="209"/>
      <c r="R19" s="209"/>
      <c r="S19" s="209"/>
    </row>
    <row r="20" spans="1:20" ht="12.95" customHeight="1">
      <c r="A20" s="718"/>
      <c r="B20" s="719"/>
      <c r="C20" s="337" t="s">
        <v>107</v>
      </c>
      <c r="D20" s="94">
        <v>267</v>
      </c>
      <c r="E20" s="95">
        <v>8296.2828335522536</v>
      </c>
      <c r="F20" s="95">
        <v>88400.125807999997</v>
      </c>
      <c r="G20" s="96">
        <f t="shared" si="3"/>
        <v>2.2827214683311375E-2</v>
      </c>
      <c r="H20" s="97">
        <f>(E20-I20)/I20</f>
        <v>0.11923286771250098</v>
      </c>
      <c r="I20" s="98">
        <v>7412.4724826105912</v>
      </c>
      <c r="J20" s="98">
        <v>79482.77098999999</v>
      </c>
      <c r="K20" s="378">
        <f>I20/$I$22</f>
        <v>1.847740165747996E-2</v>
      </c>
      <c r="L20" s="621"/>
      <c r="M20" s="209"/>
      <c r="N20" s="209"/>
      <c r="O20" s="209"/>
      <c r="P20" s="209"/>
      <c r="Q20" s="209"/>
      <c r="R20" s="209"/>
      <c r="S20" s="209"/>
    </row>
    <row r="21" spans="1:20" ht="12.95" customHeight="1">
      <c r="A21" s="718"/>
      <c r="B21" s="719"/>
      <c r="C21" s="337" t="s">
        <v>109</v>
      </c>
      <c r="D21" s="102"/>
      <c r="E21" s="95">
        <v>-136.67424737838775</v>
      </c>
      <c r="F21" s="95">
        <v>-1363.570350981247</v>
      </c>
      <c r="G21" s="96">
        <f t="shared" si="3"/>
        <v>-3.7605906755840514E-4</v>
      </c>
      <c r="H21" s="97">
        <f t="shared" ref="H21" si="6">(E21-I21)/I21</f>
        <v>-1.0073333956747337</v>
      </c>
      <c r="I21" s="98">
        <v>18637.238932747656</v>
      </c>
      <c r="J21" s="98">
        <v>199745.69870600005</v>
      </c>
      <c r="K21" s="378">
        <f t="shared" si="5"/>
        <v>4.645787898095765E-2</v>
      </c>
      <c r="L21" s="621"/>
      <c r="M21" s="209"/>
      <c r="N21" s="209"/>
      <c r="O21" s="209"/>
      <c r="P21" s="209"/>
      <c r="Q21" s="209"/>
      <c r="R21" s="209"/>
      <c r="S21" s="209"/>
    </row>
    <row r="22" spans="1:20" ht="12.95" customHeight="1">
      <c r="A22" s="718"/>
      <c r="B22" s="719"/>
      <c r="C22" s="310" t="s">
        <v>0</v>
      </c>
      <c r="D22" s="311">
        <v>2819801</v>
      </c>
      <c r="E22" s="312">
        <v>363438.24459746893</v>
      </c>
      <c r="F22" s="313">
        <v>3873635.5245420053</v>
      </c>
      <c r="G22" s="314">
        <f>SUM(G16:G21)</f>
        <v>1.0000000000000002</v>
      </c>
      <c r="H22" s="315">
        <f>(E22-I22)/I22</f>
        <v>-9.4041234032103765E-2</v>
      </c>
      <c r="I22" s="316">
        <v>401164.22319638752</v>
      </c>
      <c r="J22" s="317">
        <v>4302284.3610760104</v>
      </c>
      <c r="K22" s="379">
        <f>SUM(K16:K21)</f>
        <v>0.99999999999999989</v>
      </c>
      <c r="L22" s="621"/>
      <c r="M22" s="209"/>
      <c r="N22" s="209"/>
      <c r="O22" s="209"/>
      <c r="P22" s="209"/>
      <c r="Q22" s="209"/>
      <c r="R22" s="209"/>
      <c r="S22" s="209"/>
    </row>
    <row r="23" spans="1:20" ht="12.95" customHeight="1">
      <c r="A23" s="718" t="str">
        <f>'3.1'!F6</f>
        <v>září</v>
      </c>
      <c r="B23" s="719"/>
      <c r="C23" s="336" t="s">
        <v>4</v>
      </c>
      <c r="D23" s="99">
        <v>1595</v>
      </c>
      <c r="E23" s="242">
        <v>286573.51479156018</v>
      </c>
      <c r="F23" s="242">
        <v>3054892.9757880005</v>
      </c>
      <c r="G23" s="100">
        <f>E23/$E$29</f>
        <v>0.66774810782905425</v>
      </c>
      <c r="H23" s="101">
        <f>(E23-I23)/I23</f>
        <v>3.7707036081697204E-2</v>
      </c>
      <c r="I23" s="454">
        <v>276160.32736333751</v>
      </c>
      <c r="J23" s="454">
        <v>2962525.3420380005</v>
      </c>
      <c r="K23" s="377">
        <f>I23/$I$29</f>
        <v>0.66365956560498152</v>
      </c>
      <c r="L23" s="623"/>
      <c r="M23" s="209"/>
      <c r="N23" s="209"/>
      <c r="O23" s="209"/>
      <c r="P23" s="209"/>
      <c r="Q23" s="209"/>
      <c r="R23" s="209"/>
      <c r="S23" s="209"/>
      <c r="T23" s="95"/>
    </row>
    <row r="24" spans="1:20" ht="12.95" customHeight="1">
      <c r="A24" s="718"/>
      <c r="B24" s="719"/>
      <c r="C24" s="337" t="s">
        <v>5</v>
      </c>
      <c r="D24" s="94">
        <v>6429</v>
      </c>
      <c r="E24" s="95">
        <v>36841.345076349564</v>
      </c>
      <c r="F24" s="95">
        <v>392749.52784000005</v>
      </c>
      <c r="G24" s="96">
        <f t="shared" ref="G24:G28" si="7">E24/$E$29</f>
        <v>8.5844424536241803E-2</v>
      </c>
      <c r="H24" s="97">
        <f t="shared" ref="H24:H27" si="8">(E24-I24)/I24</f>
        <v>1.0913630452859662E-2</v>
      </c>
      <c r="I24" s="98">
        <v>36443.612952221963</v>
      </c>
      <c r="J24" s="98">
        <v>390883.19491000002</v>
      </c>
      <c r="K24" s="378">
        <f t="shared" ref="K24:K28" si="9">I24/$I$29</f>
        <v>8.7580111784581458E-2</v>
      </c>
      <c r="L24" s="623"/>
      <c r="M24" s="209"/>
      <c r="N24" s="209"/>
      <c r="O24" s="209"/>
      <c r="P24" s="209"/>
      <c r="Q24" s="209"/>
      <c r="R24" s="209"/>
      <c r="S24" s="209"/>
      <c r="T24" s="95"/>
    </row>
    <row r="25" spans="1:20" ht="12.95" customHeight="1">
      <c r="A25" s="718"/>
      <c r="B25" s="719"/>
      <c r="C25" s="337" t="s">
        <v>6</v>
      </c>
      <c r="D25" s="94">
        <v>205075</v>
      </c>
      <c r="E25" s="95">
        <v>30175.572542464095</v>
      </c>
      <c r="F25" s="95">
        <v>321666.87694204005</v>
      </c>
      <c r="G25" s="96">
        <f t="shared" si="7"/>
        <v>7.0312434429066734E-2</v>
      </c>
      <c r="H25" s="97">
        <f t="shared" si="8"/>
        <v>-6.4417603374220686E-2</v>
      </c>
      <c r="I25" s="98">
        <v>32253.249581537315</v>
      </c>
      <c r="J25" s="98">
        <v>345954.67160626454</v>
      </c>
      <c r="K25" s="378">
        <f t="shared" si="9"/>
        <v>7.7509966080210463E-2</v>
      </c>
      <c r="L25" s="623"/>
      <c r="M25" s="209"/>
      <c r="N25" s="209"/>
      <c r="O25" s="209"/>
      <c r="P25" s="209"/>
      <c r="Q25" s="209"/>
      <c r="R25" s="209"/>
      <c r="S25" s="209"/>
      <c r="T25" s="95"/>
    </row>
    <row r="26" spans="1:20" ht="12.95" customHeight="1">
      <c r="A26" s="718"/>
      <c r="B26" s="719"/>
      <c r="C26" s="337" t="s">
        <v>7</v>
      </c>
      <c r="D26" s="94">
        <v>2606668</v>
      </c>
      <c r="E26" s="95">
        <v>64030.502968251094</v>
      </c>
      <c r="F26" s="95">
        <v>682604.63121496036</v>
      </c>
      <c r="G26" s="96">
        <f t="shared" si="7"/>
        <v>0.14919818124676018</v>
      </c>
      <c r="H26" s="97">
        <f t="shared" si="8"/>
        <v>-8.3765688287160911E-2</v>
      </c>
      <c r="I26" s="98">
        <v>69884.419465311585</v>
      </c>
      <c r="J26" s="98">
        <v>749679.94901873136</v>
      </c>
      <c r="K26" s="378">
        <f t="shared" si="9"/>
        <v>0.16794397626812144</v>
      </c>
      <c r="L26" s="623"/>
      <c r="M26" s="209"/>
      <c r="N26" s="209"/>
      <c r="O26" s="209"/>
      <c r="P26" s="209"/>
      <c r="Q26" s="209"/>
      <c r="R26" s="209"/>
      <c r="S26" s="209"/>
      <c r="T26" s="95"/>
    </row>
    <row r="27" spans="1:20" ht="12.95" customHeight="1">
      <c r="A27" s="718"/>
      <c r="B27" s="719"/>
      <c r="C27" s="337" t="s">
        <v>107</v>
      </c>
      <c r="D27" s="94">
        <v>266</v>
      </c>
      <c r="E27" s="95">
        <v>8424.6713131063352</v>
      </c>
      <c r="F27" s="95">
        <v>89800.599168000001</v>
      </c>
      <c r="G27" s="96">
        <f t="shared" si="7"/>
        <v>1.963041955395016E-2</v>
      </c>
      <c r="H27" s="97">
        <f t="shared" si="8"/>
        <v>8.3132009859681527E-2</v>
      </c>
      <c r="I27" s="98">
        <v>7778.065126334639</v>
      </c>
      <c r="J27" s="98">
        <v>83420.980530000001</v>
      </c>
      <c r="K27" s="378">
        <f t="shared" si="9"/>
        <v>1.8691994510127444E-2</v>
      </c>
      <c r="L27" s="623"/>
      <c r="M27" s="209"/>
      <c r="N27" s="209"/>
      <c r="O27" s="209"/>
      <c r="P27" s="209"/>
      <c r="Q27" s="209"/>
      <c r="R27" s="209"/>
      <c r="S27" s="209"/>
      <c r="T27" s="95"/>
    </row>
    <row r="28" spans="1:20" ht="12.95" customHeight="1">
      <c r="A28" s="718"/>
      <c r="B28" s="719"/>
      <c r="C28" s="337" t="s">
        <v>109</v>
      </c>
      <c r="D28" s="102"/>
      <c r="E28" s="95">
        <v>3118.4919131336364</v>
      </c>
      <c r="F28" s="95">
        <v>33256.226323777599</v>
      </c>
      <c r="G28" s="96">
        <f t="shared" si="7"/>
        <v>7.266432404926906E-3</v>
      </c>
      <c r="H28" s="97">
        <f t="shared" ref="H28" si="10">(E28-I28)/I28</f>
        <v>-1.4870952026488715</v>
      </c>
      <c r="I28" s="98">
        <v>-6402.2225966812439</v>
      </c>
      <c r="J28" s="98">
        <v>-68746.370349600038</v>
      </c>
      <c r="K28" s="378">
        <f t="shared" si="9"/>
        <v>-1.5385614248022312E-2</v>
      </c>
      <c r="L28" s="623"/>
      <c r="M28" s="209"/>
      <c r="N28" s="209"/>
      <c r="O28" s="209"/>
      <c r="P28" s="209"/>
      <c r="Q28" s="209"/>
      <c r="R28" s="209"/>
      <c r="S28" s="209"/>
      <c r="T28" s="95"/>
    </row>
    <row r="29" spans="1:20" ht="12.95" customHeight="1">
      <c r="A29" s="718"/>
      <c r="B29" s="719"/>
      <c r="C29" s="310" t="s">
        <v>0</v>
      </c>
      <c r="D29" s="311">
        <v>2820033</v>
      </c>
      <c r="E29" s="312">
        <v>429164.09860486491</v>
      </c>
      <c r="F29" s="313">
        <v>4574970.8372767782</v>
      </c>
      <c r="G29" s="314">
        <f>SUM(G23:G28)</f>
        <v>1.0000000000000002</v>
      </c>
      <c r="H29" s="315">
        <f>(E29-I29)/I29</f>
        <v>3.1353279352934672E-2</v>
      </c>
      <c r="I29" s="316">
        <v>416117.45189206174</v>
      </c>
      <c r="J29" s="317">
        <v>4463717.7677533971</v>
      </c>
      <c r="K29" s="379">
        <f>SUM(K23:K28)</f>
        <v>0.99999999999999989</v>
      </c>
      <c r="M29" s="209"/>
      <c r="N29" s="209"/>
      <c r="O29" s="209"/>
      <c r="P29" s="209"/>
      <c r="Q29" s="209"/>
      <c r="R29" s="209"/>
      <c r="S29" s="209"/>
    </row>
    <row r="30" spans="1:20" ht="12.95" customHeight="1">
      <c r="A30" s="720" t="str">
        <f>'3.1'!G6</f>
        <v>III. čtvrtletí</v>
      </c>
      <c r="B30" s="721"/>
      <c r="C30" s="337" t="s">
        <v>4</v>
      </c>
      <c r="D30" s="94">
        <f>D23</f>
        <v>1595</v>
      </c>
      <c r="E30" s="95">
        <f>E9+E16+E23</f>
        <v>838355.36690842221</v>
      </c>
      <c r="F30" s="95">
        <f>F9+F16+F23</f>
        <v>8941678.4855650011</v>
      </c>
      <c r="G30" s="96">
        <f>E30/$E$36</f>
        <v>0.71357297833299993</v>
      </c>
      <c r="H30" s="97">
        <f>(E30-I30)/I30</f>
        <v>-6.4792349406476282E-2</v>
      </c>
      <c r="I30" s="98">
        <f>I9+I16+I23</f>
        <v>896437.6696195387</v>
      </c>
      <c r="J30" s="98">
        <f>J9+J16+J23</f>
        <v>9609363.8109760005</v>
      </c>
      <c r="K30" s="378">
        <f>I30/$I$36</f>
        <v>0.72794195717748156</v>
      </c>
      <c r="M30" s="209"/>
      <c r="N30" s="209"/>
      <c r="O30" s="209"/>
      <c r="P30" s="209"/>
      <c r="Q30" s="209"/>
      <c r="R30" s="209"/>
      <c r="S30" s="209"/>
    </row>
    <row r="31" spans="1:20" ht="12.95" customHeight="1">
      <c r="A31" s="718"/>
      <c r="B31" s="719"/>
      <c r="C31" s="337" t="s">
        <v>5</v>
      </c>
      <c r="D31" s="94">
        <f t="shared" ref="D31:D34" si="11">D24</f>
        <v>6429</v>
      </c>
      <c r="E31" s="95">
        <f>E10+E17+E24</f>
        <v>96812.511737375535</v>
      </c>
      <c r="F31" s="95">
        <f t="shared" ref="F31" si="12">F10+F17+F24</f>
        <v>1032471.1644600001</v>
      </c>
      <c r="G31" s="96">
        <f t="shared" ref="G31:G35" si="13">E31/$E$36</f>
        <v>8.2402755522508433E-2</v>
      </c>
      <c r="H31" s="97">
        <f t="shared" ref="H31:H33" si="14">(E31-I31)/I31</f>
        <v>5.6352917048133083E-2</v>
      </c>
      <c r="I31" s="98">
        <f>I10+I17+I24</f>
        <v>91647.886018914869</v>
      </c>
      <c r="J31" s="98">
        <f t="shared" ref="J31" si="15">J10+J17+J24</f>
        <v>982448.35342000006</v>
      </c>
      <c r="K31" s="378">
        <f t="shared" ref="K31:K35" si="16">I31/$I$36</f>
        <v>7.4421617677113222E-2</v>
      </c>
      <c r="M31" s="209"/>
      <c r="N31" s="209"/>
      <c r="O31" s="209"/>
      <c r="P31" s="209"/>
      <c r="Q31" s="209"/>
      <c r="R31" s="209"/>
      <c r="S31" s="209"/>
    </row>
    <row r="32" spans="1:20" ht="12.95" customHeight="1">
      <c r="A32" s="718"/>
      <c r="B32" s="719"/>
      <c r="C32" s="337" t="s">
        <v>6</v>
      </c>
      <c r="D32" s="94">
        <f t="shared" si="11"/>
        <v>205075</v>
      </c>
      <c r="E32" s="95">
        <f t="shared" ref="E32:F32" si="17">E11+E18+E25</f>
        <v>66986.757798035251</v>
      </c>
      <c r="F32" s="95">
        <f t="shared" si="17"/>
        <v>714279.44162376167</v>
      </c>
      <c r="G32" s="96">
        <f t="shared" si="13"/>
        <v>5.7016322859702942E-2</v>
      </c>
      <c r="H32" s="97">
        <f t="shared" si="14"/>
        <v>8.8871317484354298E-2</v>
      </c>
      <c r="I32" s="98">
        <f t="shared" ref="I32:J32" si="18">I11+I18+I25</f>
        <v>61519.443778532412</v>
      </c>
      <c r="J32" s="98">
        <f t="shared" si="18"/>
        <v>659555.68955730298</v>
      </c>
      <c r="K32" s="378">
        <f t="shared" si="16"/>
        <v>4.9956160730752548E-2</v>
      </c>
      <c r="M32" s="209"/>
      <c r="N32" s="209"/>
      <c r="O32" s="209"/>
      <c r="P32" s="209"/>
      <c r="Q32" s="209"/>
      <c r="R32" s="209"/>
      <c r="S32" s="209"/>
    </row>
    <row r="33" spans="1:20" ht="12.95" customHeight="1">
      <c r="A33" s="718"/>
      <c r="B33" s="719"/>
      <c r="C33" s="337" t="s">
        <v>7</v>
      </c>
      <c r="D33" s="94">
        <f t="shared" si="11"/>
        <v>2606668</v>
      </c>
      <c r="E33" s="95">
        <f>E12+E19+E26</f>
        <v>145268.41621396059</v>
      </c>
      <c r="F33" s="95">
        <f t="shared" ref="E33:F35" si="19">F12+F19+F26</f>
        <v>1549173.2048652386</v>
      </c>
      <c r="G33" s="96">
        <f t="shared" si="13"/>
        <v>0.12364639209954145</v>
      </c>
      <c r="H33" s="97">
        <f t="shared" si="14"/>
        <v>5.200961407427368E-2</v>
      </c>
      <c r="I33" s="98">
        <f>I12+I19+I26</f>
        <v>138086.5861589972</v>
      </c>
      <c r="J33" s="98">
        <f t="shared" ref="J33" si="20">J12+J19+J26</f>
        <v>1480559.0771197169</v>
      </c>
      <c r="K33" s="378">
        <f t="shared" si="16"/>
        <v>0.11213163301269916</v>
      </c>
      <c r="M33" s="209"/>
      <c r="N33" s="209"/>
      <c r="O33" s="209"/>
      <c r="P33" s="209"/>
      <c r="Q33" s="209"/>
      <c r="R33" s="209"/>
      <c r="S33" s="209"/>
    </row>
    <row r="34" spans="1:20" ht="12.95" customHeight="1">
      <c r="A34" s="718"/>
      <c r="B34" s="719"/>
      <c r="C34" s="337" t="s">
        <v>107</v>
      </c>
      <c r="D34" s="94">
        <f t="shared" si="11"/>
        <v>266</v>
      </c>
      <c r="E34" s="95">
        <f>E13+E20+E27</f>
        <v>24802.374732232704</v>
      </c>
      <c r="F34" s="95">
        <f t="shared" si="19"/>
        <v>264489.41610500001</v>
      </c>
      <c r="G34" s="96">
        <f t="shared" si="13"/>
        <v>2.1110742658779574E-2</v>
      </c>
      <c r="H34" s="97">
        <f>(E34-I34)/I34</f>
        <v>9.1932036673620335E-2</v>
      </c>
      <c r="I34" s="98">
        <f>I13+I20+I27</f>
        <v>22714.211049058322</v>
      </c>
      <c r="J34" s="98">
        <f t="shared" ref="J34" si="21">J13+J20+J27</f>
        <v>243460.65097999998</v>
      </c>
      <c r="K34" s="378">
        <f t="shared" si="16"/>
        <v>1.8444815303010894E-2</v>
      </c>
      <c r="M34" s="209"/>
      <c r="N34" s="209"/>
      <c r="O34" s="209"/>
      <c r="P34" s="209"/>
      <c r="Q34" s="209"/>
      <c r="R34" s="209"/>
      <c r="S34" s="209"/>
    </row>
    <row r="35" spans="1:20" ht="12.95" customHeight="1">
      <c r="A35" s="718"/>
      <c r="B35" s="719"/>
      <c r="C35" s="337" t="s">
        <v>109</v>
      </c>
      <c r="D35" s="94"/>
      <c r="E35" s="95">
        <f t="shared" si="19"/>
        <v>2644.4070408266925</v>
      </c>
      <c r="F35" s="95">
        <f t="shared" si="19"/>
        <v>28366.140747513455</v>
      </c>
      <c r="G35" s="96">
        <f t="shared" si="13"/>
        <v>2.2508085264677288E-3</v>
      </c>
      <c r="H35" s="97">
        <f t="shared" ref="H35" si="22">(E35-I35)/I35</f>
        <v>-0.8744513808290777</v>
      </c>
      <c r="I35" s="98">
        <f t="shared" ref="I35:J35" si="23">I14+I21+I28</f>
        <v>21062.812624220005</v>
      </c>
      <c r="J35" s="98">
        <f t="shared" si="23"/>
        <v>225141.41148440004</v>
      </c>
      <c r="K35" s="378">
        <f t="shared" si="16"/>
        <v>1.7103816098942626E-2</v>
      </c>
      <c r="M35" s="209"/>
      <c r="N35" s="209"/>
      <c r="O35" s="209"/>
      <c r="P35" s="209"/>
      <c r="Q35" s="209"/>
      <c r="R35" s="209"/>
      <c r="S35" s="209"/>
    </row>
    <row r="36" spans="1:20" ht="12.95" customHeight="1">
      <c r="A36" s="718"/>
      <c r="B36" s="719"/>
      <c r="C36" s="310" t="s">
        <v>0</v>
      </c>
      <c r="D36" s="311">
        <f>SUM(D30:D35)</f>
        <v>2820033</v>
      </c>
      <c r="E36" s="312">
        <f>SUM(E30:E35)</f>
        <v>1174869.8344308529</v>
      </c>
      <c r="F36" s="313">
        <f>SUM(F30:F35)</f>
        <v>12530457.853366515</v>
      </c>
      <c r="G36" s="314">
        <f>SUM(G30:G35)</f>
        <v>1</v>
      </c>
      <c r="H36" s="315">
        <f>(E36-I36)/I36</f>
        <v>-4.5960387778713072E-2</v>
      </c>
      <c r="I36" s="316">
        <f>SUM(I30:I35)</f>
        <v>1231468.6092492614</v>
      </c>
      <c r="J36" s="317">
        <f>SUM(J30:J35)</f>
        <v>13200528.99353742</v>
      </c>
      <c r="K36" s="379">
        <f>SUM(K30:K35)</f>
        <v>1</v>
      </c>
      <c r="M36" s="209"/>
      <c r="N36" s="209"/>
      <c r="O36" s="209"/>
      <c r="P36" s="209"/>
      <c r="Q36" s="209"/>
      <c r="R36" s="209"/>
      <c r="S36" s="209"/>
    </row>
    <row r="37" spans="1:20" ht="20.100000000000001" customHeight="1">
      <c r="A37" s="240"/>
      <c r="B37" s="241"/>
      <c r="C37" s="182"/>
      <c r="D37" s="242"/>
      <c r="E37" s="242"/>
      <c r="F37" s="242"/>
      <c r="G37" s="243"/>
      <c r="H37" s="244"/>
      <c r="I37" s="245"/>
      <c r="J37" s="245"/>
      <c r="K37" s="246"/>
    </row>
    <row r="38" spans="1:20" ht="15" customHeight="1">
      <c r="A38" s="709" t="s">
        <v>65</v>
      </c>
      <c r="B38" s="709"/>
      <c r="C38" s="709"/>
      <c r="D38" s="709"/>
      <c r="E38" s="709"/>
      <c r="F38" s="341"/>
      <c r="G38" s="709" t="s">
        <v>66</v>
      </c>
      <c r="H38" s="709"/>
      <c r="I38" s="709"/>
      <c r="J38" s="709"/>
      <c r="K38" s="709"/>
      <c r="M38" s="210"/>
      <c r="N38" s="210"/>
      <c r="O38" s="210"/>
      <c r="P38" s="210"/>
      <c r="Q38" s="210"/>
      <c r="R38" s="210"/>
      <c r="S38" s="210"/>
    </row>
    <row r="39" spans="1:20" ht="15" customHeight="1">
      <c r="A39" s="710" t="str">
        <f>A30</f>
        <v>III. čtvrtletí</v>
      </c>
      <c r="B39" s="683"/>
      <c r="C39" s="683"/>
      <c r="D39" s="683"/>
      <c r="E39" s="683"/>
      <c r="F39" s="341"/>
      <c r="G39" s="711" t="str">
        <f>A30</f>
        <v>III. čtvrtletí</v>
      </c>
      <c r="H39" s="711"/>
      <c r="I39" s="711"/>
      <c r="J39" s="711"/>
      <c r="K39" s="711"/>
      <c r="M39" s="210"/>
      <c r="N39" s="210"/>
      <c r="O39" s="210"/>
      <c r="P39" s="210"/>
      <c r="Q39" s="210"/>
      <c r="R39" s="210"/>
      <c r="S39" s="210"/>
    </row>
    <row r="40" spans="1:20" ht="15" customHeight="1">
      <c r="A40" s="93"/>
      <c r="B40" s="93"/>
      <c r="C40" s="93"/>
      <c r="D40" s="70"/>
      <c r="E40" s="70"/>
      <c r="F40" s="70"/>
      <c r="G40" s="93"/>
      <c r="H40" s="93"/>
      <c r="I40" s="93"/>
      <c r="J40" s="93"/>
      <c r="K40" s="93"/>
      <c r="M40" s="210"/>
      <c r="N40" s="210"/>
      <c r="O40" s="210"/>
      <c r="P40" s="210"/>
      <c r="Q40" s="210"/>
      <c r="R40" s="210"/>
      <c r="S40" s="210"/>
      <c r="T40" s="210"/>
    </row>
    <row r="41" spans="1:20" ht="15" customHeight="1">
      <c r="A41" s="93"/>
      <c r="B41" s="93"/>
      <c r="C41" s="93"/>
      <c r="D41" s="70"/>
      <c r="E41" s="70"/>
      <c r="F41" s="70"/>
      <c r="G41" s="93"/>
      <c r="H41" s="93"/>
      <c r="I41" s="93"/>
      <c r="J41" s="93"/>
      <c r="K41" s="93"/>
    </row>
    <row r="42" spans="1:20" ht="15" customHeight="1">
      <c r="A42" s="93"/>
      <c r="B42" s="93"/>
      <c r="C42" s="93"/>
      <c r="D42" s="70"/>
      <c r="E42" s="70"/>
      <c r="F42" s="70"/>
      <c r="G42" s="93"/>
      <c r="H42" s="93"/>
      <c r="I42" s="93"/>
      <c r="J42" s="93"/>
      <c r="K42" s="93"/>
    </row>
    <row r="43" spans="1:20" ht="15" customHeight="1">
      <c r="A43" s="93"/>
      <c r="B43" s="93"/>
      <c r="C43" s="93">
        <f>E5</f>
        <v>2021</v>
      </c>
      <c r="D43" s="93">
        <f>I5</f>
        <v>2020</v>
      </c>
      <c r="E43" s="70"/>
      <c r="F43" s="70"/>
      <c r="G43" s="70"/>
      <c r="H43" s="93"/>
      <c r="I43" s="93">
        <f>E5</f>
        <v>2021</v>
      </c>
      <c r="J43" s="93">
        <f>I5</f>
        <v>2020</v>
      </c>
      <c r="K43" s="93"/>
    </row>
    <row r="44" spans="1:20" ht="15" customHeight="1">
      <c r="A44" s="93"/>
      <c r="B44" s="93" t="str">
        <f>A9</f>
        <v>červenec</v>
      </c>
      <c r="C44" s="67">
        <f>E15</f>
        <v>382267.49122851907</v>
      </c>
      <c r="D44" s="67">
        <f>I15</f>
        <v>414186.93416081218</v>
      </c>
      <c r="E44" s="70"/>
      <c r="F44" s="70"/>
      <c r="G44" s="70"/>
      <c r="H44" s="93" t="str">
        <f>A9</f>
        <v>červenec</v>
      </c>
      <c r="I44" s="213">
        <f>E15/E36</f>
        <v>0.3253700793277261</v>
      </c>
      <c r="J44" s="213">
        <f>I15/I36</f>
        <v>0.33633576288502587</v>
      </c>
      <c r="K44" s="93"/>
    </row>
    <row r="45" spans="1:20" ht="15" customHeight="1">
      <c r="A45" s="93"/>
      <c r="B45" s="93" t="str">
        <f>A16</f>
        <v>srpen</v>
      </c>
      <c r="C45" s="67">
        <f>E22</f>
        <v>363438.24459746893</v>
      </c>
      <c r="D45" s="67">
        <f>I22</f>
        <v>401164.22319638752</v>
      </c>
      <c r="E45" s="70"/>
      <c r="F45" s="70"/>
      <c r="G45" s="70"/>
      <c r="H45" s="93" t="str">
        <f>A16</f>
        <v>srpen</v>
      </c>
      <c r="I45" s="213">
        <f>E22/E36</f>
        <v>0.30934341315651437</v>
      </c>
      <c r="J45" s="213">
        <f>I22/I36</f>
        <v>0.32576081938535872</v>
      </c>
      <c r="K45" s="93"/>
    </row>
    <row r="46" spans="1:20" ht="15" customHeight="1">
      <c r="A46" s="93"/>
      <c r="B46" s="93" t="str">
        <f>A23</f>
        <v>září</v>
      </c>
      <c r="C46" s="67">
        <f>E29</f>
        <v>429164.09860486491</v>
      </c>
      <c r="D46" s="67">
        <f>I29</f>
        <v>416117.45189206174</v>
      </c>
      <c r="E46" s="70"/>
      <c r="F46" s="70"/>
      <c r="G46" s="70"/>
      <c r="H46" s="93" t="str">
        <f>A23</f>
        <v>září</v>
      </c>
      <c r="I46" s="213">
        <f>E29/E36</f>
        <v>0.36528650751575953</v>
      </c>
      <c r="J46" s="213">
        <f>I29/I36</f>
        <v>0.33790341772961541</v>
      </c>
      <c r="K46" s="93"/>
    </row>
    <row r="47" spans="1:20" ht="15" customHeight="1">
      <c r="A47" s="93"/>
      <c r="B47" s="93"/>
      <c r="C47" s="67">
        <f>SUM(C44:C46)</f>
        <v>1174869.8344308529</v>
      </c>
      <c r="D47" s="67">
        <f>SUM(D44:D46)</f>
        <v>1231468.6092492614</v>
      </c>
      <c r="E47" s="93"/>
      <c r="F47" s="93"/>
      <c r="G47" s="93"/>
      <c r="H47" s="93"/>
      <c r="I47" s="127">
        <f>SUM(I44:I46)</f>
        <v>1</v>
      </c>
      <c r="J47" s="127">
        <f>SUM(J44:J46)</f>
        <v>1</v>
      </c>
      <c r="K47" s="93"/>
    </row>
    <row r="48" spans="1:20" ht="15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</row>
    <row r="49" spans="1:11" ht="1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</row>
    <row r="50" spans="1:11" ht="1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</row>
    <row r="51" spans="1:11" ht="15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</row>
    <row r="52" spans="1:11" ht="15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</row>
    <row r="53" spans="1:11" ht="15" customHeight="1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</row>
    <row r="54" spans="1:11" ht="15" customHeight="1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</row>
    <row r="55" spans="1:11" ht="15" customHeight="1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</row>
    <row r="56" spans="1:11" ht="15" customHeight="1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</row>
    <row r="57" spans="1:11" ht="15" customHeight="1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</row>
    <row r="58" spans="1:11" ht="15" customHeight="1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</row>
    <row r="59" spans="1:11" ht="15" customHeight="1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mergeCells count="19">
    <mergeCell ref="A38:E38"/>
    <mergeCell ref="A39:E39"/>
    <mergeCell ref="G38:K38"/>
    <mergeCell ref="G39:K39"/>
    <mergeCell ref="A9:B15"/>
    <mergeCell ref="A16:B22"/>
    <mergeCell ref="A23:B29"/>
    <mergeCell ref="A30:B36"/>
    <mergeCell ref="A2:K2"/>
    <mergeCell ref="A3:C3"/>
    <mergeCell ref="I6:J7"/>
    <mergeCell ref="E6:F7"/>
    <mergeCell ref="A4:D4"/>
    <mergeCell ref="E5:G5"/>
    <mergeCell ref="I5:K5"/>
    <mergeCell ref="G6:G8"/>
    <mergeCell ref="H6:H8"/>
    <mergeCell ref="K6:K8"/>
    <mergeCell ref="A8:B8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6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A1:U93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21" s="205" customFormat="1" ht="15.75" customHeight="1">
      <c r="A1" s="682" t="s">
        <v>266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</row>
    <row r="2" spans="1:21" ht="6" customHeight="1">
      <c r="A2" s="688"/>
      <c r="B2" s="688"/>
      <c r="C2" s="688"/>
      <c r="D2" s="206"/>
      <c r="E2" s="206"/>
      <c r="F2" s="207"/>
      <c r="G2" s="208"/>
      <c r="H2" s="208"/>
      <c r="I2" s="208"/>
      <c r="J2" s="75"/>
      <c r="K2" s="75"/>
    </row>
    <row r="3" spans="1:21" ht="12.95" customHeight="1">
      <c r="A3" s="694" t="s">
        <v>8</v>
      </c>
      <c r="B3" s="694"/>
      <c r="C3" s="694"/>
      <c r="D3" s="696"/>
      <c r="E3" s="371"/>
      <c r="F3" s="372"/>
      <c r="G3" s="261"/>
      <c r="H3" s="262"/>
      <c r="I3" s="373"/>
      <c r="J3" s="374"/>
      <c r="K3" s="374"/>
    </row>
    <row r="4" spans="1:21" ht="24.95" customHeight="1">
      <c r="A4" s="253"/>
      <c r="B4" s="253"/>
      <c r="C4" s="253"/>
      <c r="D4" s="263"/>
      <c r="E4" s="697">
        <f>'3.1'!D4</f>
        <v>2021</v>
      </c>
      <c r="F4" s="698"/>
      <c r="G4" s="699"/>
      <c r="H4" s="264"/>
      <c r="I4" s="700">
        <f>E4-1</f>
        <v>2020</v>
      </c>
      <c r="J4" s="701"/>
      <c r="K4" s="701"/>
    </row>
    <row r="5" spans="1:21" ht="24.95" customHeight="1">
      <c r="A5" s="375"/>
      <c r="B5" s="265"/>
      <c r="C5" s="266"/>
      <c r="D5" s="267"/>
      <c r="E5" s="693" t="s">
        <v>65</v>
      </c>
      <c r="F5" s="694"/>
      <c r="G5" s="696" t="s">
        <v>35</v>
      </c>
      <c r="H5" s="704" t="s">
        <v>270</v>
      </c>
      <c r="I5" s="689" t="s">
        <v>65</v>
      </c>
      <c r="J5" s="690"/>
      <c r="K5" s="690" t="s">
        <v>35</v>
      </c>
    </row>
    <row r="6" spans="1:21" ht="18" customHeight="1">
      <c r="A6" s="376"/>
      <c r="B6" s="268"/>
      <c r="C6" s="268"/>
      <c r="D6" s="269"/>
      <c r="E6" s="695"/>
      <c r="F6" s="687"/>
      <c r="G6" s="702"/>
      <c r="H6" s="704"/>
      <c r="I6" s="691"/>
      <c r="J6" s="692"/>
      <c r="K6" s="692"/>
    </row>
    <row r="7" spans="1:21" ht="22.5" customHeight="1">
      <c r="A7" s="707" t="s">
        <v>210</v>
      </c>
      <c r="B7" s="708"/>
      <c r="C7" s="270" t="s">
        <v>237</v>
      </c>
      <c r="D7" s="271" t="s">
        <v>211</v>
      </c>
      <c r="E7" s="339" t="s">
        <v>278</v>
      </c>
      <c r="F7" s="585" t="s">
        <v>273</v>
      </c>
      <c r="G7" s="703"/>
      <c r="H7" s="705"/>
      <c r="I7" s="289" t="s">
        <v>279</v>
      </c>
      <c r="J7" s="329" t="s">
        <v>273</v>
      </c>
      <c r="K7" s="706"/>
    </row>
    <row r="8" spans="1:21" ht="12.95" customHeight="1">
      <c r="A8" s="712" t="str">
        <f>'3.1'!D6</f>
        <v>červenec</v>
      </c>
      <c r="B8" s="713"/>
      <c r="C8" s="337" t="s">
        <v>4</v>
      </c>
      <c r="D8" s="99">
        <v>142</v>
      </c>
      <c r="E8" s="95">
        <v>8082.4390287503302</v>
      </c>
      <c r="F8" s="95">
        <v>86246.379189999992</v>
      </c>
      <c r="G8" s="100">
        <f t="shared" ref="G8:G13" si="0">E8/$E$14</f>
        <v>0.37677757978122023</v>
      </c>
      <c r="H8" s="101">
        <f>(E8-I8)/I8</f>
        <v>-6.2821548031024452E-2</v>
      </c>
      <c r="I8" s="98">
        <v>8624.2262738429799</v>
      </c>
      <c r="J8" s="98">
        <v>92324.56584000001</v>
      </c>
      <c r="K8" s="377">
        <f>I8/$I$14</f>
        <v>0.39401251398314013</v>
      </c>
      <c r="M8" s="209"/>
      <c r="N8" s="209"/>
      <c r="O8" s="209"/>
      <c r="P8" s="209"/>
      <c r="Q8" s="209"/>
      <c r="R8" s="209"/>
      <c r="S8" s="209"/>
      <c r="T8" s="209"/>
      <c r="U8" s="209"/>
    </row>
    <row r="9" spans="1:21" ht="12.95" customHeight="1">
      <c r="A9" s="714"/>
      <c r="B9" s="715"/>
      <c r="C9" s="337" t="s">
        <v>5</v>
      </c>
      <c r="D9" s="94">
        <v>1559</v>
      </c>
      <c r="E9" s="95">
        <v>4005.5729464199153</v>
      </c>
      <c r="F9" s="95">
        <v>42742.81493</v>
      </c>
      <c r="G9" s="96">
        <f t="shared" si="0"/>
        <v>0.18672706036145306</v>
      </c>
      <c r="H9" s="97">
        <f t="shared" ref="H9:H12" si="1">(E9-I9)/I9</f>
        <v>0.12869890517612848</v>
      </c>
      <c r="I9" s="98">
        <v>3548.8409956372407</v>
      </c>
      <c r="J9" s="98">
        <v>37991.260490000001</v>
      </c>
      <c r="K9" s="378">
        <f t="shared" ref="K9:K13" si="2">I9/$I$14</f>
        <v>0.16213486497431359</v>
      </c>
      <c r="L9" s="210"/>
      <c r="M9" s="209"/>
      <c r="N9" s="209"/>
      <c r="O9" s="209"/>
      <c r="P9" s="209"/>
      <c r="Q9" s="209"/>
      <c r="R9" s="209"/>
      <c r="S9" s="209"/>
    </row>
    <row r="10" spans="1:21" ht="12.95" customHeight="1">
      <c r="A10" s="714"/>
      <c r="B10" s="715"/>
      <c r="C10" s="337" t="s">
        <v>6</v>
      </c>
      <c r="D10" s="94">
        <v>38478</v>
      </c>
      <c r="E10" s="95">
        <v>2797.3303344761562</v>
      </c>
      <c r="F10" s="95">
        <v>29849.8552851108</v>
      </c>
      <c r="G10" s="96">
        <f t="shared" si="0"/>
        <v>0.1304026358285412</v>
      </c>
      <c r="H10" s="97">
        <f t="shared" si="1"/>
        <v>-9.7907109699913619E-2</v>
      </c>
      <c r="I10" s="98">
        <v>3100.9338002271675</v>
      </c>
      <c r="J10" s="98">
        <v>33196.2981467762</v>
      </c>
      <c r="K10" s="378">
        <f t="shared" si="2"/>
        <v>0.1416714593897544</v>
      </c>
      <c r="L10" s="210"/>
      <c r="M10" s="209"/>
      <c r="N10" s="209"/>
      <c r="O10" s="209"/>
      <c r="P10" s="209"/>
      <c r="Q10" s="209"/>
      <c r="R10" s="209"/>
      <c r="S10" s="209"/>
    </row>
    <row r="11" spans="1:21" ht="12.95" customHeight="1">
      <c r="A11" s="714"/>
      <c r="B11" s="715"/>
      <c r="C11" s="337" t="s">
        <v>7</v>
      </c>
      <c r="D11" s="94">
        <v>375240</v>
      </c>
      <c r="E11" s="95">
        <v>4234.3999582270926</v>
      </c>
      <c r="F11" s="95">
        <v>45184.590612902211</v>
      </c>
      <c r="G11" s="96">
        <f t="shared" si="0"/>
        <v>0.19739424725770949</v>
      </c>
      <c r="H11" s="97">
        <f t="shared" si="1"/>
        <v>-5.4180128286593653E-2</v>
      </c>
      <c r="I11" s="98">
        <v>4476.9623528381117</v>
      </c>
      <c r="J11" s="98">
        <v>47927.039605237347</v>
      </c>
      <c r="K11" s="378">
        <f t="shared" si="2"/>
        <v>0.20453767510712403</v>
      </c>
      <c r="L11" s="210"/>
      <c r="M11" s="209"/>
      <c r="N11" s="209"/>
      <c r="O11" s="209"/>
      <c r="P11" s="209"/>
      <c r="Q11" s="209"/>
      <c r="R11" s="209"/>
      <c r="S11" s="209"/>
    </row>
    <row r="12" spans="1:21" ht="12.95" customHeight="1">
      <c r="A12" s="714"/>
      <c r="B12" s="715"/>
      <c r="C12" s="337" t="s">
        <v>107</v>
      </c>
      <c r="D12" s="94">
        <v>35</v>
      </c>
      <c r="E12" s="95">
        <v>1237.614585574114</v>
      </c>
      <c r="F12" s="95">
        <v>13206.383179999999</v>
      </c>
      <c r="G12" s="96">
        <f t="shared" si="0"/>
        <v>5.7693652447712997E-2</v>
      </c>
      <c r="H12" s="97">
        <f t="shared" si="1"/>
        <v>0.19006501416977206</v>
      </c>
      <c r="I12" s="98">
        <v>1039.9554401130883</v>
      </c>
      <c r="J12" s="98">
        <v>11132.991890000001</v>
      </c>
      <c r="K12" s="378">
        <f t="shared" si="2"/>
        <v>4.7512141307351465E-2</v>
      </c>
      <c r="L12" s="210"/>
      <c r="M12" s="209"/>
      <c r="N12" s="209"/>
      <c r="O12" s="209"/>
      <c r="P12" s="209"/>
      <c r="Q12" s="209"/>
      <c r="R12" s="209"/>
      <c r="S12" s="209"/>
    </row>
    <row r="13" spans="1:21" ht="12.95" customHeight="1">
      <c r="A13" s="714"/>
      <c r="B13" s="715"/>
      <c r="C13" s="337" t="s">
        <v>109</v>
      </c>
      <c r="D13" s="102"/>
      <c r="E13" s="95">
        <v>1094.1292818035433</v>
      </c>
      <c r="F13" s="95">
        <v>11675.27493</v>
      </c>
      <c r="G13" s="96">
        <f t="shared" si="0"/>
        <v>5.1004824323363063E-2</v>
      </c>
      <c r="H13" s="97">
        <f>(E13-I13)/I13</f>
        <v>-2.8760330088675548E-3</v>
      </c>
      <c r="I13" s="98">
        <v>1097.2851100000423</v>
      </c>
      <c r="J13" s="98">
        <v>11746.720829999998</v>
      </c>
      <c r="K13" s="378">
        <f t="shared" si="2"/>
        <v>5.0131345238316589E-2</v>
      </c>
      <c r="L13" s="210"/>
      <c r="M13" s="209"/>
      <c r="N13" s="209"/>
      <c r="O13" s="209"/>
      <c r="P13" s="209"/>
      <c r="Q13" s="209"/>
      <c r="R13" s="209"/>
      <c r="S13" s="209"/>
    </row>
    <row r="14" spans="1:21" ht="12.95" customHeight="1">
      <c r="A14" s="716"/>
      <c r="B14" s="717"/>
      <c r="C14" s="310" t="s">
        <v>0</v>
      </c>
      <c r="D14" s="311">
        <v>415454</v>
      </c>
      <c r="E14" s="312">
        <v>21451.486135251151</v>
      </c>
      <c r="F14" s="313">
        <v>228905.29812801303</v>
      </c>
      <c r="G14" s="314">
        <f>SUM(G8:G13)</f>
        <v>1</v>
      </c>
      <c r="H14" s="315">
        <f>(E14-I14)/I14</f>
        <v>-1.99522006443743E-2</v>
      </c>
      <c r="I14" s="316">
        <v>21888.203972658626</v>
      </c>
      <c r="J14" s="317">
        <v>234318.87680201358</v>
      </c>
      <c r="K14" s="379">
        <f>SUM(K8:K13)</f>
        <v>1.0000000000000002</v>
      </c>
      <c r="L14" s="210"/>
      <c r="M14" s="209"/>
      <c r="N14" s="209"/>
      <c r="O14" s="209"/>
      <c r="P14" s="209"/>
      <c r="Q14" s="209"/>
      <c r="R14" s="209"/>
      <c r="S14" s="209"/>
    </row>
    <row r="15" spans="1:21" ht="12.95" customHeight="1">
      <c r="A15" s="718" t="str">
        <f>'3.1'!E6</f>
        <v>srpen</v>
      </c>
      <c r="B15" s="719"/>
      <c r="C15" s="337" t="s">
        <v>4</v>
      </c>
      <c r="D15" s="99">
        <v>145</v>
      </c>
      <c r="E15" s="95">
        <v>6598.5790081116693</v>
      </c>
      <c r="F15" s="95">
        <v>70226.732780000006</v>
      </c>
      <c r="G15" s="100">
        <f>E15/$E$21</f>
        <v>0.30169425938925054</v>
      </c>
      <c r="H15" s="101">
        <f>(E15-I15)/I15</f>
        <v>-6.3280706342328727E-2</v>
      </c>
      <c r="I15" s="98">
        <v>7044.3504823582216</v>
      </c>
      <c r="J15" s="98">
        <v>75665.088040000017</v>
      </c>
      <c r="K15" s="377">
        <f>I15/$I$21</f>
        <v>0.36345317127888283</v>
      </c>
      <c r="L15" s="210"/>
      <c r="M15" s="209"/>
      <c r="N15" s="209"/>
      <c r="O15" s="209"/>
      <c r="P15" s="209"/>
      <c r="Q15" s="209"/>
      <c r="R15" s="209"/>
      <c r="S15" s="209"/>
    </row>
    <row r="16" spans="1:21" ht="12.95" customHeight="1">
      <c r="A16" s="718"/>
      <c r="B16" s="719"/>
      <c r="C16" s="337" t="s">
        <v>5</v>
      </c>
      <c r="D16" s="94">
        <v>1558</v>
      </c>
      <c r="E16" s="95">
        <v>4373.7986946060591</v>
      </c>
      <c r="F16" s="95">
        <v>46549.054689999997</v>
      </c>
      <c r="G16" s="96">
        <f t="shared" ref="G16:G20" si="3">E16/$E$21</f>
        <v>0.19997486675005571</v>
      </c>
      <c r="H16" s="97">
        <f t="shared" ref="H16:H18" si="4">(E16-I16)/I16</f>
        <v>0.33681086419491751</v>
      </c>
      <c r="I16" s="98">
        <v>3271.8156410556558</v>
      </c>
      <c r="J16" s="98">
        <v>35143.387009999999</v>
      </c>
      <c r="K16" s="378">
        <f t="shared" ref="K16:K20" si="5">I16/$I$21</f>
        <v>0.16880928533576303</v>
      </c>
      <c r="L16" s="211"/>
      <c r="M16" s="209"/>
      <c r="N16" s="209"/>
      <c r="O16" s="209"/>
      <c r="P16" s="209"/>
      <c r="Q16" s="209"/>
      <c r="R16" s="209"/>
      <c r="S16" s="209"/>
    </row>
    <row r="17" spans="1:20" ht="12.95" customHeight="1">
      <c r="A17" s="718"/>
      <c r="B17" s="719"/>
      <c r="C17" s="337" t="s">
        <v>6</v>
      </c>
      <c r="D17" s="94">
        <v>38433</v>
      </c>
      <c r="E17" s="95">
        <v>3476.9109110950035</v>
      </c>
      <c r="F17" s="95">
        <v>37003.741473610804</v>
      </c>
      <c r="G17" s="96">
        <f t="shared" si="3"/>
        <v>0.15896817496550608</v>
      </c>
      <c r="H17" s="97">
        <f t="shared" si="4"/>
        <v>0.24506482800739532</v>
      </c>
      <c r="I17" s="98">
        <v>2792.5541167679276</v>
      </c>
      <c r="J17" s="98">
        <v>29995.519564262202</v>
      </c>
      <c r="K17" s="378">
        <f>I17/$I$21</f>
        <v>0.14408179323971201</v>
      </c>
      <c r="L17" s="210"/>
      <c r="M17" s="209"/>
      <c r="N17" s="209"/>
      <c r="O17" s="209"/>
      <c r="P17" s="209"/>
      <c r="Q17" s="209"/>
      <c r="R17" s="209"/>
      <c r="S17" s="209"/>
    </row>
    <row r="18" spans="1:20" ht="12.95" customHeight="1">
      <c r="A18" s="718"/>
      <c r="B18" s="719"/>
      <c r="C18" s="337" t="s">
        <v>7</v>
      </c>
      <c r="D18" s="94">
        <v>375065</v>
      </c>
      <c r="E18" s="95">
        <v>5001.9684074824117</v>
      </c>
      <c r="F18" s="95">
        <v>53234.480417375999</v>
      </c>
      <c r="G18" s="96">
        <f t="shared" si="3"/>
        <v>0.22869547402989845</v>
      </c>
      <c r="H18" s="97">
        <f t="shared" si="4"/>
        <v>0.20483211799151013</v>
      </c>
      <c r="I18" s="98">
        <v>4151.5895308475319</v>
      </c>
      <c r="J18" s="98">
        <v>44593.257565748419</v>
      </c>
      <c r="K18" s="378">
        <f>I18/$I$21</f>
        <v>0.21420120770731596</v>
      </c>
      <c r="L18" s="210"/>
      <c r="M18" s="209"/>
      <c r="N18" s="209"/>
      <c r="O18" s="209"/>
      <c r="P18" s="209"/>
      <c r="Q18" s="209"/>
      <c r="R18" s="209"/>
      <c r="S18" s="209"/>
    </row>
    <row r="19" spans="1:20" ht="12.95" customHeight="1">
      <c r="A19" s="718"/>
      <c r="B19" s="719"/>
      <c r="C19" s="337" t="s">
        <v>107</v>
      </c>
      <c r="D19" s="94">
        <v>35</v>
      </c>
      <c r="E19" s="95">
        <v>1295.0078335522535</v>
      </c>
      <c r="F19" s="95">
        <v>13782.387959999998</v>
      </c>
      <c r="G19" s="96">
        <f t="shared" si="3"/>
        <v>5.9209176516116534E-2</v>
      </c>
      <c r="H19" s="97">
        <f>(E19-I19)/I19</f>
        <v>0.2378069396837878</v>
      </c>
      <c r="I19" s="98">
        <v>1046.2114826105906</v>
      </c>
      <c r="J19" s="98">
        <v>11237.618210000001</v>
      </c>
      <c r="K19" s="378">
        <f>I19/$I$21</f>
        <v>5.3979267802686873E-2</v>
      </c>
      <c r="L19" s="210"/>
      <c r="M19" s="209"/>
      <c r="N19" s="209"/>
      <c r="O19" s="209"/>
      <c r="P19" s="209"/>
      <c r="Q19" s="209"/>
      <c r="R19" s="209"/>
      <c r="S19" s="209"/>
    </row>
    <row r="20" spans="1:20" ht="12.95" customHeight="1">
      <c r="A20" s="718"/>
      <c r="B20" s="719"/>
      <c r="C20" s="337" t="s">
        <v>109</v>
      </c>
      <c r="D20" s="102"/>
      <c r="E20" s="95">
        <v>1125.4771579765265</v>
      </c>
      <c r="F20" s="95">
        <v>11978.12278</v>
      </c>
      <c r="G20" s="96">
        <f t="shared" si="3"/>
        <v>5.1458048349172766E-2</v>
      </c>
      <c r="H20" s="97">
        <f t="shared" ref="H20" si="6">(E20-I20)/I20</f>
        <v>4.6754246300956842E-2</v>
      </c>
      <c r="I20" s="98">
        <v>1075.2066800337925</v>
      </c>
      <c r="J20" s="98">
        <v>11549.06285</v>
      </c>
      <c r="K20" s="378">
        <f t="shared" si="5"/>
        <v>5.5475274635639359E-2</v>
      </c>
      <c r="L20" s="210"/>
      <c r="M20" s="209"/>
      <c r="N20" s="209"/>
      <c r="O20" s="209"/>
      <c r="P20" s="209"/>
      <c r="Q20" s="209"/>
      <c r="R20" s="209"/>
      <c r="S20" s="209"/>
    </row>
    <row r="21" spans="1:20" ht="12.95" customHeight="1">
      <c r="A21" s="718"/>
      <c r="B21" s="719"/>
      <c r="C21" s="310" t="s">
        <v>0</v>
      </c>
      <c r="D21" s="311">
        <v>415236</v>
      </c>
      <c r="E21" s="312">
        <v>21871.742012823921</v>
      </c>
      <c r="F21" s="313">
        <v>232774.52010098682</v>
      </c>
      <c r="G21" s="314">
        <f>SUM(G15:G20)</f>
        <v>1</v>
      </c>
      <c r="H21" s="315">
        <f>(E21-I21)/I21</f>
        <v>0.1284722439439501</v>
      </c>
      <c r="I21" s="316">
        <v>19381.727933673719</v>
      </c>
      <c r="J21" s="317">
        <v>208183.93324001064</v>
      </c>
      <c r="K21" s="379">
        <f>SUM(K15:K20)</f>
        <v>1.0000000000000002</v>
      </c>
      <c r="L21" s="210"/>
      <c r="M21" s="209"/>
      <c r="N21" s="209"/>
      <c r="O21" s="209"/>
      <c r="P21" s="209"/>
      <c r="Q21" s="209"/>
      <c r="R21" s="209"/>
      <c r="S21" s="209"/>
    </row>
    <row r="22" spans="1:20" ht="12.95" customHeight="1">
      <c r="A22" s="718" t="str">
        <f>'3.1'!F6</f>
        <v>září</v>
      </c>
      <c r="B22" s="719"/>
      <c r="C22" s="336" t="s">
        <v>4</v>
      </c>
      <c r="D22" s="99">
        <v>144</v>
      </c>
      <c r="E22" s="242">
        <v>8070.104701560138</v>
      </c>
      <c r="F22" s="242">
        <v>85930.487500000003</v>
      </c>
      <c r="G22" s="100">
        <f>E22/$E$28</f>
        <v>0.28454714863319813</v>
      </c>
      <c r="H22" s="101">
        <f>(E22-I22)/I22</f>
        <v>-9.6251712149866102E-3</v>
      </c>
      <c r="I22" s="454">
        <v>8148.5357533374508</v>
      </c>
      <c r="J22" s="454">
        <v>87348.71822000001</v>
      </c>
      <c r="K22" s="377">
        <f>I22/$I$28</f>
        <v>0.29225771256366934</v>
      </c>
      <c r="L22" s="95"/>
      <c r="M22" s="209"/>
      <c r="N22" s="209"/>
      <c r="O22" s="209"/>
      <c r="P22" s="209"/>
      <c r="Q22" s="209"/>
      <c r="R22" s="209"/>
      <c r="S22" s="209"/>
      <c r="T22" s="95"/>
    </row>
    <row r="23" spans="1:20" ht="12.95" customHeight="1">
      <c r="A23" s="718"/>
      <c r="B23" s="719"/>
      <c r="C23" s="337" t="s">
        <v>5</v>
      </c>
      <c r="D23" s="94">
        <v>1559</v>
      </c>
      <c r="E23" s="95">
        <v>5201.5850863495652</v>
      </c>
      <c r="F23" s="95">
        <v>55386.478170000002</v>
      </c>
      <c r="G23" s="96">
        <f t="shared" ref="G23:G27" si="7">E23/$E$28</f>
        <v>0.18340483295186985</v>
      </c>
      <c r="H23" s="97">
        <f t="shared" ref="H23:H27" si="8">(E23-I23)/I23</f>
        <v>3.9651673006029765E-2</v>
      </c>
      <c r="I23" s="98">
        <v>5003.1998422219604</v>
      </c>
      <c r="J23" s="98">
        <v>53632.090990000012</v>
      </c>
      <c r="K23" s="378">
        <f t="shared" ref="K23:K27" si="9">I23/$I$28</f>
        <v>0.17944619569077902</v>
      </c>
      <c r="L23" s="95"/>
      <c r="M23" s="209"/>
      <c r="N23" s="209"/>
      <c r="O23" s="209"/>
      <c r="P23" s="209"/>
      <c r="Q23" s="209"/>
      <c r="R23" s="209"/>
      <c r="S23" s="209"/>
      <c r="T23" s="95"/>
    </row>
    <row r="24" spans="1:20" ht="12.95" customHeight="1">
      <c r="A24" s="718"/>
      <c r="B24" s="719"/>
      <c r="C24" s="337" t="s">
        <v>6</v>
      </c>
      <c r="D24" s="94">
        <v>38407</v>
      </c>
      <c r="E24" s="95">
        <v>5198.3060724640955</v>
      </c>
      <c r="F24" s="95">
        <v>55351.563230040003</v>
      </c>
      <c r="G24" s="96">
        <f t="shared" si="7"/>
        <v>0.18328921684948413</v>
      </c>
      <c r="H24" s="97">
        <f t="shared" si="8"/>
        <v>2.3569254971676718E-3</v>
      </c>
      <c r="I24" s="98">
        <v>5186.0828615373139</v>
      </c>
      <c r="J24" s="98">
        <v>55592.5161262646</v>
      </c>
      <c r="K24" s="378">
        <f t="shared" si="9"/>
        <v>0.18600553033810521</v>
      </c>
      <c r="L24" s="95"/>
      <c r="M24" s="209"/>
      <c r="N24" s="209"/>
      <c r="O24" s="209"/>
      <c r="P24" s="209"/>
      <c r="Q24" s="209"/>
      <c r="R24" s="209"/>
      <c r="S24" s="209"/>
      <c r="T24" s="95"/>
    </row>
    <row r="25" spans="1:20" ht="12.95" customHeight="1">
      <c r="A25" s="718"/>
      <c r="B25" s="719"/>
      <c r="C25" s="337" t="s">
        <v>7</v>
      </c>
      <c r="D25" s="94">
        <v>374906</v>
      </c>
      <c r="E25" s="95">
        <v>7385.0865282510986</v>
      </c>
      <c r="F25" s="95">
        <v>78636.401594960276</v>
      </c>
      <c r="G25" s="96">
        <f t="shared" si="7"/>
        <v>0.26039381045664062</v>
      </c>
      <c r="H25" s="97">
        <f t="shared" si="8"/>
        <v>1.2618242738972279E-2</v>
      </c>
      <c r="I25" s="98">
        <v>7293.0609153115856</v>
      </c>
      <c r="J25" s="98">
        <v>78178.389618731366</v>
      </c>
      <c r="K25" s="378">
        <f t="shared" si="9"/>
        <v>0.2615750074881209</v>
      </c>
      <c r="L25" s="95"/>
      <c r="M25" s="209"/>
      <c r="N25" s="209"/>
      <c r="O25" s="209"/>
      <c r="P25" s="209"/>
      <c r="Q25" s="209"/>
      <c r="R25" s="209"/>
      <c r="S25" s="209"/>
      <c r="T25" s="95"/>
    </row>
    <row r="26" spans="1:20" ht="12.95" customHeight="1">
      <c r="A26" s="718"/>
      <c r="B26" s="719"/>
      <c r="C26" s="337" t="s">
        <v>107</v>
      </c>
      <c r="D26" s="94">
        <v>35</v>
      </c>
      <c r="E26" s="95">
        <v>1282.2883131063363</v>
      </c>
      <c r="F26" s="95">
        <v>13653.806</v>
      </c>
      <c r="G26" s="96">
        <f t="shared" si="7"/>
        <v>4.5212732264742921E-2</v>
      </c>
      <c r="H26" s="97">
        <f t="shared" si="8"/>
        <v>0.20953921469272865</v>
      </c>
      <c r="I26" s="98">
        <v>1060.146126334638</v>
      </c>
      <c r="J26" s="98">
        <v>11364.297909999999</v>
      </c>
      <c r="K26" s="378">
        <f t="shared" si="9"/>
        <v>3.8023504006703845E-2</v>
      </c>
      <c r="L26" s="95"/>
      <c r="M26" s="209"/>
      <c r="N26" s="209"/>
      <c r="O26" s="209"/>
      <c r="P26" s="209"/>
      <c r="Q26" s="209"/>
      <c r="R26" s="209"/>
      <c r="S26" s="209"/>
      <c r="T26" s="95"/>
    </row>
    <row r="27" spans="1:20" ht="12.95" customHeight="1">
      <c r="A27" s="718"/>
      <c r="B27" s="719"/>
      <c r="C27" s="337" t="s">
        <v>109</v>
      </c>
      <c r="D27" s="102"/>
      <c r="E27" s="95">
        <v>1223.8507700856801</v>
      </c>
      <c r="F27" s="95">
        <v>13031.563040000001</v>
      </c>
      <c r="G27" s="96">
        <f t="shared" si="7"/>
        <v>4.3152258844064387E-2</v>
      </c>
      <c r="H27" s="97">
        <f t="shared" si="8"/>
        <v>2.8176947319224342E-2</v>
      </c>
      <c r="I27" s="98">
        <v>1190.3114276940735</v>
      </c>
      <c r="J27" s="98">
        <v>12759.61241</v>
      </c>
      <c r="K27" s="378">
        <f t="shared" si="9"/>
        <v>4.2692049912621766E-2</v>
      </c>
      <c r="L27" s="95"/>
      <c r="M27" s="209"/>
      <c r="N27" s="209"/>
      <c r="O27" s="209"/>
      <c r="P27" s="209"/>
      <c r="Q27" s="209"/>
      <c r="R27" s="209"/>
      <c r="S27" s="209"/>
      <c r="T27" s="95"/>
    </row>
    <row r="28" spans="1:20" ht="12.95" customHeight="1">
      <c r="A28" s="718"/>
      <c r="B28" s="719"/>
      <c r="C28" s="310" t="s">
        <v>0</v>
      </c>
      <c r="D28" s="311">
        <v>415051</v>
      </c>
      <c r="E28" s="312">
        <v>28361.221471816913</v>
      </c>
      <c r="F28" s="313">
        <v>301990.29953500029</v>
      </c>
      <c r="G28" s="314">
        <f>SUM(G22:G27)</f>
        <v>0.99999999999999989</v>
      </c>
      <c r="H28" s="315">
        <f>(E28-I28)/I28</f>
        <v>1.7211676278151056E-2</v>
      </c>
      <c r="I28" s="316">
        <v>27881.336926437019</v>
      </c>
      <c r="J28" s="317">
        <v>298875.62527499604</v>
      </c>
      <c r="K28" s="379">
        <f>SUM(K22:K27)</f>
        <v>1</v>
      </c>
      <c r="M28" s="209"/>
      <c r="N28" s="209"/>
      <c r="O28" s="209"/>
      <c r="P28" s="209"/>
      <c r="Q28" s="209"/>
      <c r="R28" s="209"/>
      <c r="S28" s="209"/>
    </row>
    <row r="29" spans="1:20" ht="12.95" customHeight="1">
      <c r="A29" s="720" t="str">
        <f>'3.1'!G6</f>
        <v>III. čtvrtletí</v>
      </c>
      <c r="B29" s="721"/>
      <c r="C29" s="337" t="s">
        <v>4</v>
      </c>
      <c r="D29" s="94">
        <f>D22</f>
        <v>144</v>
      </c>
      <c r="E29" s="95">
        <f>E8+E15+E22</f>
        <v>22751.122738422135</v>
      </c>
      <c r="F29" s="95">
        <f>F8+F15+F22</f>
        <v>242403.59947000002</v>
      </c>
      <c r="G29" s="96">
        <f>E29/$E$35</f>
        <v>0.31737877404458503</v>
      </c>
      <c r="H29" s="97">
        <f>(E29-I29)/I29</f>
        <v>-4.4757305096895912E-2</v>
      </c>
      <c r="I29" s="98">
        <f>I8+I15+I22</f>
        <v>23817.112509538652</v>
      </c>
      <c r="J29" s="98">
        <f>J8+J15+J22</f>
        <v>255338.37210000004</v>
      </c>
      <c r="K29" s="378">
        <f>I29/$I$35</f>
        <v>0.34442046995748266</v>
      </c>
      <c r="M29" s="209"/>
      <c r="N29" s="209"/>
      <c r="O29" s="209"/>
      <c r="P29" s="209"/>
      <c r="Q29" s="209"/>
      <c r="R29" s="209"/>
      <c r="S29" s="209"/>
    </row>
    <row r="30" spans="1:20" ht="12.95" customHeight="1">
      <c r="A30" s="718"/>
      <c r="B30" s="719"/>
      <c r="C30" s="337" t="s">
        <v>5</v>
      </c>
      <c r="D30" s="94">
        <f t="shared" ref="D30:D33" si="10">D23</f>
        <v>1559</v>
      </c>
      <c r="E30" s="95">
        <f>E9+E16+E23</f>
        <v>13580.95672737554</v>
      </c>
      <c r="F30" s="95">
        <f t="shared" ref="F30" si="11">F9+F16+F23</f>
        <v>144678.34779</v>
      </c>
      <c r="G30" s="96">
        <f t="shared" ref="G30:G34" si="12">E30/$E$35</f>
        <v>0.18945471157815671</v>
      </c>
      <c r="H30" s="97">
        <f t="shared" ref="H30:H32" si="13">(E30-I30)/I30</f>
        <v>0.14860635796739158</v>
      </c>
      <c r="I30" s="98">
        <f>I9+I16+I23</f>
        <v>11823.856478914857</v>
      </c>
      <c r="J30" s="98">
        <f t="shared" ref="J30" si="14">J9+J16+J23</f>
        <v>126766.73849</v>
      </c>
      <c r="K30" s="378">
        <f t="shared" ref="K30:K34" si="15">I30/$I$35</f>
        <v>0.17098538723141654</v>
      </c>
      <c r="M30" s="209"/>
      <c r="N30" s="209"/>
      <c r="O30" s="209"/>
      <c r="P30" s="209"/>
      <c r="Q30" s="209"/>
      <c r="R30" s="209"/>
      <c r="S30" s="209"/>
    </row>
    <row r="31" spans="1:20" ht="12.95" customHeight="1">
      <c r="A31" s="718"/>
      <c r="B31" s="719"/>
      <c r="C31" s="337" t="s">
        <v>6</v>
      </c>
      <c r="D31" s="94">
        <f t="shared" si="10"/>
        <v>38407</v>
      </c>
      <c r="E31" s="95">
        <f t="shared" ref="E31:F34" si="16">E10+E17+E24</f>
        <v>11472.547318035256</v>
      </c>
      <c r="F31" s="95">
        <f t="shared" si="16"/>
        <v>122205.1599887616</v>
      </c>
      <c r="G31" s="96">
        <f t="shared" si="12"/>
        <v>0.16004234361662306</v>
      </c>
      <c r="H31" s="97">
        <f t="shared" si="13"/>
        <v>3.5468570701698371E-2</v>
      </c>
      <c r="I31" s="98">
        <f t="shared" ref="I31:J33" si="17">I10+I17+I24</f>
        <v>11079.570778532408</v>
      </c>
      <c r="J31" s="98">
        <f t="shared" si="17"/>
        <v>118784.333837303</v>
      </c>
      <c r="K31" s="378">
        <f t="shared" si="15"/>
        <v>0.16022223403198099</v>
      </c>
      <c r="M31" s="209"/>
      <c r="N31" s="209"/>
      <c r="O31" s="209"/>
      <c r="P31" s="209"/>
      <c r="Q31" s="209"/>
      <c r="R31" s="209"/>
      <c r="S31" s="209"/>
    </row>
    <row r="32" spans="1:20" ht="12.95" customHeight="1">
      <c r="A32" s="718"/>
      <c r="B32" s="719"/>
      <c r="C32" s="337" t="s">
        <v>7</v>
      </c>
      <c r="D32" s="94">
        <f t="shared" si="10"/>
        <v>374906</v>
      </c>
      <c r="E32" s="95">
        <f>E11+E18+E25</f>
        <v>16621.454893960603</v>
      </c>
      <c r="F32" s="95">
        <f t="shared" si="16"/>
        <v>177055.47262523847</v>
      </c>
      <c r="G32" s="96">
        <f t="shared" si="12"/>
        <v>0.23186974276982178</v>
      </c>
      <c r="H32" s="97">
        <f t="shared" si="13"/>
        <v>4.3955477613891722E-2</v>
      </c>
      <c r="I32" s="98">
        <f>I11+I18+I25</f>
        <v>15921.612798997228</v>
      </c>
      <c r="J32" s="98">
        <f t="shared" si="17"/>
        <v>170698.68678971712</v>
      </c>
      <c r="K32" s="378">
        <f t="shared" si="15"/>
        <v>0.23024324886215683</v>
      </c>
      <c r="M32" s="209"/>
      <c r="N32" s="209"/>
      <c r="O32" s="209"/>
      <c r="P32" s="209"/>
      <c r="Q32" s="209"/>
      <c r="R32" s="209"/>
      <c r="S32" s="209"/>
    </row>
    <row r="33" spans="1:20" ht="12.95" customHeight="1">
      <c r="A33" s="718"/>
      <c r="B33" s="719"/>
      <c r="C33" s="337" t="s">
        <v>107</v>
      </c>
      <c r="D33" s="94">
        <f t="shared" si="10"/>
        <v>35</v>
      </c>
      <c r="E33" s="95">
        <f>E12+E19+E26</f>
        <v>3814.9107322327036</v>
      </c>
      <c r="F33" s="95">
        <f t="shared" si="16"/>
        <v>40642.577139999994</v>
      </c>
      <c r="G33" s="96">
        <f t="shared" si="12"/>
        <v>5.3218107308646893E-2</v>
      </c>
      <c r="H33" s="97">
        <f>(E33-I33)/I33</f>
        <v>0.21250195792643581</v>
      </c>
      <c r="I33" s="98">
        <f>I12+I19+I26</f>
        <v>3146.3130490583171</v>
      </c>
      <c r="J33" s="98">
        <f t="shared" si="17"/>
        <v>33734.908009999999</v>
      </c>
      <c r="K33" s="378">
        <f t="shared" si="15"/>
        <v>4.5498992313028154E-2</v>
      </c>
      <c r="M33" s="209"/>
      <c r="N33" s="209"/>
      <c r="O33" s="209"/>
      <c r="P33" s="209"/>
      <c r="Q33" s="209"/>
      <c r="R33" s="209"/>
      <c r="S33" s="209"/>
    </row>
    <row r="34" spans="1:20" ht="12.95" customHeight="1">
      <c r="A34" s="718"/>
      <c r="B34" s="719"/>
      <c r="C34" s="337" t="s">
        <v>109</v>
      </c>
      <c r="D34" s="94"/>
      <c r="E34" s="95">
        <f t="shared" si="16"/>
        <v>3443.45720986575</v>
      </c>
      <c r="F34" s="95">
        <f t="shared" si="16"/>
        <v>36684.960749999998</v>
      </c>
      <c r="G34" s="96">
        <f t="shared" si="12"/>
        <v>4.8036320682166643E-2</v>
      </c>
      <c r="H34" s="97">
        <f t="shared" ref="H34" si="18">(E34-I34)/I34</f>
        <v>2.3984154562673419E-2</v>
      </c>
      <c r="I34" s="98">
        <f t="shared" ref="I34:J34" si="19">I13+I20+I27</f>
        <v>3362.8032177279083</v>
      </c>
      <c r="J34" s="98">
        <f t="shared" si="19"/>
        <v>36055.396090000002</v>
      </c>
      <c r="K34" s="378">
        <f t="shared" si="15"/>
        <v>4.8629667603934758E-2</v>
      </c>
      <c r="M34" s="209"/>
      <c r="N34" s="209"/>
      <c r="O34" s="209"/>
      <c r="P34" s="209"/>
      <c r="Q34" s="209"/>
      <c r="R34" s="209"/>
      <c r="S34" s="209"/>
    </row>
    <row r="35" spans="1:20" ht="12.95" customHeight="1">
      <c r="A35" s="718"/>
      <c r="B35" s="719"/>
      <c r="C35" s="310" t="s">
        <v>0</v>
      </c>
      <c r="D35" s="311">
        <f>SUM(D29:D34)</f>
        <v>415051</v>
      </c>
      <c r="E35" s="312">
        <f>SUM(E29:E34)</f>
        <v>71684.449619891981</v>
      </c>
      <c r="F35" s="313">
        <f>SUM(F29:F34)</f>
        <v>763670.11776399997</v>
      </c>
      <c r="G35" s="314">
        <f>SUM(G29:G34)</f>
        <v>1</v>
      </c>
      <c r="H35" s="315">
        <f>(E35-I35)/I35</f>
        <v>3.6632455627801611E-2</v>
      </c>
      <c r="I35" s="316">
        <f>SUM(I29:I34)</f>
        <v>69151.268832769376</v>
      </c>
      <c r="J35" s="317">
        <f>SUM(J29:J34)</f>
        <v>741378.43531702016</v>
      </c>
      <c r="K35" s="379">
        <f>SUM(K29:K34)</f>
        <v>0.99999999999999989</v>
      </c>
      <c r="M35" s="209"/>
      <c r="N35" s="209"/>
      <c r="O35" s="209"/>
      <c r="P35" s="209"/>
      <c r="Q35" s="209"/>
      <c r="R35" s="209"/>
      <c r="S35" s="209"/>
    </row>
    <row r="36" spans="1:20" ht="20.100000000000001" customHeight="1">
      <c r="A36" s="240"/>
      <c r="B36" s="241"/>
      <c r="C36" s="182"/>
      <c r="D36" s="242"/>
      <c r="E36" s="242"/>
      <c r="F36" s="242"/>
      <c r="G36" s="243"/>
      <c r="H36" s="244"/>
      <c r="I36" s="245"/>
      <c r="J36" s="245"/>
      <c r="K36" s="246"/>
    </row>
    <row r="37" spans="1:20" ht="15" customHeight="1">
      <c r="A37" s="709" t="s">
        <v>65</v>
      </c>
      <c r="B37" s="709"/>
      <c r="C37" s="709"/>
      <c r="D37" s="709"/>
      <c r="E37" s="709"/>
      <c r="F37" s="341"/>
      <c r="G37" s="709" t="s">
        <v>66</v>
      </c>
      <c r="H37" s="709"/>
      <c r="I37" s="709"/>
      <c r="J37" s="709"/>
      <c r="K37" s="709"/>
      <c r="M37" s="210"/>
      <c r="N37" s="210"/>
      <c r="O37" s="210"/>
      <c r="P37" s="210"/>
      <c r="Q37" s="210"/>
      <c r="R37" s="210"/>
      <c r="S37" s="210"/>
    </row>
    <row r="38" spans="1:20" ht="15" customHeight="1">
      <c r="A38" s="710" t="str">
        <f>A29</f>
        <v>III. čtvrtletí</v>
      </c>
      <c r="B38" s="683"/>
      <c r="C38" s="683"/>
      <c r="D38" s="683"/>
      <c r="E38" s="683"/>
      <c r="F38" s="341"/>
      <c r="G38" s="711" t="str">
        <f>A29</f>
        <v>III. čtvrtletí</v>
      </c>
      <c r="H38" s="711"/>
      <c r="I38" s="711"/>
      <c r="J38" s="711"/>
      <c r="K38" s="711"/>
      <c r="M38" s="210"/>
      <c r="N38" s="210"/>
      <c r="O38" s="210"/>
      <c r="P38" s="210"/>
      <c r="Q38" s="210"/>
      <c r="R38" s="210"/>
      <c r="S38" s="210"/>
    </row>
    <row r="39" spans="1:20" ht="15" customHeight="1">
      <c r="A39" s="93"/>
      <c r="B39" s="93"/>
      <c r="C39" s="93"/>
      <c r="D39" s="70"/>
      <c r="E39" s="70"/>
      <c r="F39" s="70"/>
      <c r="G39" s="93"/>
      <c r="H39" s="93"/>
      <c r="I39" s="93"/>
      <c r="J39" s="93"/>
      <c r="K39" s="93"/>
      <c r="M39" s="210"/>
      <c r="N39" s="210"/>
      <c r="O39" s="210"/>
      <c r="P39" s="210"/>
      <c r="Q39" s="210"/>
      <c r="R39" s="210"/>
      <c r="S39" s="210"/>
      <c r="T39" s="210"/>
    </row>
    <row r="40" spans="1:20" ht="15" customHeight="1">
      <c r="A40" s="93"/>
      <c r="B40" s="93"/>
      <c r="C40" s="93"/>
      <c r="D40" s="70"/>
      <c r="E40" s="70"/>
      <c r="F40" s="70"/>
      <c r="G40" s="93"/>
      <c r="H40" s="93"/>
      <c r="I40" s="93"/>
      <c r="J40" s="93"/>
      <c r="K40" s="93"/>
    </row>
    <row r="41" spans="1:20" ht="15" customHeight="1">
      <c r="A41" s="93"/>
      <c r="B41" s="93"/>
      <c r="C41" s="93"/>
      <c r="D41" s="70"/>
      <c r="E41" s="70"/>
      <c r="F41" s="70"/>
      <c r="G41" s="93"/>
      <c r="H41" s="93"/>
      <c r="I41" s="93"/>
      <c r="J41" s="93"/>
      <c r="K41" s="93"/>
    </row>
    <row r="42" spans="1:20" ht="15" customHeight="1">
      <c r="A42" s="93"/>
      <c r="B42" s="93"/>
      <c r="C42" s="93">
        <f>E4</f>
        <v>2021</v>
      </c>
      <c r="D42" s="93">
        <f>I4</f>
        <v>2020</v>
      </c>
      <c r="E42" s="70"/>
      <c r="F42" s="70"/>
      <c r="G42" s="70"/>
      <c r="H42" s="93"/>
      <c r="I42" s="93">
        <f>E4</f>
        <v>2021</v>
      </c>
      <c r="J42" s="93">
        <f>I4</f>
        <v>2020</v>
      </c>
      <c r="K42" s="93"/>
    </row>
    <row r="43" spans="1:20" ht="15" customHeight="1">
      <c r="A43" s="93"/>
      <c r="B43" s="93" t="str">
        <f>A8</f>
        <v>červenec</v>
      </c>
      <c r="C43" s="67">
        <f>E14</f>
        <v>21451.486135251151</v>
      </c>
      <c r="D43" s="67">
        <f>I14</f>
        <v>21888.203972658626</v>
      </c>
      <c r="E43" s="70"/>
      <c r="F43" s="70"/>
      <c r="G43" s="70"/>
      <c r="H43" s="93" t="str">
        <f>A8</f>
        <v>červenec</v>
      </c>
      <c r="I43" s="213">
        <f>E14/E35</f>
        <v>0.2992488084793567</v>
      </c>
      <c r="J43" s="213">
        <f>I14/I35</f>
        <v>0.31652642593719482</v>
      </c>
      <c r="K43" s="93"/>
    </row>
    <row r="44" spans="1:20" ht="15" customHeight="1">
      <c r="A44" s="93"/>
      <c r="B44" s="93" t="str">
        <f>A15</f>
        <v>srpen</v>
      </c>
      <c r="C44" s="67">
        <f>E21</f>
        <v>21871.742012823921</v>
      </c>
      <c r="D44" s="67">
        <f>I21</f>
        <v>19381.727933673719</v>
      </c>
      <c r="E44" s="70"/>
      <c r="F44" s="70"/>
      <c r="G44" s="70"/>
      <c r="H44" s="93" t="str">
        <f>A15</f>
        <v>srpen</v>
      </c>
      <c r="I44" s="213">
        <f>E21/E35</f>
        <v>0.30511138927339482</v>
      </c>
      <c r="J44" s="213">
        <f>I21/I35</f>
        <v>0.28028014902438225</v>
      </c>
      <c r="K44" s="93"/>
    </row>
    <row r="45" spans="1:20" ht="15" customHeight="1">
      <c r="A45" s="93"/>
      <c r="B45" s="93" t="str">
        <f>A22</f>
        <v>září</v>
      </c>
      <c r="C45" s="67">
        <f>E28</f>
        <v>28361.221471816913</v>
      </c>
      <c r="D45" s="67">
        <f>I28</f>
        <v>27881.336926437019</v>
      </c>
      <c r="E45" s="70"/>
      <c r="F45" s="70"/>
      <c r="G45" s="70"/>
      <c r="H45" s="93" t="str">
        <f>A22</f>
        <v>září</v>
      </c>
      <c r="I45" s="213">
        <f>E28/E35</f>
        <v>0.39563980224724854</v>
      </c>
      <c r="J45" s="213">
        <f>I28/I35</f>
        <v>0.40319342503842276</v>
      </c>
      <c r="K45" s="93"/>
    </row>
    <row r="46" spans="1:20" ht="15" customHeight="1">
      <c r="A46" s="93"/>
      <c r="B46" s="93"/>
      <c r="C46" s="67">
        <f>SUM(C43:C45)</f>
        <v>71684.449619891981</v>
      </c>
      <c r="D46" s="67">
        <f>SUM(D43:D45)</f>
        <v>69151.268832769361</v>
      </c>
      <c r="E46" s="93"/>
      <c r="F46" s="93"/>
      <c r="G46" s="93"/>
      <c r="H46" s="93"/>
      <c r="I46" s="127">
        <f>SUM(I43:I45)</f>
        <v>1</v>
      </c>
      <c r="J46" s="127">
        <f>SUM(J43:J45)</f>
        <v>0.99999999999999978</v>
      </c>
      <c r="K46" s="93"/>
    </row>
    <row r="47" spans="1:20" ht="15" customHeight="1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</row>
    <row r="48" spans="1:20" ht="15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</row>
    <row r="49" spans="1:11" ht="1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</row>
    <row r="50" spans="1:11" ht="1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</row>
    <row r="51" spans="1:11" ht="15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</row>
    <row r="52" spans="1:11" ht="15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</row>
    <row r="53" spans="1:11" ht="15" customHeight="1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</row>
    <row r="54" spans="1:11" ht="15" customHeight="1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</row>
    <row r="55" spans="1:11" ht="15" customHeight="1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</row>
    <row r="56" spans="1:11" ht="15" customHeight="1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</row>
    <row r="57" spans="1:11" ht="15" customHeight="1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</row>
    <row r="58" spans="1:11" ht="15" customHeight="1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</row>
    <row r="59" spans="1:11" ht="15" customHeight="1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A1:K1"/>
    <mergeCell ref="A2:C2"/>
    <mergeCell ref="A3:D3"/>
    <mergeCell ref="E4:G4"/>
    <mergeCell ref="I4:K4"/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G5:G7"/>
    <mergeCell ref="H5:H7"/>
    <mergeCell ref="K5:K7"/>
    <mergeCell ref="E5:F6"/>
    <mergeCell ref="I5:J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A1:U93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21" s="205" customFormat="1" ht="15.75">
      <c r="A1" s="682" t="s">
        <v>267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</row>
    <row r="2" spans="1:21" ht="6" customHeight="1">
      <c r="A2" s="688"/>
      <c r="B2" s="688"/>
      <c r="C2" s="688"/>
      <c r="D2" s="206"/>
      <c r="E2" s="206"/>
      <c r="F2" s="207"/>
      <c r="G2" s="208"/>
      <c r="H2" s="208"/>
      <c r="I2" s="208"/>
      <c r="J2" s="75"/>
      <c r="K2" s="75"/>
    </row>
    <row r="3" spans="1:21" ht="12.95" customHeight="1">
      <c r="A3" s="694" t="s">
        <v>102</v>
      </c>
      <c r="B3" s="694"/>
      <c r="C3" s="694"/>
      <c r="D3" s="696"/>
      <c r="E3" s="371"/>
      <c r="F3" s="372"/>
      <c r="G3" s="261"/>
      <c r="H3" s="262"/>
      <c r="I3" s="373"/>
      <c r="J3" s="374"/>
      <c r="K3" s="374"/>
    </row>
    <row r="4" spans="1:21" ht="24.95" customHeight="1">
      <c r="A4" s="253"/>
      <c r="B4" s="253"/>
      <c r="C4" s="253"/>
      <c r="D4" s="263"/>
      <c r="E4" s="697">
        <f>'3.1'!D4</f>
        <v>2021</v>
      </c>
      <c r="F4" s="722"/>
      <c r="G4" s="723"/>
      <c r="H4" s="264"/>
      <c r="I4" s="700">
        <f>E4-1</f>
        <v>2020</v>
      </c>
      <c r="J4" s="724"/>
      <c r="K4" s="724"/>
    </row>
    <row r="5" spans="1:21" ht="24.95" customHeight="1">
      <c r="A5" s="375"/>
      <c r="B5" s="265"/>
      <c r="C5" s="266"/>
      <c r="D5" s="267"/>
      <c r="E5" s="693" t="s">
        <v>65</v>
      </c>
      <c r="F5" s="694"/>
      <c r="G5" s="696" t="s">
        <v>35</v>
      </c>
      <c r="H5" s="704" t="s">
        <v>270</v>
      </c>
      <c r="I5" s="689" t="s">
        <v>65</v>
      </c>
      <c r="J5" s="690"/>
      <c r="K5" s="690" t="s">
        <v>35</v>
      </c>
    </row>
    <row r="6" spans="1:21" ht="18" customHeight="1">
      <c r="A6" s="376"/>
      <c r="B6" s="268"/>
      <c r="C6" s="268"/>
      <c r="D6" s="269"/>
      <c r="E6" s="695"/>
      <c r="F6" s="687"/>
      <c r="G6" s="702"/>
      <c r="H6" s="704"/>
      <c r="I6" s="691"/>
      <c r="J6" s="692"/>
      <c r="K6" s="692"/>
    </row>
    <row r="7" spans="1:21" ht="22.5" customHeight="1">
      <c r="A7" s="707" t="s">
        <v>210</v>
      </c>
      <c r="B7" s="708"/>
      <c r="C7" s="270" t="s">
        <v>237</v>
      </c>
      <c r="D7" s="271" t="s">
        <v>211</v>
      </c>
      <c r="E7" s="339" t="s">
        <v>278</v>
      </c>
      <c r="F7" s="585" t="s">
        <v>273</v>
      </c>
      <c r="G7" s="703"/>
      <c r="H7" s="705"/>
      <c r="I7" s="289" t="s">
        <v>279</v>
      </c>
      <c r="J7" s="329" t="s">
        <v>273</v>
      </c>
      <c r="K7" s="706"/>
    </row>
    <row r="8" spans="1:21" ht="12.95" customHeight="1">
      <c r="A8" s="712" t="str">
        <f>'3.1'!D6</f>
        <v>červenec</v>
      </c>
      <c r="B8" s="713"/>
      <c r="C8" s="337" t="s">
        <v>4</v>
      </c>
      <c r="D8" s="99">
        <v>1257</v>
      </c>
      <c r="E8" s="95">
        <v>234231.55000000002</v>
      </c>
      <c r="F8" s="95">
        <v>2501475.5356800002</v>
      </c>
      <c r="G8" s="100">
        <f t="shared" ref="G8:G13" si="0">E8/$E$14</f>
        <v>0.77464891254769097</v>
      </c>
      <c r="H8" s="101">
        <f>(E8-I8)/I8</f>
        <v>0.10080485488996742</v>
      </c>
      <c r="I8" s="98">
        <v>212782.08300000001</v>
      </c>
      <c r="J8" s="98">
        <v>2278769.7988199992</v>
      </c>
      <c r="K8" s="377">
        <f>I8/$I$14</f>
        <v>0.74558514970934275</v>
      </c>
      <c r="M8" s="209"/>
      <c r="N8" s="209"/>
      <c r="O8" s="209"/>
      <c r="P8" s="209"/>
      <c r="Q8" s="209"/>
      <c r="R8" s="209"/>
      <c r="S8" s="209"/>
      <c r="T8" s="209"/>
      <c r="U8" s="209"/>
    </row>
    <row r="9" spans="1:21" ht="12.95" customHeight="1">
      <c r="A9" s="714"/>
      <c r="B9" s="715"/>
      <c r="C9" s="337" t="s">
        <v>5</v>
      </c>
      <c r="D9" s="94">
        <v>4379</v>
      </c>
      <c r="E9" s="95">
        <v>21966.522000000001</v>
      </c>
      <c r="F9" s="95">
        <v>234590.91184000004</v>
      </c>
      <c r="G9" s="96">
        <f t="shared" si="0"/>
        <v>7.2647524980110192E-2</v>
      </c>
      <c r="H9" s="97">
        <f t="shared" ref="H9:H12" si="1">(E9-I9)/I9</f>
        <v>-1.9935316197198422E-2</v>
      </c>
      <c r="I9" s="98">
        <v>22413.339</v>
      </c>
      <c r="J9" s="98">
        <v>240035.45707999999</v>
      </c>
      <c r="K9" s="378">
        <f t="shared" ref="K9:K13" si="2">I9/$I$14</f>
        <v>7.8535995503913034E-2</v>
      </c>
      <c r="L9" s="210"/>
      <c r="M9" s="209"/>
      <c r="N9" s="209"/>
      <c r="O9" s="209"/>
      <c r="P9" s="209"/>
      <c r="Q9" s="209"/>
      <c r="R9" s="209"/>
      <c r="S9" s="209"/>
    </row>
    <row r="10" spans="1:21" ht="12.95" customHeight="1">
      <c r="A10" s="714"/>
      <c r="B10" s="715"/>
      <c r="C10" s="337" t="s">
        <v>6</v>
      </c>
      <c r="D10" s="94">
        <v>155698</v>
      </c>
      <c r="E10" s="95">
        <v>12867.621000000001</v>
      </c>
      <c r="F10" s="95">
        <v>137420.809221</v>
      </c>
      <c r="G10" s="96">
        <f t="shared" si="0"/>
        <v>4.2555704450258011E-2</v>
      </c>
      <c r="H10" s="97">
        <f t="shared" si="1"/>
        <v>0.10986963477848063</v>
      </c>
      <c r="I10" s="98">
        <v>11593.813</v>
      </c>
      <c r="J10" s="98">
        <v>124158.59129000001</v>
      </c>
      <c r="K10" s="378">
        <f t="shared" si="2"/>
        <v>4.0624542627995253E-2</v>
      </c>
      <c r="L10" s="210"/>
      <c r="M10" s="209"/>
      <c r="N10" s="209"/>
      <c r="O10" s="209"/>
      <c r="P10" s="209"/>
      <c r="Q10" s="209"/>
      <c r="R10" s="209"/>
      <c r="S10" s="209"/>
    </row>
    <row r="11" spans="1:21" ht="12.95" customHeight="1">
      <c r="A11" s="714"/>
      <c r="B11" s="715"/>
      <c r="C11" s="337" t="s">
        <v>7</v>
      </c>
      <c r="D11" s="94">
        <v>2120294</v>
      </c>
      <c r="E11" s="95">
        <v>30841.8</v>
      </c>
      <c r="F11" s="95">
        <v>329374.59999999998</v>
      </c>
      <c r="G11" s="96">
        <f t="shared" si="0"/>
        <v>0.10199978111835649</v>
      </c>
      <c r="H11" s="97">
        <f t="shared" si="1"/>
        <v>4.9483455607126713E-2</v>
      </c>
      <c r="I11" s="98">
        <v>29387.600000000002</v>
      </c>
      <c r="J11" s="98">
        <v>314724.5</v>
      </c>
      <c r="K11" s="378">
        <f t="shared" si="2"/>
        <v>0.10297369889737512</v>
      </c>
      <c r="L11" s="210"/>
      <c r="M11" s="209"/>
      <c r="N11" s="209"/>
      <c r="O11" s="209"/>
      <c r="P11" s="209"/>
      <c r="Q11" s="209"/>
      <c r="R11" s="209"/>
      <c r="S11" s="209"/>
    </row>
    <row r="12" spans="1:21" ht="12.95" customHeight="1">
      <c r="A12" s="714"/>
      <c r="B12" s="715"/>
      <c r="C12" s="337" t="s">
        <v>107</v>
      </c>
      <c r="D12" s="94">
        <v>210</v>
      </c>
      <c r="E12" s="95">
        <v>6405.9480000000003</v>
      </c>
      <c r="F12" s="95">
        <v>68412.295949000007</v>
      </c>
      <c r="G12" s="96">
        <f t="shared" si="0"/>
        <v>2.1185705563734072E-2</v>
      </c>
      <c r="H12" s="97">
        <f t="shared" si="1"/>
        <v>6.2102848070309392E-2</v>
      </c>
      <c r="I12" s="98">
        <v>6031.3820000000014</v>
      </c>
      <c r="J12" s="98">
        <v>64592.483569999989</v>
      </c>
      <c r="K12" s="378">
        <f t="shared" si="2"/>
        <v>2.1133869863583558E-2</v>
      </c>
      <c r="L12" s="210"/>
      <c r="M12" s="209"/>
      <c r="N12" s="209"/>
      <c r="O12" s="209"/>
      <c r="P12" s="209"/>
      <c r="Q12" s="209"/>
      <c r="R12" s="209"/>
      <c r="S12" s="209"/>
    </row>
    <row r="13" spans="1:21" ht="12.95" customHeight="1">
      <c r="A13" s="714"/>
      <c r="B13" s="715"/>
      <c r="C13" s="337" t="s">
        <v>109</v>
      </c>
      <c r="D13" s="102"/>
      <c r="E13" s="95">
        <v>-3942.2039067320979</v>
      </c>
      <c r="F13" s="95">
        <v>-42100.763570282899</v>
      </c>
      <c r="G13" s="96">
        <f t="shared" si="0"/>
        <v>-1.3037628660149661E-2</v>
      </c>
      <c r="H13" s="97">
        <f>(E13-I13)/I13</f>
        <v>-2.2392338667311447</v>
      </c>
      <c r="I13" s="98">
        <v>3181.1621781535528</v>
      </c>
      <c r="J13" s="98">
        <v>34068.339959999998</v>
      </c>
      <c r="K13" s="378">
        <f t="shared" si="2"/>
        <v>1.1146743397790289E-2</v>
      </c>
      <c r="L13" s="210"/>
      <c r="M13" s="209"/>
      <c r="N13" s="209"/>
      <c r="O13" s="209"/>
      <c r="P13" s="209"/>
      <c r="Q13" s="209"/>
      <c r="R13" s="209"/>
      <c r="S13" s="209"/>
    </row>
    <row r="14" spans="1:21" ht="12.95" customHeight="1">
      <c r="A14" s="716"/>
      <c r="B14" s="717"/>
      <c r="C14" s="310" t="s">
        <v>0</v>
      </c>
      <c r="D14" s="311">
        <v>2281838</v>
      </c>
      <c r="E14" s="312">
        <v>302371.2370932679</v>
      </c>
      <c r="F14" s="313">
        <v>3229173.3891197173</v>
      </c>
      <c r="G14" s="314">
        <f>SUM(G8:G13)</f>
        <v>1</v>
      </c>
      <c r="H14" s="315">
        <f>(E14-I14)/I14</f>
        <v>5.9504169230185117E-2</v>
      </c>
      <c r="I14" s="316">
        <v>285389.37917815358</v>
      </c>
      <c r="J14" s="317">
        <v>3056349.1707199994</v>
      </c>
      <c r="K14" s="379">
        <f>SUM(K8:K13)</f>
        <v>0.99999999999999989</v>
      </c>
      <c r="L14" s="210"/>
      <c r="M14" s="209"/>
      <c r="N14" s="209"/>
      <c r="O14" s="209"/>
      <c r="P14" s="209"/>
      <c r="Q14" s="209"/>
      <c r="R14" s="209"/>
      <c r="S14" s="209"/>
    </row>
    <row r="15" spans="1:21" ht="12.95" customHeight="1">
      <c r="A15" s="712" t="str">
        <f>'3.1'!E6</f>
        <v>srpen</v>
      </c>
      <c r="B15" s="713"/>
      <c r="C15" s="337" t="s">
        <v>4</v>
      </c>
      <c r="D15" s="99">
        <v>1258</v>
      </c>
      <c r="E15" s="95">
        <v>240096.76400000002</v>
      </c>
      <c r="F15" s="95">
        <v>2559303.0822900003</v>
      </c>
      <c r="G15" s="100">
        <f>E15/$E$21</f>
        <v>0.74511271988986094</v>
      </c>
      <c r="H15" s="101">
        <f>(E15-I15)/I15</f>
        <v>8.4538542844333167E-2</v>
      </c>
      <c r="I15" s="98">
        <v>221381.495</v>
      </c>
      <c r="J15" s="98">
        <v>2373984.7452700003</v>
      </c>
      <c r="K15" s="377">
        <f>I15/$I$21</f>
        <v>0.76031304137030586</v>
      </c>
      <c r="L15" s="210"/>
      <c r="M15" s="209"/>
      <c r="N15" s="209"/>
      <c r="O15" s="209"/>
      <c r="P15" s="209"/>
      <c r="Q15" s="209"/>
      <c r="R15" s="209"/>
      <c r="S15" s="209"/>
    </row>
    <row r="16" spans="1:21" ht="12.95" customHeight="1">
      <c r="A16" s="714"/>
      <c r="B16" s="715"/>
      <c r="C16" s="337" t="s">
        <v>5</v>
      </c>
      <c r="D16" s="94">
        <v>4382</v>
      </c>
      <c r="E16" s="95">
        <v>25535.809000000001</v>
      </c>
      <c r="F16" s="95">
        <v>272198.56916000001</v>
      </c>
      <c r="G16" s="96">
        <f t="shared" ref="G16:G20" si="3">E16/$E$21</f>
        <v>7.9247449160031111E-2</v>
      </c>
      <c r="H16" s="97">
        <f t="shared" ref="H16:H18" si="4">(E16-I16)/I16</f>
        <v>0.12722325438002974</v>
      </c>
      <c r="I16" s="98">
        <v>22653.727999999999</v>
      </c>
      <c r="J16" s="98">
        <v>242926.99866000004</v>
      </c>
      <c r="K16" s="378">
        <f t="shared" ref="K16:K20" si="5">I16/$I$21</f>
        <v>7.7802007950373883E-2</v>
      </c>
      <c r="L16" s="211"/>
      <c r="M16" s="209"/>
      <c r="N16" s="209"/>
      <c r="O16" s="209"/>
      <c r="P16" s="209"/>
      <c r="Q16" s="209"/>
      <c r="R16" s="209"/>
      <c r="S16" s="209"/>
    </row>
    <row r="17" spans="1:20" ht="12.95" customHeight="1">
      <c r="A17" s="714"/>
      <c r="B17" s="715"/>
      <c r="C17" s="337" t="s">
        <v>6</v>
      </c>
      <c r="D17" s="94">
        <v>155680</v>
      </c>
      <c r="E17" s="95">
        <v>15743.356</v>
      </c>
      <c r="F17" s="95">
        <v>167816.89613199997</v>
      </c>
      <c r="G17" s="96">
        <f t="shared" si="3"/>
        <v>4.8857696430070839E-2</v>
      </c>
      <c r="H17" s="97">
        <f t="shared" si="4"/>
        <v>0.56448637601976759</v>
      </c>
      <c r="I17" s="98">
        <v>10062.955</v>
      </c>
      <c r="J17" s="98">
        <v>107911.44089</v>
      </c>
      <c r="K17" s="378">
        <f>I17/$I$21</f>
        <v>3.4560232422418714E-2</v>
      </c>
      <c r="L17" s="210"/>
      <c r="M17" s="209"/>
      <c r="N17" s="209"/>
      <c r="O17" s="209"/>
      <c r="P17" s="209"/>
      <c r="Q17" s="209"/>
      <c r="R17" s="209"/>
      <c r="S17" s="209"/>
    </row>
    <row r="18" spans="1:20" ht="12.95" customHeight="1">
      <c r="A18" s="714"/>
      <c r="B18" s="715"/>
      <c r="C18" s="337" t="s">
        <v>7</v>
      </c>
      <c r="D18" s="94">
        <v>2119992</v>
      </c>
      <c r="E18" s="95">
        <v>38517.500000000007</v>
      </c>
      <c r="F18" s="95">
        <v>410575.89999999991</v>
      </c>
      <c r="G18" s="96">
        <f t="shared" si="3"/>
        <v>0.11953463557866911</v>
      </c>
      <c r="H18" s="97">
        <f t="shared" si="4"/>
        <v>0.39080463920503805</v>
      </c>
      <c r="I18" s="98">
        <v>27694.400000000001</v>
      </c>
      <c r="J18" s="98">
        <v>296980.99999999994</v>
      </c>
      <c r="K18" s="378">
        <f>I18/$I$21</f>
        <v>9.5113701770447437E-2</v>
      </c>
      <c r="L18" s="210"/>
      <c r="M18" s="209"/>
      <c r="N18" s="209"/>
      <c r="O18" s="209"/>
      <c r="P18" s="209"/>
      <c r="Q18" s="209"/>
      <c r="R18" s="209"/>
      <c r="S18" s="209"/>
    </row>
    <row r="19" spans="1:20" ht="12.95" customHeight="1">
      <c r="A19" s="714"/>
      <c r="B19" s="715"/>
      <c r="C19" s="337" t="s">
        <v>107</v>
      </c>
      <c r="D19" s="94">
        <v>210</v>
      </c>
      <c r="E19" s="95">
        <v>6537.0420000000004</v>
      </c>
      <c r="F19" s="95">
        <v>69681.386848000009</v>
      </c>
      <c r="G19" s="96">
        <f t="shared" si="3"/>
        <v>2.0286958739078452E-2</v>
      </c>
      <c r="H19" s="97">
        <f>(E19-I19)/I19</f>
        <v>0.10356792681148064</v>
      </c>
      <c r="I19" s="98">
        <v>5923.5520000000006</v>
      </c>
      <c r="J19" s="98">
        <v>63521.21878000001</v>
      </c>
      <c r="K19" s="378">
        <f>I19/$I$21</f>
        <v>2.0343858626644284E-2</v>
      </c>
      <c r="L19" s="210"/>
      <c r="M19" s="209"/>
      <c r="N19" s="209"/>
      <c r="O19" s="209"/>
      <c r="P19" s="209"/>
      <c r="Q19" s="209"/>
      <c r="R19" s="209"/>
      <c r="S19" s="209"/>
    </row>
    <row r="20" spans="1:20" ht="12.95" customHeight="1">
      <c r="A20" s="714"/>
      <c r="B20" s="715"/>
      <c r="C20" s="337" t="s">
        <v>109</v>
      </c>
      <c r="D20" s="102"/>
      <c r="E20" s="95">
        <v>-4201.6892453549144</v>
      </c>
      <c r="F20" s="95">
        <v>-44787.780777981279</v>
      </c>
      <c r="G20" s="96">
        <f t="shared" si="3"/>
        <v>-1.3039459797710465E-2</v>
      </c>
      <c r="H20" s="97">
        <f t="shared" ref="H20" si="6">(E20-I20)/I20</f>
        <v>-2.215985324343261</v>
      </c>
      <c r="I20" s="98">
        <v>3455.378252713861</v>
      </c>
      <c r="J20" s="98">
        <v>37053.766519999997</v>
      </c>
      <c r="K20" s="378">
        <f t="shared" si="5"/>
        <v>1.1867157859809777E-2</v>
      </c>
      <c r="L20" s="210"/>
      <c r="M20" s="209"/>
      <c r="N20" s="209"/>
      <c r="O20" s="209"/>
      <c r="P20" s="209"/>
      <c r="Q20" s="209"/>
      <c r="R20" s="209"/>
      <c r="S20" s="209"/>
    </row>
    <row r="21" spans="1:20" ht="12.95" customHeight="1">
      <c r="A21" s="716"/>
      <c r="B21" s="717"/>
      <c r="C21" s="310" t="s">
        <v>0</v>
      </c>
      <c r="D21" s="311">
        <v>2281522</v>
      </c>
      <c r="E21" s="312">
        <v>322228.78175464511</v>
      </c>
      <c r="F21" s="313">
        <v>3434788.0536520183</v>
      </c>
      <c r="G21" s="314">
        <f>SUM(G15:G20)</f>
        <v>0.99999999999999989</v>
      </c>
      <c r="H21" s="315">
        <f>(E21-I21)/I21</f>
        <v>0.1066631611324277</v>
      </c>
      <c r="I21" s="316">
        <v>291171.50825271389</v>
      </c>
      <c r="J21" s="317">
        <v>3122379.1701200008</v>
      </c>
      <c r="K21" s="379">
        <f>SUM(K15:K20)</f>
        <v>0.99999999999999978</v>
      </c>
      <c r="L21" s="210"/>
      <c r="M21" s="209"/>
      <c r="N21" s="209"/>
      <c r="O21" s="209"/>
      <c r="P21" s="209"/>
      <c r="Q21" s="209"/>
      <c r="R21" s="209"/>
      <c r="S21" s="209"/>
    </row>
    <row r="22" spans="1:20" ht="12.95" customHeight="1">
      <c r="A22" s="718" t="str">
        <f>'3.1'!F6</f>
        <v>září</v>
      </c>
      <c r="B22" s="719"/>
      <c r="C22" s="336" t="s">
        <v>4</v>
      </c>
      <c r="D22" s="99">
        <v>1260</v>
      </c>
      <c r="E22" s="242">
        <v>244008.61299999995</v>
      </c>
      <c r="F22" s="242">
        <v>2601521.3258199999</v>
      </c>
      <c r="G22" s="100">
        <f>E22/$E$28</f>
        <v>0.68748611700843143</v>
      </c>
      <c r="H22" s="101">
        <f>(E22-I22)/I22</f>
        <v>-5.0198340390733398E-2</v>
      </c>
      <c r="I22" s="454">
        <v>256904.80799999996</v>
      </c>
      <c r="J22" s="454">
        <v>2756495.8166500004</v>
      </c>
      <c r="K22" s="377">
        <f>I22/$I$28</f>
        <v>0.70705653995307893</v>
      </c>
      <c r="L22" s="95"/>
      <c r="M22" s="209"/>
      <c r="N22" s="209"/>
      <c r="O22" s="209"/>
      <c r="P22" s="209"/>
      <c r="Q22" s="209"/>
      <c r="R22" s="209"/>
      <c r="S22" s="209"/>
      <c r="T22" s="95"/>
    </row>
    <row r="23" spans="1:20" ht="12.95" customHeight="1">
      <c r="A23" s="718"/>
      <c r="B23" s="719"/>
      <c r="C23" s="337" t="s">
        <v>5</v>
      </c>
      <c r="D23" s="94">
        <v>4391</v>
      </c>
      <c r="E23" s="95">
        <v>29112.671000000006</v>
      </c>
      <c r="F23" s="95">
        <v>310387.38942999998</v>
      </c>
      <c r="G23" s="96">
        <f t="shared" ref="G23:G27" si="7">E23/$E$28</f>
        <v>8.2023978151680957E-2</v>
      </c>
      <c r="H23" s="97">
        <f t="shared" ref="H23:H27" si="8">(E23-I23)/I23</f>
        <v>1.5393599646349062E-3</v>
      </c>
      <c r="I23" s="98">
        <v>29067.924999999996</v>
      </c>
      <c r="J23" s="98">
        <v>311888.44104000001</v>
      </c>
      <c r="K23" s="378">
        <f t="shared" ref="K23:K27" si="9">I23/$I$28</f>
        <v>8.000109703713916E-2</v>
      </c>
      <c r="L23" s="95"/>
      <c r="M23" s="209"/>
      <c r="N23" s="209"/>
      <c r="O23" s="209"/>
      <c r="P23" s="209"/>
      <c r="Q23" s="209"/>
      <c r="R23" s="209"/>
      <c r="S23" s="209"/>
      <c r="T23" s="95"/>
    </row>
    <row r="24" spans="1:20" ht="12.95" customHeight="1">
      <c r="A24" s="718"/>
      <c r="B24" s="719"/>
      <c r="C24" s="337" t="s">
        <v>6</v>
      </c>
      <c r="D24" s="94">
        <v>154990</v>
      </c>
      <c r="E24" s="95">
        <v>23282.067999999999</v>
      </c>
      <c r="F24" s="95">
        <v>248223.42228200001</v>
      </c>
      <c r="G24" s="96">
        <f t="shared" si="7"/>
        <v>6.5596448946850322E-2</v>
      </c>
      <c r="H24" s="97">
        <f t="shared" si="8"/>
        <v>-9.0745142762788833E-2</v>
      </c>
      <c r="I24" s="98">
        <v>25605.657000000003</v>
      </c>
      <c r="J24" s="98">
        <v>274738.94775999995</v>
      </c>
      <c r="K24" s="378">
        <f t="shared" si="9"/>
        <v>7.0472200900363616E-2</v>
      </c>
      <c r="L24" s="95"/>
      <c r="M24" s="209"/>
      <c r="N24" s="209"/>
      <c r="O24" s="209"/>
      <c r="P24" s="209"/>
      <c r="Q24" s="209"/>
      <c r="R24" s="209"/>
      <c r="S24" s="209"/>
      <c r="T24" s="95"/>
    </row>
    <row r="25" spans="1:20" ht="12.95" customHeight="1">
      <c r="A25" s="718"/>
      <c r="B25" s="719"/>
      <c r="C25" s="337" t="s">
        <v>7</v>
      </c>
      <c r="D25" s="94">
        <v>2120806</v>
      </c>
      <c r="E25" s="95">
        <v>54114.853999999999</v>
      </c>
      <c r="F25" s="95">
        <v>576951.34100000001</v>
      </c>
      <c r="G25" s="96">
        <f t="shared" si="7"/>
        <v>0.15246679365755908</v>
      </c>
      <c r="H25" s="97">
        <f t="shared" si="8"/>
        <v>-0.10385544403283532</v>
      </c>
      <c r="I25" s="98">
        <v>60386.3</v>
      </c>
      <c r="J25" s="98">
        <v>647924.50000000012</v>
      </c>
      <c r="K25" s="378">
        <f t="shared" si="9"/>
        <v>0.16619590995964786</v>
      </c>
      <c r="L25" s="95"/>
      <c r="M25" s="209"/>
      <c r="N25" s="209"/>
      <c r="O25" s="209"/>
      <c r="P25" s="209"/>
      <c r="Q25" s="209"/>
      <c r="R25" s="209"/>
      <c r="S25" s="209"/>
      <c r="T25" s="95"/>
    </row>
    <row r="26" spans="1:20" ht="12.95" customHeight="1">
      <c r="A26" s="718"/>
      <c r="B26" s="719"/>
      <c r="C26" s="337" t="s">
        <v>107</v>
      </c>
      <c r="D26" s="94">
        <v>209</v>
      </c>
      <c r="E26" s="95">
        <v>6665.5479999999998</v>
      </c>
      <c r="F26" s="95">
        <v>71065.386167999997</v>
      </c>
      <c r="G26" s="96">
        <f t="shared" si="7"/>
        <v>1.8779958854375833E-2</v>
      </c>
      <c r="H26" s="97">
        <f t="shared" si="8"/>
        <v>6.1428994327355137E-2</v>
      </c>
      <c r="I26" s="98">
        <v>6279.7870000000012</v>
      </c>
      <c r="J26" s="98">
        <v>67379.865619999997</v>
      </c>
      <c r="K26" s="378">
        <f t="shared" si="9"/>
        <v>1.728330622703771E-2</v>
      </c>
      <c r="L26" s="95"/>
      <c r="M26" s="209"/>
      <c r="N26" s="209"/>
      <c r="O26" s="209"/>
      <c r="P26" s="209"/>
      <c r="Q26" s="209"/>
      <c r="R26" s="209"/>
      <c r="S26" s="209"/>
      <c r="T26" s="95"/>
    </row>
    <row r="27" spans="1:20" ht="12.95" customHeight="1">
      <c r="A27" s="718"/>
      <c r="B27" s="719"/>
      <c r="C27" s="337" t="s">
        <v>109</v>
      </c>
      <c r="D27" s="102"/>
      <c r="E27" s="95">
        <v>-2254.9678569520456</v>
      </c>
      <c r="F27" s="95">
        <v>-24041.556187222403</v>
      </c>
      <c r="G27" s="96">
        <f t="shared" si="7"/>
        <v>-6.3532966188975717E-3</v>
      </c>
      <c r="H27" s="97">
        <f t="shared" si="8"/>
        <v>-0.84866390786344958</v>
      </c>
      <c r="I27" s="98">
        <v>-14900.397024375319</v>
      </c>
      <c r="J27" s="98">
        <v>-159875.91573000004</v>
      </c>
      <c r="K27" s="378">
        <f t="shared" si="9"/>
        <v>-4.1009054077267286E-2</v>
      </c>
      <c r="L27" s="95"/>
      <c r="M27" s="209"/>
      <c r="N27" s="209"/>
      <c r="O27" s="209"/>
      <c r="P27" s="209"/>
      <c r="Q27" s="209"/>
      <c r="R27" s="209"/>
      <c r="S27" s="209"/>
      <c r="T27" s="95"/>
    </row>
    <row r="28" spans="1:20" ht="12.95" customHeight="1">
      <c r="A28" s="718"/>
      <c r="B28" s="719"/>
      <c r="C28" s="310" t="s">
        <v>0</v>
      </c>
      <c r="D28" s="311">
        <v>2281656</v>
      </c>
      <c r="E28" s="312">
        <v>354928.78614304791</v>
      </c>
      <c r="F28" s="313">
        <v>3784107.3085127776</v>
      </c>
      <c r="G28" s="314">
        <f>SUM(G22:G27)</f>
        <v>1.0000000000000002</v>
      </c>
      <c r="H28" s="315">
        <f>(E28-I28)/I28</f>
        <v>-2.3160674127788921E-2</v>
      </c>
      <c r="I28" s="316">
        <v>363344.07997562463</v>
      </c>
      <c r="J28" s="317">
        <v>3898551.6553400001</v>
      </c>
      <c r="K28" s="379">
        <f>SUM(K22:K27)</f>
        <v>1.0000000000000002</v>
      </c>
      <c r="M28" s="209"/>
      <c r="N28" s="209"/>
      <c r="O28" s="209"/>
      <c r="P28" s="209"/>
      <c r="Q28" s="209"/>
      <c r="R28" s="209"/>
      <c r="S28" s="209"/>
    </row>
    <row r="29" spans="1:20" ht="12.95" customHeight="1">
      <c r="A29" s="720" t="str">
        <f>'3.1'!G6</f>
        <v>III. čtvrtletí</v>
      </c>
      <c r="B29" s="721"/>
      <c r="C29" s="337" t="s">
        <v>4</v>
      </c>
      <c r="D29" s="94">
        <f>D22</f>
        <v>1260</v>
      </c>
      <c r="E29" s="95">
        <f>E8+E15+E22</f>
        <v>718336.92699999991</v>
      </c>
      <c r="F29" s="95">
        <f>F8+F15+F22</f>
        <v>7662299.9437900009</v>
      </c>
      <c r="G29" s="96">
        <f>E29/$E$35</f>
        <v>0.73334946694766034</v>
      </c>
      <c r="H29" s="97">
        <f>(E29-I29)/I29</f>
        <v>3.9458527625368715E-2</v>
      </c>
      <c r="I29" s="98">
        <f>I8+I15+I22</f>
        <v>691068.38599999994</v>
      </c>
      <c r="J29" s="98">
        <f>J8+J15+J22</f>
        <v>7409250.3607399995</v>
      </c>
      <c r="K29" s="378">
        <f>I29/$I$35</f>
        <v>0.73525346706793737</v>
      </c>
      <c r="M29" s="209"/>
      <c r="N29" s="209"/>
      <c r="O29" s="209"/>
      <c r="P29" s="209"/>
      <c r="Q29" s="209"/>
      <c r="R29" s="209"/>
      <c r="S29" s="209"/>
    </row>
    <row r="30" spans="1:20" ht="12.95" customHeight="1">
      <c r="A30" s="718"/>
      <c r="B30" s="719"/>
      <c r="C30" s="337" t="s">
        <v>5</v>
      </c>
      <c r="D30" s="94">
        <f t="shared" ref="D30:D33" si="10">D23</f>
        <v>4391</v>
      </c>
      <c r="E30" s="95">
        <f>E9+E16+E23</f>
        <v>76615.002000000008</v>
      </c>
      <c r="F30" s="95">
        <f t="shared" ref="F30" si="11">F9+F16+F23</f>
        <v>817176.87043000001</v>
      </c>
      <c r="G30" s="96">
        <f t="shared" ref="G30:G34" si="12">E30/$E$35</f>
        <v>7.8216180687720571E-2</v>
      </c>
      <c r="H30" s="97">
        <f t="shared" ref="H30:H32" si="13">(E30-I30)/I30</f>
        <v>3.3452623829783507E-2</v>
      </c>
      <c r="I30" s="98">
        <f>I9+I16+I23</f>
        <v>74134.991999999998</v>
      </c>
      <c r="J30" s="98">
        <f t="shared" ref="J30" si="14">J9+J16+J23</f>
        <v>794850.89678000007</v>
      </c>
      <c r="K30" s="378">
        <f t="shared" ref="K30:K34" si="15">I30/$I$35</f>
        <v>7.8874986909115818E-2</v>
      </c>
      <c r="M30" s="209"/>
      <c r="N30" s="209"/>
      <c r="O30" s="209"/>
      <c r="P30" s="209"/>
      <c r="Q30" s="209"/>
      <c r="R30" s="209"/>
      <c r="S30" s="209"/>
    </row>
    <row r="31" spans="1:20" ht="12.95" customHeight="1">
      <c r="A31" s="718"/>
      <c r="B31" s="719"/>
      <c r="C31" s="337" t="s">
        <v>6</v>
      </c>
      <c r="D31" s="94">
        <f t="shared" si="10"/>
        <v>154990</v>
      </c>
      <c r="E31" s="95">
        <f t="shared" ref="E31:F34" si="16">E10+E17+E24</f>
        <v>51893.044999999998</v>
      </c>
      <c r="F31" s="95">
        <f t="shared" si="16"/>
        <v>553461.12763500004</v>
      </c>
      <c r="G31" s="96">
        <f t="shared" si="12"/>
        <v>5.2977558940167022E-2</v>
      </c>
      <c r="H31" s="97">
        <f t="shared" si="13"/>
        <v>9.7976775419373746E-2</v>
      </c>
      <c r="I31" s="98">
        <f t="shared" ref="I31:J33" si="17">I10+I17+I24</f>
        <v>47262.425000000003</v>
      </c>
      <c r="J31" s="98">
        <f t="shared" si="17"/>
        <v>506808.97993999999</v>
      </c>
      <c r="K31" s="378">
        <f t="shared" si="15"/>
        <v>5.0284259195280803E-2</v>
      </c>
      <c r="M31" s="209"/>
      <c r="N31" s="209"/>
      <c r="O31" s="209"/>
      <c r="P31" s="209"/>
      <c r="Q31" s="209"/>
      <c r="R31" s="209"/>
      <c r="S31" s="209"/>
    </row>
    <row r="32" spans="1:20" ht="12.95" customHeight="1">
      <c r="A32" s="718"/>
      <c r="B32" s="719"/>
      <c r="C32" s="337" t="s">
        <v>7</v>
      </c>
      <c r="D32" s="94">
        <f t="shared" si="10"/>
        <v>2120806</v>
      </c>
      <c r="E32" s="95">
        <f>E11+E18+E25</f>
        <v>123474.15400000001</v>
      </c>
      <c r="F32" s="95">
        <f t="shared" si="16"/>
        <v>1316901.841</v>
      </c>
      <c r="G32" s="96">
        <f t="shared" si="12"/>
        <v>0.12605464318238138</v>
      </c>
      <c r="H32" s="97">
        <f t="shared" si="13"/>
        <v>5.1127444595690977E-2</v>
      </c>
      <c r="I32" s="98">
        <f>I11+I18+I25</f>
        <v>117468.3</v>
      </c>
      <c r="J32" s="98">
        <f t="shared" si="17"/>
        <v>1259630</v>
      </c>
      <c r="K32" s="378">
        <f t="shared" si="15"/>
        <v>0.12497891177672334</v>
      </c>
      <c r="M32" s="209"/>
      <c r="N32" s="209"/>
      <c r="O32" s="209"/>
      <c r="P32" s="209"/>
      <c r="Q32" s="209"/>
      <c r="R32" s="209"/>
      <c r="S32" s="209"/>
    </row>
    <row r="33" spans="1:20" ht="12.95" customHeight="1">
      <c r="A33" s="718"/>
      <c r="B33" s="719"/>
      <c r="C33" s="337" t="s">
        <v>107</v>
      </c>
      <c r="D33" s="94">
        <f t="shared" si="10"/>
        <v>209</v>
      </c>
      <c r="E33" s="95">
        <f>E12+E19+E26</f>
        <v>19608.538</v>
      </c>
      <c r="F33" s="95">
        <f t="shared" si="16"/>
        <v>209159.06896500001</v>
      </c>
      <c r="G33" s="96">
        <f t="shared" si="12"/>
        <v>2.00183372863455E-2</v>
      </c>
      <c r="H33" s="97">
        <f>(E33-I33)/I33</f>
        <v>7.5340719498806649E-2</v>
      </c>
      <c r="I33" s="98">
        <f>I12+I19+I26</f>
        <v>18234.721000000001</v>
      </c>
      <c r="J33" s="98">
        <f t="shared" si="17"/>
        <v>195493.56797</v>
      </c>
      <c r="K33" s="378">
        <f t="shared" si="15"/>
        <v>1.9400600733407776E-2</v>
      </c>
      <c r="M33" s="209"/>
      <c r="N33" s="209"/>
      <c r="O33" s="209"/>
      <c r="P33" s="209"/>
      <c r="Q33" s="209"/>
      <c r="R33" s="209"/>
      <c r="S33" s="209"/>
    </row>
    <row r="34" spans="1:20" ht="12.95" customHeight="1">
      <c r="A34" s="718"/>
      <c r="B34" s="719"/>
      <c r="C34" s="337" t="s">
        <v>109</v>
      </c>
      <c r="D34" s="94"/>
      <c r="E34" s="95">
        <f t="shared" si="16"/>
        <v>-10398.861009039058</v>
      </c>
      <c r="F34" s="95">
        <f t="shared" si="16"/>
        <v>-110930.10053548658</v>
      </c>
      <c r="G34" s="96">
        <f t="shared" si="12"/>
        <v>-1.0616187044274843E-2</v>
      </c>
      <c r="H34" s="97">
        <f t="shared" ref="H34" si="18">(E34-I34)/I34</f>
        <v>0.25835448514539971</v>
      </c>
      <c r="I34" s="98">
        <f t="shared" ref="I34:J34" si="19">I13+I20+I27</f>
        <v>-8263.8565935079059</v>
      </c>
      <c r="J34" s="98">
        <f t="shared" si="19"/>
        <v>-88753.809250000049</v>
      </c>
      <c r="K34" s="378">
        <f t="shared" si="15"/>
        <v>-8.7922256824651251E-3</v>
      </c>
      <c r="M34" s="209"/>
      <c r="N34" s="209"/>
      <c r="O34" s="209"/>
      <c r="P34" s="209"/>
      <c r="Q34" s="209"/>
      <c r="R34" s="209"/>
      <c r="S34" s="209"/>
    </row>
    <row r="35" spans="1:20" ht="12.95" customHeight="1">
      <c r="A35" s="718"/>
      <c r="B35" s="719"/>
      <c r="C35" s="310" t="s">
        <v>0</v>
      </c>
      <c r="D35" s="311">
        <f>SUM(D29:D34)</f>
        <v>2281656</v>
      </c>
      <c r="E35" s="312">
        <f>SUM(E29:E34)</f>
        <v>979528.80499096087</v>
      </c>
      <c r="F35" s="313">
        <f>SUM(F29:F34)</f>
        <v>10448068.751284514</v>
      </c>
      <c r="G35" s="314">
        <f>SUM(G29:G34)</f>
        <v>1</v>
      </c>
      <c r="H35" s="315">
        <f>(E35-I35)/I35</f>
        <v>4.215728074488638E-2</v>
      </c>
      <c r="I35" s="316">
        <f>SUM(I29:I34)</f>
        <v>939904.9674064921</v>
      </c>
      <c r="J35" s="317">
        <f>SUM(J29:J34)</f>
        <v>10077279.996179998</v>
      </c>
      <c r="K35" s="379">
        <f>SUM(K29:K34)</f>
        <v>1.0000000000000002</v>
      </c>
      <c r="M35" s="209"/>
      <c r="N35" s="209"/>
      <c r="O35" s="209"/>
      <c r="P35" s="209"/>
      <c r="Q35" s="209"/>
      <c r="R35" s="209"/>
      <c r="S35" s="209"/>
    </row>
    <row r="36" spans="1:20" ht="20.100000000000001" customHeight="1">
      <c r="A36" s="240"/>
      <c r="B36" s="241"/>
      <c r="C36" s="182"/>
      <c r="D36" s="242"/>
      <c r="E36" s="242"/>
      <c r="F36" s="242"/>
      <c r="G36" s="243"/>
      <c r="H36" s="244"/>
      <c r="I36" s="245"/>
      <c r="J36" s="245"/>
      <c r="K36" s="246"/>
    </row>
    <row r="37" spans="1:20" ht="15" customHeight="1">
      <c r="A37" s="709" t="s">
        <v>65</v>
      </c>
      <c r="B37" s="709"/>
      <c r="C37" s="709"/>
      <c r="D37" s="709"/>
      <c r="E37" s="709"/>
      <c r="F37" s="341"/>
      <c r="G37" s="709" t="s">
        <v>66</v>
      </c>
      <c r="H37" s="709"/>
      <c r="I37" s="709"/>
      <c r="J37" s="709"/>
      <c r="K37" s="709"/>
      <c r="M37" s="210"/>
      <c r="N37" s="210"/>
      <c r="O37" s="210"/>
      <c r="P37" s="210"/>
      <c r="Q37" s="210"/>
      <c r="R37" s="210"/>
      <c r="S37" s="210"/>
    </row>
    <row r="38" spans="1:20" ht="15" customHeight="1">
      <c r="A38" s="710" t="str">
        <f>A29</f>
        <v>III. čtvrtletí</v>
      </c>
      <c r="B38" s="683"/>
      <c r="C38" s="683"/>
      <c r="D38" s="683"/>
      <c r="E38" s="683"/>
      <c r="F38" s="341"/>
      <c r="G38" s="711" t="str">
        <f>A29</f>
        <v>III. čtvrtletí</v>
      </c>
      <c r="H38" s="711"/>
      <c r="I38" s="711"/>
      <c r="J38" s="711"/>
      <c r="K38" s="711"/>
      <c r="M38" s="210"/>
      <c r="N38" s="210"/>
      <c r="O38" s="210"/>
      <c r="P38" s="210"/>
      <c r="Q38" s="210"/>
      <c r="R38" s="210"/>
      <c r="S38" s="210"/>
    </row>
    <row r="39" spans="1:20" ht="15" customHeight="1">
      <c r="A39" s="93"/>
      <c r="B39" s="93"/>
      <c r="C39" s="93"/>
      <c r="D39" s="70"/>
      <c r="E39" s="70"/>
      <c r="F39" s="70"/>
      <c r="G39" s="93"/>
      <c r="H39" s="93"/>
      <c r="I39" s="93"/>
      <c r="J39" s="93"/>
      <c r="K39" s="93"/>
      <c r="M39" s="210"/>
      <c r="N39" s="210"/>
      <c r="O39" s="210"/>
      <c r="P39" s="210"/>
      <c r="Q39" s="210"/>
      <c r="R39" s="210"/>
      <c r="S39" s="210"/>
      <c r="T39" s="210"/>
    </row>
    <row r="40" spans="1:20" ht="15" customHeight="1">
      <c r="A40" s="93"/>
      <c r="B40" s="93"/>
      <c r="C40" s="93"/>
      <c r="D40" s="70"/>
      <c r="E40" s="70"/>
      <c r="F40" s="70"/>
      <c r="G40" s="93"/>
      <c r="H40" s="93"/>
      <c r="I40" s="93"/>
      <c r="J40" s="93"/>
      <c r="K40" s="93"/>
    </row>
    <row r="41" spans="1:20" ht="15" customHeight="1">
      <c r="A41" s="93"/>
      <c r="B41" s="93"/>
      <c r="C41" s="93"/>
      <c r="D41" s="70"/>
      <c r="E41" s="70"/>
      <c r="F41" s="70"/>
      <c r="G41" s="93"/>
      <c r="H41" s="93"/>
      <c r="I41" s="93"/>
      <c r="J41" s="93"/>
      <c r="K41" s="93"/>
    </row>
    <row r="42" spans="1:20" ht="15" customHeight="1">
      <c r="A42" s="93"/>
      <c r="B42" s="93"/>
      <c r="C42" s="93">
        <f>E4</f>
        <v>2021</v>
      </c>
      <c r="D42" s="93">
        <f>I4</f>
        <v>2020</v>
      </c>
      <c r="E42" s="70"/>
      <c r="F42" s="70"/>
      <c r="G42" s="70"/>
      <c r="H42" s="93"/>
      <c r="I42" s="93">
        <f>E4</f>
        <v>2021</v>
      </c>
      <c r="J42" s="93">
        <f>I4</f>
        <v>2020</v>
      </c>
      <c r="K42" s="93"/>
    </row>
    <row r="43" spans="1:20" ht="15" customHeight="1">
      <c r="A43" s="93"/>
      <c r="B43" s="93" t="str">
        <f>A8</f>
        <v>červenec</v>
      </c>
      <c r="C43" s="67">
        <f>E14</f>
        <v>302371.2370932679</v>
      </c>
      <c r="D43" s="67">
        <f>I14</f>
        <v>285389.37917815358</v>
      </c>
      <c r="E43" s="70"/>
      <c r="F43" s="70"/>
      <c r="G43" s="70"/>
      <c r="H43" s="93" t="str">
        <f>A8</f>
        <v>červenec</v>
      </c>
      <c r="I43" s="213">
        <f>E14/E35</f>
        <v>0.30869050052699387</v>
      </c>
      <c r="J43" s="213">
        <f>I14/I35</f>
        <v>0.30363641971766259</v>
      </c>
      <c r="K43" s="93"/>
    </row>
    <row r="44" spans="1:20" ht="15" customHeight="1">
      <c r="A44" s="93"/>
      <c r="B44" s="93" t="str">
        <f>A15</f>
        <v>srpen</v>
      </c>
      <c r="C44" s="67">
        <f>E21</f>
        <v>322228.78175464511</v>
      </c>
      <c r="D44" s="67">
        <f>I21</f>
        <v>291171.50825271389</v>
      </c>
      <c r="E44" s="70"/>
      <c r="F44" s="70"/>
      <c r="G44" s="70"/>
      <c r="H44" s="93" t="str">
        <f>A15</f>
        <v>srpen</v>
      </c>
      <c r="I44" s="213">
        <f>E21/E35</f>
        <v>0.32896304847065588</v>
      </c>
      <c r="J44" s="213">
        <f>I21/I35</f>
        <v>0.30978824280092077</v>
      </c>
      <c r="K44" s="93"/>
    </row>
    <row r="45" spans="1:20" ht="15" customHeight="1">
      <c r="A45" s="93"/>
      <c r="B45" s="93" t="str">
        <f>A22</f>
        <v>září</v>
      </c>
      <c r="C45" s="67">
        <f>E28</f>
        <v>354928.78614304791</v>
      </c>
      <c r="D45" s="67">
        <f>I28</f>
        <v>363344.07997562463</v>
      </c>
      <c r="E45" s="70"/>
      <c r="F45" s="70"/>
      <c r="G45" s="70"/>
      <c r="H45" s="93" t="str">
        <f>A22</f>
        <v>září</v>
      </c>
      <c r="I45" s="213">
        <f>E28/E35</f>
        <v>0.36234645100235024</v>
      </c>
      <c r="J45" s="213">
        <f>I28/I35</f>
        <v>0.3865753374814167</v>
      </c>
      <c r="K45" s="93"/>
    </row>
    <row r="46" spans="1:20" ht="15" customHeight="1">
      <c r="A46" s="93"/>
      <c r="B46" s="93"/>
      <c r="C46" s="67">
        <f>SUM(C43:C45)</f>
        <v>979528.80499096098</v>
      </c>
      <c r="D46" s="67">
        <f>SUM(D43:D45)</f>
        <v>939904.96740649198</v>
      </c>
      <c r="E46" s="93"/>
      <c r="F46" s="93"/>
      <c r="G46" s="93"/>
      <c r="H46" s="93"/>
      <c r="I46" s="127">
        <f>SUM(I43:I45)</f>
        <v>1</v>
      </c>
      <c r="J46" s="127">
        <f>SUM(J43:J45)</f>
        <v>1</v>
      </c>
      <c r="K46" s="93"/>
    </row>
    <row r="47" spans="1:20" ht="15" customHeight="1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</row>
    <row r="48" spans="1:20" ht="15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</row>
    <row r="49" spans="1:11" ht="1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</row>
    <row r="50" spans="1:11" ht="1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</row>
    <row r="51" spans="1:11" ht="15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</row>
    <row r="52" spans="1:11" ht="15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</row>
    <row r="53" spans="1:11" ht="15" customHeight="1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</row>
    <row r="54" spans="1:11" ht="15" customHeight="1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</row>
    <row r="55" spans="1:11" ht="15" customHeight="1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</row>
    <row r="56" spans="1:11" ht="15" customHeight="1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</row>
    <row r="57" spans="1:11" ht="15" customHeight="1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</row>
    <row r="58" spans="1:11" ht="15" customHeight="1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</row>
    <row r="59" spans="1:11" ht="15" customHeight="1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A1:K1"/>
    <mergeCell ref="A2:C2"/>
    <mergeCell ref="A3:D3"/>
    <mergeCell ref="E4:G4"/>
    <mergeCell ref="I4:K4"/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G5:G7"/>
    <mergeCell ref="H5:H7"/>
    <mergeCell ref="K5:K7"/>
    <mergeCell ref="E5:F6"/>
    <mergeCell ref="I5:J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/>
  <dimension ref="A1:U93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21" s="205" customFormat="1" ht="15.75">
      <c r="A1" s="682" t="s">
        <v>313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</row>
    <row r="2" spans="1:21" ht="6" customHeight="1">
      <c r="A2" s="688"/>
      <c r="B2" s="688"/>
      <c r="C2" s="688"/>
      <c r="D2" s="206"/>
      <c r="E2" s="206"/>
      <c r="F2" s="207"/>
      <c r="G2" s="208"/>
      <c r="H2" s="208"/>
      <c r="I2" s="208"/>
      <c r="J2" s="75"/>
      <c r="K2" s="75"/>
    </row>
    <row r="3" spans="1:21" ht="12.95" customHeight="1">
      <c r="A3" s="694" t="s">
        <v>310</v>
      </c>
      <c r="B3" s="694"/>
      <c r="C3" s="694"/>
      <c r="D3" s="696"/>
      <c r="E3" s="371"/>
      <c r="F3" s="372"/>
      <c r="G3" s="261"/>
      <c r="H3" s="262"/>
      <c r="I3" s="373"/>
      <c r="J3" s="374"/>
      <c r="K3" s="374"/>
    </row>
    <row r="4" spans="1:21" ht="24.95" customHeight="1">
      <c r="A4" s="253"/>
      <c r="B4" s="253"/>
      <c r="C4" s="253"/>
      <c r="D4" s="263"/>
      <c r="E4" s="697">
        <f>'3.1'!D4</f>
        <v>2021</v>
      </c>
      <c r="F4" s="722"/>
      <c r="G4" s="723"/>
      <c r="H4" s="264"/>
      <c r="I4" s="700">
        <f>E4-1</f>
        <v>2020</v>
      </c>
      <c r="J4" s="724"/>
      <c r="K4" s="724"/>
    </row>
    <row r="5" spans="1:21" ht="24.95" customHeight="1">
      <c r="A5" s="375"/>
      <c r="B5" s="265"/>
      <c r="C5" s="266"/>
      <c r="D5" s="267"/>
      <c r="E5" s="693" t="s">
        <v>65</v>
      </c>
      <c r="F5" s="694"/>
      <c r="G5" s="696" t="s">
        <v>35</v>
      </c>
      <c r="H5" s="704" t="s">
        <v>270</v>
      </c>
      <c r="I5" s="689" t="s">
        <v>65</v>
      </c>
      <c r="J5" s="690"/>
      <c r="K5" s="690" t="s">
        <v>35</v>
      </c>
    </row>
    <row r="6" spans="1:21" ht="18" customHeight="1">
      <c r="A6" s="376"/>
      <c r="B6" s="268"/>
      <c r="C6" s="268"/>
      <c r="D6" s="269"/>
      <c r="E6" s="695"/>
      <c r="F6" s="687"/>
      <c r="G6" s="702"/>
      <c r="H6" s="704"/>
      <c r="I6" s="691"/>
      <c r="J6" s="692"/>
      <c r="K6" s="692"/>
    </row>
    <row r="7" spans="1:21" ht="22.5" customHeight="1">
      <c r="A7" s="707" t="s">
        <v>210</v>
      </c>
      <c r="B7" s="708"/>
      <c r="C7" s="270" t="s">
        <v>237</v>
      </c>
      <c r="D7" s="271" t="s">
        <v>211</v>
      </c>
      <c r="E7" s="339" t="s">
        <v>278</v>
      </c>
      <c r="F7" s="585" t="s">
        <v>273</v>
      </c>
      <c r="G7" s="703"/>
      <c r="H7" s="705"/>
      <c r="I7" s="289" t="s">
        <v>279</v>
      </c>
      <c r="J7" s="329" t="s">
        <v>273</v>
      </c>
      <c r="K7" s="706"/>
    </row>
    <row r="8" spans="1:21" ht="12.95" customHeight="1">
      <c r="A8" s="712" t="str">
        <f>'3.1'!D6</f>
        <v>červenec</v>
      </c>
      <c r="B8" s="713"/>
      <c r="C8" s="337" t="s">
        <v>4</v>
      </c>
      <c r="D8" s="99">
        <v>97</v>
      </c>
      <c r="E8" s="95">
        <v>6947.5476500000004</v>
      </c>
      <c r="F8" s="95">
        <v>74241.494189999998</v>
      </c>
      <c r="G8" s="100">
        <f t="shared" ref="G8:G13" si="0">E8/$E$14</f>
        <v>0.61693079589076738</v>
      </c>
      <c r="H8" s="101">
        <f>(E8-I8)/I8</f>
        <v>-0.11684159015423239</v>
      </c>
      <c r="I8" s="98">
        <v>7866.7061000000003</v>
      </c>
      <c r="J8" s="98">
        <v>84194.995450000002</v>
      </c>
      <c r="K8" s="377">
        <f>I8/$I$14</f>
        <v>0.64442262740730782</v>
      </c>
      <c r="M8" s="209"/>
      <c r="N8" s="209"/>
      <c r="O8" s="209"/>
      <c r="P8" s="209"/>
      <c r="Q8" s="209"/>
      <c r="R8" s="209"/>
      <c r="S8" s="209"/>
      <c r="T8" s="209"/>
      <c r="U8" s="209"/>
    </row>
    <row r="9" spans="1:21" ht="12.95" customHeight="1">
      <c r="A9" s="714"/>
      <c r="B9" s="715"/>
      <c r="C9" s="337" t="s">
        <v>5</v>
      </c>
      <c r="D9" s="94">
        <v>353</v>
      </c>
      <c r="E9" s="95">
        <v>1831.26424</v>
      </c>
      <c r="F9" s="95">
        <v>19568.889629999998</v>
      </c>
      <c r="G9" s="96">
        <f t="shared" si="0"/>
        <v>0.1626132503127922</v>
      </c>
      <c r="H9" s="97">
        <f t="shared" ref="H9:H12" si="1">(E9-I9)/I9</f>
        <v>0.14963448216954486</v>
      </c>
      <c r="I9" s="98">
        <v>1592.9099799999999</v>
      </c>
      <c r="J9" s="98">
        <v>17048.437560000002</v>
      </c>
      <c r="K9" s="378">
        <f t="shared" ref="K9:K13" si="2">I9/$I$14</f>
        <v>0.13048755368335446</v>
      </c>
      <c r="L9" s="210"/>
      <c r="M9" s="209"/>
      <c r="N9" s="209"/>
      <c r="O9" s="209"/>
      <c r="P9" s="209"/>
      <c r="Q9" s="209"/>
      <c r="R9" s="209"/>
      <c r="S9" s="209"/>
    </row>
    <row r="10" spans="1:21" ht="12.95" customHeight="1">
      <c r="A10" s="714"/>
      <c r="B10" s="715"/>
      <c r="C10" s="337" t="s">
        <v>6</v>
      </c>
      <c r="D10" s="94">
        <v>10704</v>
      </c>
      <c r="E10" s="95">
        <v>739.24333999999999</v>
      </c>
      <c r="F10" s="95">
        <v>7899.5543400000006</v>
      </c>
      <c r="G10" s="96">
        <f t="shared" si="0"/>
        <v>6.5643591822381969E-2</v>
      </c>
      <c r="H10" s="97">
        <f t="shared" si="1"/>
        <v>-0.12359613328908725</v>
      </c>
      <c r="I10" s="98">
        <v>843.49620999999991</v>
      </c>
      <c r="J10" s="98">
        <v>9027.68685</v>
      </c>
      <c r="K10" s="378">
        <f t="shared" si="2"/>
        <v>6.9097286328811264E-2</v>
      </c>
      <c r="L10" s="210"/>
      <c r="M10" s="209"/>
      <c r="N10" s="209"/>
      <c r="O10" s="209"/>
      <c r="P10" s="209"/>
      <c r="Q10" s="209"/>
      <c r="R10" s="209"/>
      <c r="S10" s="209"/>
    </row>
    <row r="11" spans="1:21" ht="12.95" customHeight="1">
      <c r="A11" s="714"/>
      <c r="B11" s="715"/>
      <c r="C11" s="337" t="s">
        <v>7</v>
      </c>
      <c r="D11" s="94">
        <v>103352</v>
      </c>
      <c r="E11" s="95">
        <v>1127.53277</v>
      </c>
      <c r="F11" s="95">
        <v>12049.1152</v>
      </c>
      <c r="G11" s="96">
        <f t="shared" si="0"/>
        <v>0.10012305409506929</v>
      </c>
      <c r="H11" s="97">
        <f t="shared" si="1"/>
        <v>-0.12359613119394704</v>
      </c>
      <c r="I11" s="98">
        <v>1286.5447199999999</v>
      </c>
      <c r="J11" s="98">
        <v>13770.62717</v>
      </c>
      <c r="K11" s="378">
        <f t="shared" si="2"/>
        <v>0.10539081010531194</v>
      </c>
      <c r="L11" s="210"/>
      <c r="M11" s="209"/>
      <c r="N11" s="209"/>
      <c r="O11" s="209"/>
      <c r="P11" s="209"/>
      <c r="Q11" s="209"/>
      <c r="R11" s="209"/>
      <c r="S11" s="209"/>
    </row>
    <row r="12" spans="1:21" ht="12.95" customHeight="1">
      <c r="A12" s="714"/>
      <c r="B12" s="715"/>
      <c r="C12" s="337" t="s">
        <v>107</v>
      </c>
      <c r="D12" s="94">
        <v>16</v>
      </c>
      <c r="E12" s="95">
        <v>409.31400000000002</v>
      </c>
      <c r="F12" s="95">
        <v>4373.8679999999995</v>
      </c>
      <c r="G12" s="96">
        <f t="shared" si="0"/>
        <v>3.6346409482953819E-2</v>
      </c>
      <c r="H12" s="97">
        <f t="shared" si="1"/>
        <v>-3.6423045957258433E-2</v>
      </c>
      <c r="I12" s="98">
        <v>424.786</v>
      </c>
      <c r="J12" s="98">
        <v>4546.0339999999997</v>
      </c>
      <c r="K12" s="378">
        <f t="shared" si="2"/>
        <v>3.4797500596322091E-2</v>
      </c>
      <c r="L12" s="210"/>
      <c r="M12" s="209"/>
      <c r="N12" s="209"/>
      <c r="O12" s="209"/>
      <c r="P12" s="209"/>
      <c r="Q12" s="209"/>
      <c r="R12" s="209"/>
      <c r="S12" s="209"/>
    </row>
    <row r="13" spans="1:21" ht="12.95" customHeight="1">
      <c r="A13" s="714"/>
      <c r="B13" s="715"/>
      <c r="C13" s="337" t="s">
        <v>109</v>
      </c>
      <c r="D13" s="102"/>
      <c r="E13" s="95">
        <v>206.56800000000001</v>
      </c>
      <c r="F13" s="95">
        <v>2207.3879999999999</v>
      </c>
      <c r="G13" s="96">
        <f t="shared" si="0"/>
        <v>1.8342898396035329E-2</v>
      </c>
      <c r="H13" s="97">
        <f>(E13-I13)/I13</f>
        <v>7.0699950240504308E-2</v>
      </c>
      <c r="I13" s="98">
        <v>192.928</v>
      </c>
      <c r="J13" s="98">
        <v>2064.7171699999999</v>
      </c>
      <c r="K13" s="378">
        <f t="shared" si="2"/>
        <v>1.5804221878892497E-2</v>
      </c>
      <c r="L13" s="210"/>
      <c r="M13" s="209"/>
      <c r="N13" s="209"/>
      <c r="O13" s="209"/>
      <c r="P13" s="209"/>
      <c r="Q13" s="209"/>
      <c r="R13" s="209"/>
      <c r="S13" s="209"/>
    </row>
    <row r="14" spans="1:21" ht="12.95" customHeight="1">
      <c r="A14" s="716"/>
      <c r="B14" s="717"/>
      <c r="C14" s="310" t="s">
        <v>0</v>
      </c>
      <c r="D14" s="311">
        <v>114522</v>
      </c>
      <c r="E14" s="312">
        <v>11261.470000000001</v>
      </c>
      <c r="F14" s="313">
        <v>120340.30936</v>
      </c>
      <c r="G14" s="314">
        <f>SUM(G8:G13)</f>
        <v>1</v>
      </c>
      <c r="H14" s="315">
        <f>(E14-I14)/I14</f>
        <v>-7.7486054059071136E-2</v>
      </c>
      <c r="I14" s="316">
        <v>12207.371009999999</v>
      </c>
      <c r="J14" s="317">
        <v>130652.4982</v>
      </c>
      <c r="K14" s="379">
        <f>SUM(K8:K13)</f>
        <v>1</v>
      </c>
      <c r="L14" s="210"/>
      <c r="M14" s="209"/>
      <c r="N14" s="209"/>
      <c r="O14" s="209"/>
      <c r="P14" s="209"/>
      <c r="Q14" s="209"/>
      <c r="R14" s="209"/>
      <c r="S14" s="209"/>
    </row>
    <row r="15" spans="1:21" ht="12.95" customHeight="1">
      <c r="A15" s="712" t="str">
        <f>'3.1'!E6</f>
        <v>srpen</v>
      </c>
      <c r="B15" s="713"/>
      <c r="C15" s="337" t="s">
        <v>4</v>
      </c>
      <c r="D15" s="99">
        <v>97</v>
      </c>
      <c r="E15" s="95">
        <v>7432.5054300000002</v>
      </c>
      <c r="F15" s="95">
        <v>79246.860310000004</v>
      </c>
      <c r="G15" s="100">
        <f>E15/$E$21</f>
        <v>0.58004791436543934</v>
      </c>
      <c r="H15" s="101">
        <f>(E15-I15)/I15</f>
        <v>1.3274331203984132E-2</v>
      </c>
      <c r="I15" s="98">
        <v>7335.1364000000003</v>
      </c>
      <c r="J15" s="98">
        <v>78414.808279999997</v>
      </c>
      <c r="K15" s="377">
        <f>I15/$I$21</f>
        <v>0.62728601467481104</v>
      </c>
      <c r="L15" s="210"/>
      <c r="M15" s="209"/>
      <c r="N15" s="209"/>
      <c r="O15" s="209"/>
      <c r="P15" s="209"/>
      <c r="Q15" s="209"/>
      <c r="R15" s="209"/>
      <c r="S15" s="209"/>
    </row>
    <row r="16" spans="1:21" ht="12.95" customHeight="1">
      <c r="A16" s="714"/>
      <c r="B16" s="715"/>
      <c r="C16" s="337" t="s">
        <v>5</v>
      </c>
      <c r="D16" s="94">
        <v>354</v>
      </c>
      <c r="E16" s="95">
        <v>2217.08178</v>
      </c>
      <c r="F16" s="95">
        <v>23638.969369999999</v>
      </c>
      <c r="G16" s="96">
        <f t="shared" ref="G16:G20" si="3">E16/$E$21</f>
        <v>0.17302559339894297</v>
      </c>
      <c r="H16" s="97">
        <f t="shared" ref="H16:H18" si="4">(E16-I16)/I16</f>
        <v>0.31477096624303286</v>
      </c>
      <c r="I16" s="98">
        <v>1686.28745</v>
      </c>
      <c r="J16" s="98">
        <v>18026.918710000002</v>
      </c>
      <c r="K16" s="378">
        <f t="shared" ref="K16:K20" si="5">I16/$I$21</f>
        <v>0.14420788877309079</v>
      </c>
      <c r="L16" s="211"/>
      <c r="M16" s="209"/>
      <c r="N16" s="209"/>
      <c r="O16" s="209"/>
      <c r="P16" s="209"/>
      <c r="Q16" s="209"/>
      <c r="R16" s="209"/>
      <c r="S16" s="209"/>
    </row>
    <row r="17" spans="1:20" ht="12.95" customHeight="1">
      <c r="A17" s="714"/>
      <c r="B17" s="715"/>
      <c r="C17" s="337" t="s">
        <v>6</v>
      </c>
      <c r="D17" s="94">
        <v>10708</v>
      </c>
      <c r="E17" s="95">
        <v>990.65767000000005</v>
      </c>
      <c r="F17" s="95">
        <v>10562.590230000002</v>
      </c>
      <c r="G17" s="96">
        <f t="shared" si="3"/>
        <v>7.7312949280095675E-2</v>
      </c>
      <c r="H17" s="97">
        <f t="shared" si="4"/>
        <v>0.25387155237513132</v>
      </c>
      <c r="I17" s="98">
        <v>790.07907</v>
      </c>
      <c r="J17" s="98">
        <v>8446.1822100000009</v>
      </c>
      <c r="K17" s="378">
        <f>I17/$I$21</f>
        <v>6.7565962522289441E-2</v>
      </c>
      <c r="L17" s="210"/>
      <c r="M17" s="209"/>
      <c r="N17" s="209"/>
      <c r="O17" s="209"/>
      <c r="P17" s="209"/>
      <c r="Q17" s="209"/>
      <c r="R17" s="209"/>
      <c r="S17" s="209"/>
    </row>
    <row r="18" spans="1:20" ht="12.95" customHeight="1">
      <c r="A18" s="714"/>
      <c r="B18" s="715"/>
      <c r="C18" s="337" t="s">
        <v>7</v>
      </c>
      <c r="D18" s="94">
        <v>103353</v>
      </c>
      <c r="E18" s="95">
        <v>1511.0031099999999</v>
      </c>
      <c r="F18" s="95">
        <v>16110.191419999999</v>
      </c>
      <c r="G18" s="96">
        <f t="shared" si="3"/>
        <v>0.11792177090346133</v>
      </c>
      <c r="H18" s="97">
        <f t="shared" si="4"/>
        <v>0.25387155696479002</v>
      </c>
      <c r="I18" s="98">
        <v>1205.0700900000002</v>
      </c>
      <c r="J18" s="98">
        <v>12882.70376</v>
      </c>
      <c r="K18" s="378">
        <f>I18/$I$21</f>
        <v>0.10305515438811962</v>
      </c>
      <c r="L18" s="210"/>
      <c r="M18" s="209"/>
      <c r="N18" s="209"/>
      <c r="O18" s="209"/>
      <c r="P18" s="209"/>
      <c r="Q18" s="209"/>
      <c r="R18" s="209"/>
      <c r="S18" s="209"/>
    </row>
    <row r="19" spans="1:20" ht="12.95" customHeight="1">
      <c r="A19" s="714"/>
      <c r="B19" s="715"/>
      <c r="C19" s="337" t="s">
        <v>107</v>
      </c>
      <c r="D19" s="94">
        <v>16</v>
      </c>
      <c r="E19" s="95">
        <v>426.61099999999999</v>
      </c>
      <c r="F19" s="95">
        <v>4548.9949999999999</v>
      </c>
      <c r="G19" s="96">
        <f t="shared" si="3"/>
        <v>3.3293594350640714E-2</v>
      </c>
      <c r="H19" s="97">
        <f>(E19-I19)/I19</f>
        <v>2.641519421026289E-2</v>
      </c>
      <c r="I19" s="98">
        <v>415.63200000000001</v>
      </c>
      <c r="J19" s="98">
        <v>4442.7660000000005</v>
      </c>
      <c r="K19" s="378">
        <f>I19/$I$21</f>
        <v>3.5544007177742608E-2</v>
      </c>
      <c r="L19" s="210"/>
      <c r="M19" s="209"/>
      <c r="N19" s="209"/>
      <c r="O19" s="209"/>
      <c r="P19" s="209"/>
      <c r="Q19" s="209"/>
      <c r="R19" s="209"/>
      <c r="S19" s="209"/>
    </row>
    <row r="20" spans="1:20" ht="12.95" customHeight="1">
      <c r="A20" s="714"/>
      <c r="B20" s="715"/>
      <c r="C20" s="337" t="s">
        <v>109</v>
      </c>
      <c r="D20" s="102"/>
      <c r="E20" s="95">
        <v>235.74699999999999</v>
      </c>
      <c r="F20" s="95">
        <v>2513.5819999999999</v>
      </c>
      <c r="G20" s="96">
        <f t="shared" si="3"/>
        <v>1.8398177701420017E-2</v>
      </c>
      <c r="H20" s="97">
        <f t="shared" ref="H20" si="6">(E20-I20)/I20</f>
        <v>-9.7594959482168175E-2</v>
      </c>
      <c r="I20" s="98">
        <v>261.24300000000005</v>
      </c>
      <c r="J20" s="98">
        <v>2792.8100000000004</v>
      </c>
      <c r="K20" s="378">
        <f t="shared" si="5"/>
        <v>2.2340972463946503E-2</v>
      </c>
      <c r="L20" s="210"/>
      <c r="M20" s="209"/>
      <c r="N20" s="209"/>
      <c r="O20" s="209"/>
      <c r="P20" s="209"/>
      <c r="Q20" s="209"/>
      <c r="R20" s="209"/>
      <c r="S20" s="209"/>
    </row>
    <row r="21" spans="1:20" ht="12.95" customHeight="1">
      <c r="A21" s="716"/>
      <c r="B21" s="717"/>
      <c r="C21" s="310" t="s">
        <v>0</v>
      </c>
      <c r="D21" s="311">
        <v>114528</v>
      </c>
      <c r="E21" s="312">
        <v>12813.60599</v>
      </c>
      <c r="F21" s="313">
        <v>136621.18833</v>
      </c>
      <c r="G21" s="314">
        <f>SUM(G15:G20)</f>
        <v>1</v>
      </c>
      <c r="H21" s="315">
        <f>(E21-I21)/I21</f>
        <v>9.5793642648606597E-2</v>
      </c>
      <c r="I21" s="316">
        <v>11693.44801</v>
      </c>
      <c r="J21" s="317">
        <v>125006.18896</v>
      </c>
      <c r="K21" s="379">
        <f>SUM(K15:K20)</f>
        <v>1</v>
      </c>
      <c r="L21" s="210"/>
      <c r="M21" s="209"/>
      <c r="N21" s="209"/>
      <c r="O21" s="209"/>
      <c r="P21" s="209"/>
      <c r="Q21" s="209"/>
      <c r="R21" s="209"/>
      <c r="S21" s="209"/>
    </row>
    <row r="22" spans="1:20" ht="12.95" customHeight="1">
      <c r="A22" s="718" t="str">
        <f>'3.1'!F6</f>
        <v>září</v>
      </c>
      <c r="B22" s="719"/>
      <c r="C22" s="336" t="s">
        <v>4</v>
      </c>
      <c r="D22" s="99">
        <v>97</v>
      </c>
      <c r="E22" s="242">
        <v>7944.1310899999999</v>
      </c>
      <c r="F22" s="242">
        <v>84811.543860000005</v>
      </c>
      <c r="G22" s="100">
        <f>E22/$E$28</f>
        <v>0.51710170417942103</v>
      </c>
      <c r="H22" s="101">
        <f>(E22-I22)/I22</f>
        <v>5.5028959176333702E-3</v>
      </c>
      <c r="I22" s="454">
        <v>7900.6546099999996</v>
      </c>
      <c r="J22" s="454">
        <v>84472.217609999992</v>
      </c>
      <c r="K22" s="377">
        <f>I22/$I$28</f>
        <v>0.54182803223117815</v>
      </c>
      <c r="L22" s="95"/>
      <c r="M22" s="209"/>
      <c r="N22" s="209"/>
      <c r="O22" s="209"/>
      <c r="P22" s="209"/>
      <c r="Q22" s="209"/>
      <c r="R22" s="209"/>
      <c r="S22" s="209"/>
      <c r="T22" s="95"/>
    </row>
    <row r="23" spans="1:20" ht="12.95" customHeight="1">
      <c r="A23" s="718"/>
      <c r="B23" s="719"/>
      <c r="C23" s="337" t="s">
        <v>5</v>
      </c>
      <c r="D23" s="94">
        <v>353</v>
      </c>
      <c r="E23" s="95">
        <v>2500.7089900000001</v>
      </c>
      <c r="F23" s="95">
        <v>26697.569240000001</v>
      </c>
      <c r="G23" s="96">
        <f t="shared" ref="G23:G27" si="7">E23/$E$28</f>
        <v>0.16277688091194359</v>
      </c>
      <c r="H23" s="97">
        <f t="shared" ref="H23:H27" si="8">(E23-I23)/I23</f>
        <v>6.4852816404215294E-2</v>
      </c>
      <c r="I23" s="98">
        <v>2348.4081099999999</v>
      </c>
      <c r="J23" s="98">
        <v>25108.709880000002</v>
      </c>
      <c r="K23" s="378">
        <f t="shared" ref="K23:K27" si="9">I23/$I$28</f>
        <v>0.16105416676568782</v>
      </c>
      <c r="L23" s="95"/>
      <c r="M23" s="209"/>
      <c r="N23" s="209"/>
      <c r="O23" s="209"/>
      <c r="P23" s="209"/>
      <c r="Q23" s="209"/>
      <c r="R23" s="209"/>
      <c r="S23" s="209"/>
      <c r="T23" s="95"/>
    </row>
    <row r="24" spans="1:20" ht="12.95" customHeight="1">
      <c r="A24" s="718"/>
      <c r="B24" s="719"/>
      <c r="C24" s="337" t="s">
        <v>6</v>
      </c>
      <c r="D24" s="94">
        <v>10662</v>
      </c>
      <c r="E24" s="95">
        <v>1659.1104700000001</v>
      </c>
      <c r="F24" s="95">
        <v>17712.663430000001</v>
      </c>
      <c r="G24" s="96">
        <f t="shared" si="7"/>
        <v>0.10799530392176851</v>
      </c>
      <c r="H24" s="97">
        <f t="shared" si="8"/>
        <v>0.14853361752121111</v>
      </c>
      <c r="I24" s="98">
        <v>1444.5467200000001</v>
      </c>
      <c r="J24" s="98">
        <v>15444.80472</v>
      </c>
      <c r="K24" s="378">
        <f t="shared" si="9"/>
        <v>9.906722232521474E-2</v>
      </c>
      <c r="L24" s="95"/>
      <c r="M24" s="209"/>
      <c r="N24" s="209"/>
      <c r="O24" s="209"/>
      <c r="P24" s="209"/>
      <c r="Q24" s="209"/>
      <c r="R24" s="209"/>
      <c r="S24" s="209"/>
      <c r="T24" s="95"/>
    </row>
    <row r="25" spans="1:20" ht="12.95" customHeight="1">
      <c r="A25" s="718"/>
      <c r="B25" s="719"/>
      <c r="C25" s="337" t="s">
        <v>7</v>
      </c>
      <c r="D25" s="94">
        <v>103462</v>
      </c>
      <c r="E25" s="95">
        <v>2530.5624400000002</v>
      </c>
      <c r="F25" s="95">
        <v>27016.888619999998</v>
      </c>
      <c r="G25" s="96">
        <f t="shared" si="7"/>
        <v>0.16472011041001514</v>
      </c>
      <c r="H25" s="97">
        <f t="shared" si="8"/>
        <v>0.14853361111684124</v>
      </c>
      <c r="I25" s="98">
        <v>2203.29855</v>
      </c>
      <c r="J25" s="98">
        <v>23558.231400000001</v>
      </c>
      <c r="K25" s="378">
        <f t="shared" si="9"/>
        <v>0.15110253221970782</v>
      </c>
      <c r="L25" s="95"/>
      <c r="M25" s="209"/>
      <c r="N25" s="209"/>
      <c r="O25" s="209"/>
      <c r="P25" s="209"/>
      <c r="Q25" s="209"/>
      <c r="R25" s="209"/>
      <c r="S25" s="209"/>
      <c r="T25" s="95"/>
    </row>
    <row r="26" spans="1:20" ht="12.95" customHeight="1">
      <c r="A26" s="718"/>
      <c r="B26" s="719"/>
      <c r="C26" s="337" t="s">
        <v>107</v>
      </c>
      <c r="D26" s="94">
        <v>16</v>
      </c>
      <c r="E26" s="95">
        <v>443.41500000000002</v>
      </c>
      <c r="F26" s="95">
        <v>4733.9059999999999</v>
      </c>
      <c r="G26" s="96">
        <f t="shared" si="7"/>
        <v>2.8862898857163491E-2</v>
      </c>
      <c r="H26" s="97">
        <f t="shared" si="8"/>
        <v>7.7979476781924448E-2</v>
      </c>
      <c r="I26" s="98">
        <v>411.339</v>
      </c>
      <c r="J26" s="98">
        <v>4397.58</v>
      </c>
      <c r="K26" s="378">
        <f t="shared" si="9"/>
        <v>2.8209687924826348E-2</v>
      </c>
      <c r="L26" s="95"/>
      <c r="M26" s="209"/>
      <c r="N26" s="209"/>
      <c r="O26" s="209"/>
      <c r="P26" s="209"/>
      <c r="Q26" s="209"/>
      <c r="R26" s="209"/>
      <c r="S26" s="209"/>
      <c r="T26" s="95"/>
    </row>
    <row r="27" spans="1:20" ht="12.95" customHeight="1">
      <c r="A27" s="718"/>
      <c r="B27" s="719"/>
      <c r="C27" s="337" t="s">
        <v>109</v>
      </c>
      <c r="D27" s="102"/>
      <c r="E27" s="95">
        <v>284.87400000000002</v>
      </c>
      <c r="F27" s="95">
        <v>3041.3269999999998</v>
      </c>
      <c r="G27" s="96">
        <f t="shared" si="7"/>
        <v>1.8543101719688312E-2</v>
      </c>
      <c r="H27" s="97">
        <f t="shared" si="8"/>
        <v>4.2604663419133409E-2</v>
      </c>
      <c r="I27" s="98">
        <v>273.23299999999995</v>
      </c>
      <c r="J27" s="98">
        <v>2921.3560000000002</v>
      </c>
      <c r="K27" s="378">
        <f t="shared" si="9"/>
        <v>1.8738358533385055E-2</v>
      </c>
      <c r="L27" s="95"/>
      <c r="M27" s="209"/>
      <c r="N27" s="209"/>
      <c r="O27" s="209"/>
      <c r="P27" s="209"/>
      <c r="Q27" s="209"/>
      <c r="R27" s="209"/>
      <c r="S27" s="209"/>
      <c r="T27" s="95"/>
    </row>
    <row r="28" spans="1:20" ht="12.95" customHeight="1">
      <c r="A28" s="718"/>
      <c r="B28" s="719"/>
      <c r="C28" s="310" t="s">
        <v>0</v>
      </c>
      <c r="D28" s="311">
        <v>114590</v>
      </c>
      <c r="E28" s="312">
        <v>15362.80199</v>
      </c>
      <c r="F28" s="313">
        <v>164013.89814999999</v>
      </c>
      <c r="G28" s="314">
        <f>SUM(G22:G27)</f>
        <v>1</v>
      </c>
      <c r="H28" s="315">
        <f>(E28-I28)/I28</f>
        <v>5.3583175407148784E-2</v>
      </c>
      <c r="I28" s="316">
        <v>14581.47999</v>
      </c>
      <c r="J28" s="317">
        <v>155902.89960999999</v>
      </c>
      <c r="K28" s="379">
        <f>SUM(K22:K27)</f>
        <v>0.99999999999999989</v>
      </c>
      <c r="M28" s="209"/>
      <c r="N28" s="209"/>
      <c r="O28" s="209"/>
      <c r="P28" s="209"/>
      <c r="Q28" s="209"/>
      <c r="R28" s="209"/>
      <c r="S28" s="209"/>
    </row>
    <row r="29" spans="1:20" ht="12.95" customHeight="1">
      <c r="A29" s="720" t="str">
        <f>'3.1'!G6</f>
        <v>III. čtvrtletí</v>
      </c>
      <c r="B29" s="721"/>
      <c r="C29" s="337" t="s">
        <v>4</v>
      </c>
      <c r="D29" s="94">
        <f>D22</f>
        <v>97</v>
      </c>
      <c r="E29" s="95">
        <f>E8+E15+E22</f>
        <v>22324.18417</v>
      </c>
      <c r="F29" s="95">
        <f>F8+F15+F22</f>
        <v>238299.89836000002</v>
      </c>
      <c r="G29" s="96">
        <f>E29/$E$35</f>
        <v>0.56605946651899453</v>
      </c>
      <c r="H29" s="97">
        <f>(E29-I29)/I29</f>
        <v>-3.3689559024470309E-2</v>
      </c>
      <c r="I29" s="98">
        <f>I8+I15+I22</f>
        <v>23102.49711</v>
      </c>
      <c r="J29" s="98">
        <f>J8+J15+J22</f>
        <v>247082.02133999998</v>
      </c>
      <c r="K29" s="378">
        <f>I29/$I$35</f>
        <v>0.60034087630774324</v>
      </c>
      <c r="M29" s="209"/>
      <c r="N29" s="209"/>
      <c r="O29" s="209"/>
      <c r="P29" s="209"/>
      <c r="Q29" s="209"/>
      <c r="R29" s="209"/>
      <c r="S29" s="209"/>
    </row>
    <row r="30" spans="1:20" ht="12.95" customHeight="1">
      <c r="A30" s="718"/>
      <c r="B30" s="719"/>
      <c r="C30" s="337" t="s">
        <v>5</v>
      </c>
      <c r="D30" s="94">
        <f t="shared" ref="D30:D33" si="10">D23</f>
        <v>353</v>
      </c>
      <c r="E30" s="95">
        <f>E9+E16+E23</f>
        <v>6549.05501</v>
      </c>
      <c r="F30" s="95">
        <f t="shared" ref="F30" si="11">F9+F16+F23</f>
        <v>69905.428239999994</v>
      </c>
      <c r="G30" s="96">
        <f t="shared" ref="G30:G34" si="12">E30/$E$35</f>
        <v>0.16606002516974167</v>
      </c>
      <c r="H30" s="97">
        <f t="shared" ref="H30:H32" si="13">(E30-I30)/I30</f>
        <v>0.16373739478549157</v>
      </c>
      <c r="I30" s="98">
        <f>I9+I16+I23</f>
        <v>5627.6055400000005</v>
      </c>
      <c r="J30" s="98">
        <f t="shared" ref="J30" si="14">J9+J16+J23</f>
        <v>60184.066150000006</v>
      </c>
      <c r="K30" s="378">
        <f t="shared" ref="K30:K34" si="15">I30/$I$35</f>
        <v>0.14623880809557693</v>
      </c>
      <c r="M30" s="209"/>
      <c r="N30" s="209"/>
      <c r="O30" s="209"/>
      <c r="P30" s="209"/>
      <c r="Q30" s="209"/>
      <c r="R30" s="209"/>
      <c r="S30" s="209"/>
    </row>
    <row r="31" spans="1:20" ht="12.95" customHeight="1">
      <c r="A31" s="718"/>
      <c r="B31" s="719"/>
      <c r="C31" s="337" t="s">
        <v>6</v>
      </c>
      <c r="D31" s="94">
        <f t="shared" si="10"/>
        <v>10662</v>
      </c>
      <c r="E31" s="95">
        <f t="shared" ref="E31:F34" si="16">E10+E17+E24</f>
        <v>3389.0114800000001</v>
      </c>
      <c r="F31" s="95">
        <f t="shared" si="16"/>
        <v>36174.808000000005</v>
      </c>
      <c r="G31" s="96">
        <f t="shared" si="12"/>
        <v>8.5932906474295051E-2</v>
      </c>
      <c r="H31" s="97">
        <f t="shared" si="13"/>
        <v>0.10099972645658613</v>
      </c>
      <c r="I31" s="98">
        <f t="shared" ref="I31:J33" si="17">I10+I17+I24</f>
        <v>3078.1220000000003</v>
      </c>
      <c r="J31" s="98">
        <f t="shared" si="17"/>
        <v>32918.673779999997</v>
      </c>
      <c r="K31" s="378">
        <f t="shared" si="15"/>
        <v>7.9987996538359626E-2</v>
      </c>
      <c r="M31" s="209"/>
      <c r="N31" s="209"/>
      <c r="O31" s="209"/>
      <c r="P31" s="209"/>
      <c r="Q31" s="209"/>
      <c r="R31" s="209"/>
      <c r="S31" s="209"/>
    </row>
    <row r="32" spans="1:20" ht="12.95" customHeight="1">
      <c r="A32" s="718"/>
      <c r="B32" s="719"/>
      <c r="C32" s="337" t="s">
        <v>7</v>
      </c>
      <c r="D32" s="94">
        <f t="shared" si="10"/>
        <v>103462</v>
      </c>
      <c r="E32" s="95">
        <f>E11+E18+E25</f>
        <v>5169.0983200000001</v>
      </c>
      <c r="F32" s="95">
        <f t="shared" si="16"/>
        <v>55176.195240000001</v>
      </c>
      <c r="G32" s="96">
        <f t="shared" si="12"/>
        <v>0.13106938265343251</v>
      </c>
      <c r="H32" s="97">
        <f t="shared" si="13"/>
        <v>0.10099972537086382</v>
      </c>
      <c r="I32" s="98">
        <f>I11+I18+I25</f>
        <v>4694.9133600000005</v>
      </c>
      <c r="J32" s="98">
        <f t="shared" si="17"/>
        <v>50211.562330000001</v>
      </c>
      <c r="K32" s="378">
        <f t="shared" si="15"/>
        <v>0.1220018938780134</v>
      </c>
      <c r="M32" s="209"/>
      <c r="N32" s="209"/>
      <c r="O32" s="209"/>
      <c r="P32" s="209"/>
      <c r="Q32" s="209"/>
      <c r="R32" s="209"/>
      <c r="S32" s="209"/>
    </row>
    <row r="33" spans="1:20" ht="12.95" customHeight="1">
      <c r="A33" s="718"/>
      <c r="B33" s="719"/>
      <c r="C33" s="337" t="s">
        <v>107</v>
      </c>
      <c r="D33" s="94">
        <f t="shared" si="10"/>
        <v>16</v>
      </c>
      <c r="E33" s="95">
        <f>E12+E19+E26</f>
        <v>1279.3399999999999</v>
      </c>
      <c r="F33" s="95">
        <f t="shared" si="16"/>
        <v>13656.769</v>
      </c>
      <c r="G33" s="96">
        <f t="shared" si="12"/>
        <v>3.2439372134798618E-2</v>
      </c>
      <c r="H33" s="97">
        <f>(E33-I33)/I33</f>
        <v>2.2035427003803339E-2</v>
      </c>
      <c r="I33" s="98">
        <f>I12+I19+I26</f>
        <v>1251.7570000000001</v>
      </c>
      <c r="J33" s="98">
        <f t="shared" si="17"/>
        <v>13386.38</v>
      </c>
      <c r="K33" s="378">
        <f t="shared" si="15"/>
        <v>3.2528124155854585E-2</v>
      </c>
      <c r="M33" s="209"/>
      <c r="N33" s="209"/>
      <c r="O33" s="209"/>
      <c r="P33" s="209"/>
      <c r="Q33" s="209"/>
      <c r="R33" s="209"/>
      <c r="S33" s="209"/>
    </row>
    <row r="34" spans="1:20" ht="12.95" customHeight="1">
      <c r="A34" s="718"/>
      <c r="B34" s="719"/>
      <c r="C34" s="337" t="s">
        <v>109</v>
      </c>
      <c r="D34" s="94"/>
      <c r="E34" s="95">
        <f t="shared" si="16"/>
        <v>727.18900000000008</v>
      </c>
      <c r="F34" s="95">
        <f t="shared" si="16"/>
        <v>7762.2969999999987</v>
      </c>
      <c r="G34" s="96">
        <f t="shared" si="12"/>
        <v>1.8438847048737689E-2</v>
      </c>
      <c r="H34" s="97">
        <f t="shared" ref="H34" si="18">(E34-I34)/I34</f>
        <v>-2.9557164931718569E-4</v>
      </c>
      <c r="I34" s="98">
        <f t="shared" ref="I34:J34" si="19">I13+I20+I27</f>
        <v>727.404</v>
      </c>
      <c r="J34" s="98">
        <f t="shared" si="19"/>
        <v>7778.883170000001</v>
      </c>
      <c r="K34" s="378">
        <f t="shared" si="15"/>
        <v>1.8902301024452228E-2</v>
      </c>
      <c r="M34" s="209"/>
      <c r="N34" s="209"/>
      <c r="O34" s="209"/>
      <c r="P34" s="209"/>
      <c r="Q34" s="209"/>
      <c r="R34" s="209"/>
      <c r="S34" s="209"/>
    </row>
    <row r="35" spans="1:20" ht="12.95" customHeight="1">
      <c r="A35" s="718"/>
      <c r="B35" s="719"/>
      <c r="C35" s="310" t="s">
        <v>0</v>
      </c>
      <c r="D35" s="311">
        <f>SUM(D29:D34)</f>
        <v>114590</v>
      </c>
      <c r="E35" s="312">
        <f>SUM(E29:E34)</f>
        <v>39437.877979999997</v>
      </c>
      <c r="F35" s="313">
        <f>SUM(F29:F34)</f>
        <v>420975.39584000001</v>
      </c>
      <c r="G35" s="314">
        <f>SUM(G29:G34)</f>
        <v>1</v>
      </c>
      <c r="H35" s="315">
        <f>(E35-I35)/I35</f>
        <v>2.4831649734639773E-2</v>
      </c>
      <c r="I35" s="316">
        <f>SUM(I29:I34)</f>
        <v>38482.299010000002</v>
      </c>
      <c r="J35" s="317">
        <f>SUM(J29:J34)</f>
        <v>411561.58676999999</v>
      </c>
      <c r="K35" s="379">
        <f>SUM(K29:K34)</f>
        <v>1</v>
      </c>
      <c r="M35" s="209"/>
      <c r="N35" s="209"/>
      <c r="O35" s="209"/>
      <c r="P35" s="209"/>
      <c r="Q35" s="209"/>
      <c r="R35" s="209"/>
      <c r="S35" s="209"/>
    </row>
    <row r="36" spans="1:20" ht="20.100000000000001" customHeight="1">
      <c r="A36" s="240"/>
      <c r="B36" s="241"/>
      <c r="C36" s="182"/>
      <c r="D36" s="242"/>
      <c r="E36" s="242"/>
      <c r="F36" s="242"/>
      <c r="G36" s="243"/>
      <c r="H36" s="244"/>
      <c r="I36" s="245"/>
      <c r="J36" s="245"/>
      <c r="K36" s="246"/>
    </row>
    <row r="37" spans="1:20" ht="15" customHeight="1">
      <c r="A37" s="709" t="s">
        <v>65</v>
      </c>
      <c r="B37" s="709"/>
      <c r="C37" s="709"/>
      <c r="D37" s="709"/>
      <c r="E37" s="709"/>
      <c r="F37" s="341"/>
      <c r="G37" s="709" t="s">
        <v>66</v>
      </c>
      <c r="H37" s="709"/>
      <c r="I37" s="709"/>
      <c r="J37" s="709"/>
      <c r="K37" s="709"/>
      <c r="M37" s="210"/>
      <c r="N37" s="210"/>
      <c r="O37" s="210"/>
      <c r="P37" s="210"/>
      <c r="Q37" s="210"/>
      <c r="R37" s="210"/>
      <c r="S37" s="210"/>
    </row>
    <row r="38" spans="1:20" ht="15" customHeight="1">
      <c r="A38" s="710" t="str">
        <f>A29</f>
        <v>III. čtvrtletí</v>
      </c>
      <c r="B38" s="683"/>
      <c r="C38" s="683"/>
      <c r="D38" s="683"/>
      <c r="E38" s="683"/>
      <c r="F38" s="341"/>
      <c r="G38" s="711" t="str">
        <f>A29</f>
        <v>III. čtvrtletí</v>
      </c>
      <c r="H38" s="711"/>
      <c r="I38" s="711"/>
      <c r="J38" s="711"/>
      <c r="K38" s="711"/>
      <c r="M38" s="210"/>
      <c r="N38" s="210"/>
      <c r="O38" s="210"/>
      <c r="P38" s="210"/>
      <c r="Q38" s="210"/>
      <c r="R38" s="210"/>
      <c r="S38" s="210"/>
    </row>
    <row r="39" spans="1:20" ht="15" customHeight="1">
      <c r="A39" s="93"/>
      <c r="B39" s="93"/>
      <c r="C39" s="93"/>
      <c r="D39" s="70"/>
      <c r="E39" s="70"/>
      <c r="F39" s="70"/>
      <c r="G39" s="93"/>
      <c r="H39" s="93"/>
      <c r="I39" s="93"/>
      <c r="J39" s="93"/>
      <c r="K39" s="93"/>
      <c r="M39" s="210"/>
      <c r="N39" s="210"/>
      <c r="O39" s="210"/>
      <c r="P39" s="210"/>
      <c r="Q39" s="210"/>
      <c r="R39" s="210"/>
      <c r="S39" s="210"/>
      <c r="T39" s="210"/>
    </row>
    <row r="40" spans="1:20" ht="15" customHeight="1">
      <c r="A40" s="93"/>
      <c r="B40" s="93"/>
      <c r="C40" s="93"/>
      <c r="D40" s="70"/>
      <c r="E40" s="70"/>
      <c r="F40" s="70"/>
      <c r="G40" s="93"/>
      <c r="H40" s="93"/>
      <c r="I40" s="93"/>
      <c r="J40" s="93"/>
      <c r="K40" s="93"/>
    </row>
    <row r="41" spans="1:20" ht="15" customHeight="1">
      <c r="A41" s="93"/>
      <c r="B41" s="93"/>
      <c r="C41" s="93"/>
      <c r="D41" s="70"/>
      <c r="E41" s="70"/>
      <c r="F41" s="70"/>
      <c r="G41" s="93"/>
      <c r="H41" s="93"/>
      <c r="I41" s="93"/>
      <c r="J41" s="93"/>
      <c r="K41" s="93"/>
    </row>
    <row r="42" spans="1:20" ht="15" customHeight="1">
      <c r="A42" s="93"/>
      <c r="B42" s="93"/>
      <c r="C42" s="93">
        <f>E4</f>
        <v>2021</v>
      </c>
      <c r="D42" s="93">
        <f>I4</f>
        <v>2020</v>
      </c>
      <c r="E42" s="70"/>
      <c r="F42" s="70"/>
      <c r="G42" s="70"/>
      <c r="H42" s="93"/>
      <c r="I42" s="93">
        <f>E4</f>
        <v>2021</v>
      </c>
      <c r="J42" s="93">
        <f>I4</f>
        <v>2020</v>
      </c>
      <c r="K42" s="93"/>
    </row>
    <row r="43" spans="1:20" ht="15" customHeight="1">
      <c r="A43" s="93"/>
      <c r="B43" s="93" t="str">
        <f>A8</f>
        <v>červenec</v>
      </c>
      <c r="C43" s="67">
        <f>E14</f>
        <v>11261.470000000001</v>
      </c>
      <c r="D43" s="67">
        <f>I14</f>
        <v>12207.371009999999</v>
      </c>
      <c r="E43" s="70"/>
      <c r="F43" s="70"/>
      <c r="G43" s="70"/>
      <c r="H43" s="93" t="str">
        <f>A8</f>
        <v>červenec</v>
      </c>
      <c r="I43" s="213">
        <f>E14/E35</f>
        <v>0.28554959284855524</v>
      </c>
      <c r="J43" s="213">
        <f>I14/I35</f>
        <v>0.31722041884316199</v>
      </c>
      <c r="K43" s="93"/>
    </row>
    <row r="44" spans="1:20" ht="15" customHeight="1">
      <c r="A44" s="93"/>
      <c r="B44" s="93" t="str">
        <f>A15</f>
        <v>srpen</v>
      </c>
      <c r="C44" s="67">
        <f>E21</f>
        <v>12813.60599</v>
      </c>
      <c r="D44" s="67">
        <f>I21</f>
        <v>11693.44801</v>
      </c>
      <c r="E44" s="70"/>
      <c r="F44" s="70"/>
      <c r="G44" s="70"/>
      <c r="H44" s="93" t="str">
        <f>A15</f>
        <v>srpen</v>
      </c>
      <c r="I44" s="213">
        <f>E21/E35</f>
        <v>0.32490607117599285</v>
      </c>
      <c r="J44" s="213">
        <f>I21/I35</f>
        <v>0.30386562941474321</v>
      </c>
      <c r="K44" s="93"/>
    </row>
    <row r="45" spans="1:20" ht="15" customHeight="1">
      <c r="A45" s="93"/>
      <c r="B45" s="93" t="str">
        <f>A22</f>
        <v>září</v>
      </c>
      <c r="C45" s="67">
        <f>E28</f>
        <v>15362.80199</v>
      </c>
      <c r="D45" s="67">
        <f>I28</f>
        <v>14581.47999</v>
      </c>
      <c r="E45" s="70"/>
      <c r="F45" s="70"/>
      <c r="G45" s="70"/>
      <c r="H45" s="93" t="str">
        <f>A22</f>
        <v>září</v>
      </c>
      <c r="I45" s="213">
        <f>E28/E35</f>
        <v>0.38954433597545202</v>
      </c>
      <c r="J45" s="213">
        <f>I28/I35</f>
        <v>0.37891395174209469</v>
      </c>
      <c r="K45" s="93"/>
    </row>
    <row r="46" spans="1:20" ht="15" customHeight="1">
      <c r="A46" s="93"/>
      <c r="B46" s="93"/>
      <c r="C46" s="67">
        <f>SUM(C43:C45)</f>
        <v>39437.877980000005</v>
      </c>
      <c r="D46" s="67">
        <f>SUM(D43:D45)</f>
        <v>38482.299010000002</v>
      </c>
      <c r="E46" s="93"/>
      <c r="F46" s="93"/>
      <c r="G46" s="93"/>
      <c r="H46" s="93"/>
      <c r="I46" s="127">
        <f>SUM(I43:I45)</f>
        <v>1</v>
      </c>
      <c r="J46" s="127">
        <f>SUM(J43:J45)</f>
        <v>1</v>
      </c>
      <c r="K46" s="93"/>
    </row>
    <row r="47" spans="1:20" ht="15" customHeight="1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</row>
    <row r="48" spans="1:20" ht="15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</row>
    <row r="49" spans="1:11" ht="1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</row>
    <row r="50" spans="1:11" ht="1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</row>
    <row r="51" spans="1:11" ht="15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</row>
    <row r="52" spans="1:11" ht="15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</row>
    <row r="53" spans="1:11" ht="15" customHeight="1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</row>
    <row r="54" spans="1:11" ht="15" customHeight="1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</row>
    <row r="55" spans="1:11" ht="15" customHeight="1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</row>
    <row r="56" spans="1:11" ht="15" customHeight="1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</row>
    <row r="57" spans="1:11" ht="15" customHeight="1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</row>
    <row r="58" spans="1:11" ht="15" customHeight="1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</row>
    <row r="59" spans="1:11" ht="15" customHeight="1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A1:K1"/>
    <mergeCell ref="A2:C2"/>
    <mergeCell ref="A3:D3"/>
    <mergeCell ref="E4:G4"/>
    <mergeCell ref="I4:K4"/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G5:G7"/>
    <mergeCell ref="H5:H7"/>
    <mergeCell ref="K5:K7"/>
    <mergeCell ref="E5:F6"/>
    <mergeCell ref="I5:J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/>
  <dimension ref="A1:U91"/>
  <sheetViews>
    <sheetView showGridLines="0" topLeftCell="A16" zoomScaleNormal="100" zoomScaleSheetLayoutView="100" workbookViewId="0">
      <selection sqref="A1:K1"/>
    </sheetView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21" s="205" customFormat="1" ht="15.75">
      <c r="A1" s="682" t="s">
        <v>268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</row>
    <row r="2" spans="1:21" ht="6" customHeight="1">
      <c r="A2" s="688"/>
      <c r="B2" s="688"/>
      <c r="C2" s="688"/>
      <c r="D2" s="206"/>
      <c r="E2" s="206"/>
      <c r="F2" s="207"/>
      <c r="G2" s="208"/>
      <c r="H2" s="208"/>
      <c r="I2" s="208"/>
      <c r="J2" s="75"/>
      <c r="K2" s="75"/>
    </row>
    <row r="3" spans="1:21" ht="12.95" customHeight="1">
      <c r="A3" s="694" t="s">
        <v>36</v>
      </c>
      <c r="B3" s="694"/>
      <c r="C3" s="694"/>
      <c r="D3" s="696"/>
      <c r="E3" s="371"/>
      <c r="F3" s="372"/>
      <c r="G3" s="261"/>
      <c r="H3" s="262"/>
      <c r="I3" s="373"/>
      <c r="J3" s="374"/>
      <c r="K3" s="374"/>
    </row>
    <row r="4" spans="1:21" ht="24.95" customHeight="1">
      <c r="A4" s="253"/>
      <c r="B4" s="253"/>
      <c r="C4" s="253"/>
      <c r="D4" s="263"/>
      <c r="E4" s="697">
        <f>'3.1'!D4</f>
        <v>2021</v>
      </c>
      <c r="F4" s="722"/>
      <c r="G4" s="723"/>
      <c r="H4" s="264"/>
      <c r="I4" s="700">
        <f>E4-1</f>
        <v>2020</v>
      </c>
      <c r="J4" s="724"/>
      <c r="K4" s="724"/>
    </row>
    <row r="5" spans="1:21" ht="24.95" customHeight="1">
      <c r="A5" s="375"/>
      <c r="B5" s="265"/>
      <c r="C5" s="266"/>
      <c r="D5" s="267"/>
      <c r="E5" s="693" t="s">
        <v>65</v>
      </c>
      <c r="F5" s="694"/>
      <c r="G5" s="696" t="s">
        <v>35</v>
      </c>
      <c r="H5" s="704" t="s">
        <v>270</v>
      </c>
      <c r="I5" s="689" t="s">
        <v>65</v>
      </c>
      <c r="J5" s="690"/>
      <c r="K5" s="690" t="s">
        <v>35</v>
      </c>
    </row>
    <row r="6" spans="1:21" ht="18" customHeight="1">
      <c r="A6" s="376"/>
      <c r="B6" s="268"/>
      <c r="C6" s="268"/>
      <c r="D6" s="269"/>
      <c r="E6" s="695"/>
      <c r="F6" s="687"/>
      <c r="G6" s="702"/>
      <c r="H6" s="704"/>
      <c r="I6" s="691"/>
      <c r="J6" s="692"/>
      <c r="K6" s="692"/>
    </row>
    <row r="7" spans="1:21" ht="22.5" customHeight="1">
      <c r="A7" s="707" t="s">
        <v>210</v>
      </c>
      <c r="B7" s="708"/>
      <c r="C7" s="270" t="s">
        <v>237</v>
      </c>
      <c r="D7" s="271" t="s">
        <v>211</v>
      </c>
      <c r="E7" s="339" t="s">
        <v>278</v>
      </c>
      <c r="F7" s="585" t="s">
        <v>273</v>
      </c>
      <c r="G7" s="703"/>
      <c r="H7" s="705"/>
      <c r="I7" s="289" t="s">
        <v>279</v>
      </c>
      <c r="J7" s="329" t="s">
        <v>273</v>
      </c>
      <c r="K7" s="706"/>
    </row>
    <row r="8" spans="1:21" ht="12.95" customHeight="1">
      <c r="A8" s="712" t="str">
        <f>'3.1'!D6</f>
        <v>červenec</v>
      </c>
      <c r="B8" s="713"/>
      <c r="C8" s="337" t="s">
        <v>4</v>
      </c>
      <c r="D8" s="99">
        <v>103</v>
      </c>
      <c r="E8" s="95">
        <v>44733.798000000003</v>
      </c>
      <c r="F8" s="95">
        <v>477217.02252499998</v>
      </c>
      <c r="G8" s="100">
        <f t="shared" ref="G8:G13" si="0">E8/$E$14</f>
        <v>0.94808544328546085</v>
      </c>
      <c r="H8" s="101">
        <f>(E8-I8)/I8</f>
        <v>-0.50420658791990025</v>
      </c>
      <c r="I8" s="98">
        <v>90226.688999999998</v>
      </c>
      <c r="J8" s="98">
        <v>965699.71681799996</v>
      </c>
      <c r="K8" s="377">
        <f>I8/$I$14</f>
        <v>0.952743427328552</v>
      </c>
      <c r="M8" s="209"/>
      <c r="N8" s="209"/>
      <c r="O8" s="209"/>
      <c r="P8" s="209"/>
      <c r="Q8" s="209"/>
      <c r="R8" s="209"/>
      <c r="S8" s="209"/>
      <c r="T8" s="209"/>
      <c r="U8" s="209"/>
    </row>
    <row r="9" spans="1:21" ht="12.95" customHeight="1">
      <c r="A9" s="714"/>
      <c r="B9" s="715"/>
      <c r="C9" s="337" t="s">
        <v>5</v>
      </c>
      <c r="D9" s="94">
        <v>124</v>
      </c>
      <c r="E9" s="95">
        <v>18.334</v>
      </c>
      <c r="F9" s="95">
        <v>193.02099999999999</v>
      </c>
      <c r="G9" s="96">
        <f t="shared" si="0"/>
        <v>3.8856970108363343E-4</v>
      </c>
      <c r="H9" s="97">
        <f t="shared" ref="H9:H12" si="1">(E9-I9)/I9</f>
        <v>-3.6472566743746014E-2</v>
      </c>
      <c r="I9" s="98">
        <v>19.027999999999999</v>
      </c>
      <c r="J9" s="98">
        <v>199.65799999999999</v>
      </c>
      <c r="K9" s="378">
        <f t="shared" ref="K9:K13" si="2">I9/$I$14</f>
        <v>2.0092504929675173E-4</v>
      </c>
      <c r="L9" s="210"/>
      <c r="M9" s="209"/>
      <c r="N9" s="209"/>
      <c r="O9" s="209"/>
      <c r="P9" s="209"/>
      <c r="Q9" s="209"/>
      <c r="R9" s="209"/>
      <c r="S9" s="209"/>
    </row>
    <row r="10" spans="1:21" ht="12.95" customHeight="1">
      <c r="A10" s="714"/>
      <c r="B10" s="715"/>
      <c r="C10" s="337" t="s">
        <v>6</v>
      </c>
      <c r="D10" s="94">
        <v>997</v>
      </c>
      <c r="E10" s="95">
        <v>98.525999999999996</v>
      </c>
      <c r="F10" s="95">
        <v>1034.722</v>
      </c>
      <c r="G10" s="96">
        <f t="shared" si="0"/>
        <v>2.0881541599741499E-3</v>
      </c>
      <c r="H10" s="97">
        <f t="shared" si="1"/>
        <v>0.36288939301720791</v>
      </c>
      <c r="I10" s="98">
        <v>72.292000000000002</v>
      </c>
      <c r="J10" s="98">
        <v>759.24900000000002</v>
      </c>
      <c r="K10" s="378">
        <f t="shared" si="2"/>
        <v>7.6336313137275477E-4</v>
      </c>
      <c r="L10" s="210"/>
      <c r="M10" s="209"/>
      <c r="N10" s="209"/>
      <c r="O10" s="209"/>
      <c r="P10" s="209"/>
      <c r="Q10" s="209"/>
      <c r="R10" s="209"/>
      <c r="S10" s="209"/>
    </row>
    <row r="11" spans="1:21" ht="12.95" customHeight="1">
      <c r="A11" s="714"/>
      <c r="B11" s="715"/>
      <c r="C11" s="337" t="s">
        <v>7</v>
      </c>
      <c r="D11" s="94">
        <v>7283</v>
      </c>
      <c r="E11" s="95">
        <v>0</v>
      </c>
      <c r="F11" s="95">
        <v>0</v>
      </c>
      <c r="G11" s="96">
        <f t="shared" si="0"/>
        <v>0</v>
      </c>
      <c r="H11" s="103" t="e">
        <f t="shared" si="1"/>
        <v>#DIV/0!</v>
      </c>
      <c r="I11" s="98">
        <v>0</v>
      </c>
      <c r="J11" s="98">
        <v>0</v>
      </c>
      <c r="K11" s="378">
        <f t="shared" si="2"/>
        <v>0</v>
      </c>
      <c r="L11" s="210"/>
      <c r="M11" s="209"/>
      <c r="N11" s="209"/>
      <c r="O11" s="209"/>
      <c r="P11" s="209"/>
      <c r="Q11" s="209"/>
      <c r="R11" s="209"/>
      <c r="S11" s="209"/>
    </row>
    <row r="12" spans="1:21" ht="12.95" customHeight="1">
      <c r="A12" s="714"/>
      <c r="B12" s="715"/>
      <c r="C12" s="337" t="s">
        <v>107</v>
      </c>
      <c r="D12" s="94">
        <v>5</v>
      </c>
      <c r="E12" s="95">
        <v>28.544</v>
      </c>
      <c r="F12" s="95">
        <v>296.14400000000001</v>
      </c>
      <c r="G12" s="96">
        <f t="shared" si="0"/>
        <v>6.0495983133692776E-4</v>
      </c>
      <c r="H12" s="97">
        <f t="shared" si="1"/>
        <v>3.607985480943738E-2</v>
      </c>
      <c r="I12" s="98">
        <v>27.55</v>
      </c>
      <c r="J12" s="98">
        <v>285.39</v>
      </c>
      <c r="K12" s="378">
        <f t="shared" si="2"/>
        <v>2.9091260816299723E-4</v>
      </c>
      <c r="L12" s="210"/>
      <c r="M12" s="209"/>
      <c r="N12" s="209"/>
      <c r="O12" s="209"/>
      <c r="P12" s="209"/>
      <c r="Q12" s="209"/>
      <c r="R12" s="209"/>
      <c r="S12" s="209"/>
    </row>
    <row r="13" spans="1:21" ht="12.95" customHeight="1">
      <c r="A13" s="714"/>
      <c r="B13" s="715"/>
      <c r="C13" s="337" t="s">
        <v>112</v>
      </c>
      <c r="D13" s="102">
        <v>0</v>
      </c>
      <c r="E13" s="95">
        <v>2304.0959999999986</v>
      </c>
      <c r="F13" s="95">
        <v>24691.585414999998</v>
      </c>
      <c r="G13" s="96">
        <f t="shared" si="0"/>
        <v>4.8832873022144375E-2</v>
      </c>
      <c r="H13" s="97">
        <f>(E13-I13)/I13</f>
        <v>-0.47110345855003466</v>
      </c>
      <c r="I13" s="98">
        <v>4356.4209999999985</v>
      </c>
      <c r="J13" s="98">
        <v>46262.305168000035</v>
      </c>
      <c r="K13" s="378">
        <f t="shared" si="2"/>
        <v>4.6001371882615313E-2</v>
      </c>
      <c r="L13" s="210"/>
      <c r="M13" s="209"/>
      <c r="N13" s="209"/>
      <c r="O13" s="209"/>
      <c r="P13" s="209"/>
      <c r="Q13" s="209"/>
      <c r="R13" s="209"/>
      <c r="S13" s="209"/>
    </row>
    <row r="14" spans="1:21" ht="12.95" customHeight="1">
      <c r="A14" s="716"/>
      <c r="B14" s="717"/>
      <c r="C14" s="310" t="s">
        <v>0</v>
      </c>
      <c r="D14" s="311">
        <v>8512</v>
      </c>
      <c r="E14" s="312">
        <v>47183.298000000003</v>
      </c>
      <c r="F14" s="313">
        <v>503432.49493999995</v>
      </c>
      <c r="G14" s="314">
        <f>SUM(G8:G13)</f>
        <v>0.99999999999999978</v>
      </c>
      <c r="H14" s="315">
        <f>(E14-I14)/I14</f>
        <v>-0.50177073383259785</v>
      </c>
      <c r="I14" s="316">
        <v>94701.98000000001</v>
      </c>
      <c r="J14" s="317">
        <v>1013206.318986</v>
      </c>
      <c r="K14" s="379">
        <f>SUM(K8:K13)</f>
        <v>0.99999999999999978</v>
      </c>
      <c r="L14" s="210"/>
      <c r="M14" s="209"/>
      <c r="N14" s="209"/>
      <c r="O14" s="209"/>
      <c r="P14" s="209"/>
      <c r="Q14" s="209"/>
      <c r="R14" s="209"/>
      <c r="S14" s="209"/>
    </row>
    <row r="15" spans="1:21" ht="12.95" customHeight="1">
      <c r="A15" s="712" t="str">
        <f>'3.1'!E6</f>
        <v>srpen</v>
      </c>
      <c r="B15" s="713"/>
      <c r="C15" s="337" t="s">
        <v>4</v>
      </c>
      <c r="D15" s="99">
        <v>96</v>
      </c>
      <c r="E15" s="95">
        <v>3658.6689999999999</v>
      </c>
      <c r="F15" s="95">
        <v>38828.402812</v>
      </c>
      <c r="G15" s="100">
        <f>E15/$E$21</f>
        <v>0.5607916307003572</v>
      </c>
      <c r="H15" s="101">
        <f>(E15-I15)/I15</f>
        <v>-0.94372720430284818</v>
      </c>
      <c r="I15" s="98">
        <v>65016.655999999995</v>
      </c>
      <c r="J15" s="98">
        <v>697784.75042000017</v>
      </c>
      <c r="K15" s="377">
        <f>I15/$I$21</f>
        <v>0.82385559438187739</v>
      </c>
      <c r="L15" s="210"/>
      <c r="M15" s="209"/>
      <c r="N15" s="209"/>
      <c r="O15" s="209"/>
      <c r="P15" s="209"/>
      <c r="Q15" s="209"/>
      <c r="R15" s="209"/>
      <c r="S15" s="209"/>
    </row>
    <row r="16" spans="1:21" ht="12.95" customHeight="1">
      <c r="A16" s="714"/>
      <c r="B16" s="715"/>
      <c r="C16" s="337" t="s">
        <v>5</v>
      </c>
      <c r="D16" s="94">
        <v>130</v>
      </c>
      <c r="E16" s="95">
        <v>22.783999999999999</v>
      </c>
      <c r="F16" s="95">
        <v>239.40600000000001</v>
      </c>
      <c r="G16" s="96">
        <f t="shared" ref="G16:G20" si="3">E16/$E$21</f>
        <v>3.4922745167373539E-3</v>
      </c>
      <c r="H16" s="97">
        <f t="shared" ref="H16:H18" si="4">(E16-I16)/I16</f>
        <v>0.2433966382885831</v>
      </c>
      <c r="I16" s="98">
        <v>18.324000000000002</v>
      </c>
      <c r="J16" s="98">
        <v>193.041</v>
      </c>
      <c r="K16" s="378">
        <f t="shared" ref="K16:K20" si="5">I16/$I$21</f>
        <v>2.3219173116891038E-4</v>
      </c>
      <c r="L16" s="211"/>
      <c r="M16" s="209"/>
      <c r="N16" s="209"/>
      <c r="O16" s="209"/>
      <c r="P16" s="209"/>
      <c r="Q16" s="209"/>
      <c r="R16" s="209"/>
      <c r="S16" s="209"/>
    </row>
    <row r="17" spans="1:20" ht="12.95" customHeight="1">
      <c r="A17" s="714"/>
      <c r="B17" s="715"/>
      <c r="C17" s="337" t="s">
        <v>6</v>
      </c>
      <c r="D17" s="94">
        <v>1088</v>
      </c>
      <c r="E17" s="95">
        <v>97.54</v>
      </c>
      <c r="F17" s="95">
        <v>1024.396</v>
      </c>
      <c r="G17" s="96">
        <f t="shared" si="3"/>
        <v>1.4950687164789393E-2</v>
      </c>
      <c r="H17" s="97">
        <f t="shared" si="4"/>
        <v>8.6852348326879163</v>
      </c>
      <c r="I17" s="98">
        <v>10.071</v>
      </c>
      <c r="J17" s="98">
        <v>106.05</v>
      </c>
      <c r="K17" s="378">
        <f>I17/$I$21</f>
        <v>1.2761421767092863E-4</v>
      </c>
      <c r="L17" s="210"/>
      <c r="M17" s="209"/>
      <c r="N17" s="209"/>
      <c r="O17" s="209"/>
      <c r="P17" s="209"/>
      <c r="Q17" s="209"/>
      <c r="R17" s="209"/>
      <c r="S17" s="209"/>
    </row>
    <row r="18" spans="1:20" ht="12.95" customHeight="1">
      <c r="A18" s="714"/>
      <c r="B18" s="715"/>
      <c r="C18" s="337" t="s">
        <v>7</v>
      </c>
      <c r="D18" s="94">
        <v>7195</v>
      </c>
      <c r="E18" s="95">
        <v>3.7090000000000001</v>
      </c>
      <c r="F18" s="95">
        <v>39.695999999999998</v>
      </c>
      <c r="G18" s="96">
        <f t="shared" si="3"/>
        <v>5.6850624045728785E-4</v>
      </c>
      <c r="H18" s="103" t="e">
        <f t="shared" si="4"/>
        <v>#DIV/0!</v>
      </c>
      <c r="I18" s="98">
        <v>0</v>
      </c>
      <c r="J18" s="98">
        <v>0</v>
      </c>
      <c r="K18" s="378">
        <f>I18/$I$21</f>
        <v>0</v>
      </c>
      <c r="L18" s="210"/>
      <c r="M18" s="209"/>
      <c r="N18" s="209"/>
      <c r="O18" s="209"/>
      <c r="P18" s="209"/>
      <c r="Q18" s="209"/>
      <c r="R18" s="209"/>
      <c r="S18" s="209"/>
    </row>
    <row r="19" spans="1:20" ht="12.95" customHeight="1">
      <c r="A19" s="714"/>
      <c r="B19" s="715"/>
      <c r="C19" s="337" t="s">
        <v>107</v>
      </c>
      <c r="D19" s="94">
        <v>6</v>
      </c>
      <c r="E19" s="95">
        <v>37.622</v>
      </c>
      <c r="F19" s="95">
        <v>387.35599999999999</v>
      </c>
      <c r="G19" s="96">
        <f t="shared" si="3"/>
        <v>5.7666060335627078E-3</v>
      </c>
      <c r="H19" s="97">
        <f>(E19-I19)/I19</f>
        <v>0.38944491634966938</v>
      </c>
      <c r="I19" s="98">
        <v>27.077000000000002</v>
      </c>
      <c r="J19" s="98">
        <v>281.16800000000001</v>
      </c>
      <c r="K19" s="378">
        <f>I19/$I$21</f>
        <v>3.4310497188717453E-4</v>
      </c>
      <c r="L19" s="210"/>
      <c r="M19" s="209"/>
      <c r="N19" s="209"/>
      <c r="O19" s="209"/>
      <c r="P19" s="209"/>
      <c r="Q19" s="209"/>
      <c r="R19" s="209"/>
      <c r="S19" s="209"/>
    </row>
    <row r="20" spans="1:20" ht="12.95" customHeight="1">
      <c r="A20" s="714"/>
      <c r="B20" s="715"/>
      <c r="C20" s="337" t="s">
        <v>112</v>
      </c>
      <c r="D20" s="102">
        <v>0</v>
      </c>
      <c r="E20" s="95">
        <v>2703.7908400000001</v>
      </c>
      <c r="F20" s="95">
        <v>28932.505647000031</v>
      </c>
      <c r="G20" s="96">
        <f t="shared" si="3"/>
        <v>0.41443029534409609</v>
      </c>
      <c r="H20" s="97">
        <f t="shared" ref="H20" si="6">(E20-I20)/I20</f>
        <v>-0.80471574011056812</v>
      </c>
      <c r="I20" s="98">
        <v>13845.411000000002</v>
      </c>
      <c r="J20" s="98">
        <v>148350.05933600003</v>
      </c>
      <c r="K20" s="378">
        <f t="shared" si="5"/>
        <v>0.17544149469739548</v>
      </c>
      <c r="L20" s="210"/>
      <c r="M20" s="209"/>
      <c r="N20" s="209"/>
      <c r="O20" s="209"/>
      <c r="P20" s="209"/>
      <c r="Q20" s="209"/>
      <c r="R20" s="209"/>
      <c r="S20" s="209"/>
    </row>
    <row r="21" spans="1:20" ht="12.95" customHeight="1">
      <c r="A21" s="716"/>
      <c r="B21" s="717"/>
      <c r="C21" s="310" t="s">
        <v>0</v>
      </c>
      <c r="D21" s="311">
        <v>8515</v>
      </c>
      <c r="E21" s="312">
        <v>6524.1148400000002</v>
      </c>
      <c r="F21" s="313">
        <v>69451.762459000034</v>
      </c>
      <c r="G21" s="314">
        <f>SUM(G15:G20)</f>
        <v>1</v>
      </c>
      <c r="H21" s="315">
        <f>(E21-I21)/I21</f>
        <v>-0.91732997603992705</v>
      </c>
      <c r="I21" s="316">
        <v>78917.539000000004</v>
      </c>
      <c r="J21" s="317">
        <v>846715.06875600014</v>
      </c>
      <c r="K21" s="379">
        <f>SUM(K15:K20)</f>
        <v>0.99999999999999989</v>
      </c>
      <c r="L21" s="210"/>
      <c r="M21" s="209"/>
      <c r="N21" s="209"/>
      <c r="O21" s="209"/>
      <c r="P21" s="209"/>
      <c r="Q21" s="209"/>
      <c r="R21" s="209"/>
      <c r="S21" s="209"/>
    </row>
    <row r="22" spans="1:20" ht="12.95" customHeight="1">
      <c r="A22" s="718" t="str">
        <f>'3.1'!F6</f>
        <v>září</v>
      </c>
      <c r="B22" s="719"/>
      <c r="C22" s="336" t="s">
        <v>4</v>
      </c>
      <c r="D22" s="99">
        <v>94</v>
      </c>
      <c r="E22" s="242">
        <v>26550.666000000001</v>
      </c>
      <c r="F22" s="242">
        <v>282629.61860800005</v>
      </c>
      <c r="G22" s="100">
        <f>E22/$E$28</f>
        <v>0.87019155434567186</v>
      </c>
      <c r="H22" s="101">
        <f>(E22-I22)/I22</f>
        <v>7.2807054422674646</v>
      </c>
      <c r="I22" s="454">
        <v>3206.3290000000002</v>
      </c>
      <c r="J22" s="454">
        <v>34208.589557999992</v>
      </c>
      <c r="K22" s="377">
        <f>I22/$I$28</f>
        <v>0.31097540336092477</v>
      </c>
      <c r="L22" s="95"/>
      <c r="M22" s="209"/>
      <c r="N22" s="209"/>
      <c r="O22" s="209"/>
      <c r="P22" s="209"/>
      <c r="Q22" s="209"/>
      <c r="R22" s="209"/>
      <c r="S22" s="209"/>
      <c r="T22" s="95"/>
    </row>
    <row r="23" spans="1:20" ht="12.95" customHeight="1">
      <c r="A23" s="718"/>
      <c r="B23" s="719"/>
      <c r="C23" s="337" t="s">
        <v>5</v>
      </c>
      <c r="D23" s="94">
        <v>126</v>
      </c>
      <c r="E23" s="95">
        <v>26.38</v>
      </c>
      <c r="F23" s="95">
        <v>278.09100000000001</v>
      </c>
      <c r="G23" s="96">
        <f t="shared" ref="G23:G27" si="7">E23/$E$28</f>
        <v>8.6459801813027295E-4</v>
      </c>
      <c r="H23" s="97">
        <f t="shared" ref="H23:H27" si="8">(E23-I23)/I23</f>
        <v>9.5514950166113E-2</v>
      </c>
      <c r="I23" s="98">
        <v>24.08</v>
      </c>
      <c r="J23" s="98">
        <v>253.953</v>
      </c>
      <c r="K23" s="378">
        <f t="shared" ref="K23:K27" si="9">I23/$I$28</f>
        <v>2.3354707869750941E-3</v>
      </c>
      <c r="L23" s="95"/>
      <c r="M23" s="209"/>
      <c r="N23" s="209"/>
      <c r="O23" s="209"/>
      <c r="P23" s="209"/>
      <c r="Q23" s="209"/>
      <c r="R23" s="209"/>
      <c r="S23" s="209"/>
      <c r="T23" s="95"/>
    </row>
    <row r="24" spans="1:20" ht="12.95" customHeight="1">
      <c r="A24" s="718"/>
      <c r="B24" s="719"/>
      <c r="C24" s="337" t="s">
        <v>6</v>
      </c>
      <c r="D24" s="94">
        <v>1016</v>
      </c>
      <c r="E24" s="95">
        <v>36.088000000000001</v>
      </c>
      <c r="F24" s="95">
        <v>379.22800000000001</v>
      </c>
      <c r="G24" s="96">
        <f t="shared" si="7"/>
        <v>1.1827753327628998E-3</v>
      </c>
      <c r="H24" s="97">
        <f t="shared" si="8"/>
        <v>1.1274538701880563</v>
      </c>
      <c r="I24" s="98">
        <v>16.963000000000001</v>
      </c>
      <c r="J24" s="98">
        <v>178.40299999999999</v>
      </c>
      <c r="K24" s="378">
        <f t="shared" si="9"/>
        <v>1.6452072657582445E-3</v>
      </c>
      <c r="L24" s="95"/>
      <c r="M24" s="209"/>
      <c r="N24" s="209"/>
      <c r="O24" s="209"/>
      <c r="P24" s="209"/>
      <c r="Q24" s="209"/>
      <c r="R24" s="209"/>
      <c r="S24" s="209"/>
      <c r="T24" s="95"/>
    </row>
    <row r="25" spans="1:20" ht="12.95" customHeight="1">
      <c r="A25" s="718"/>
      <c r="B25" s="719"/>
      <c r="C25" s="337" t="s">
        <v>7</v>
      </c>
      <c r="D25" s="94">
        <v>7494</v>
      </c>
      <c r="E25" s="95">
        <v>0</v>
      </c>
      <c r="F25" s="95">
        <v>0</v>
      </c>
      <c r="G25" s="96">
        <f t="shared" si="7"/>
        <v>0</v>
      </c>
      <c r="H25" s="103">
        <f t="shared" si="8"/>
        <v>-1</v>
      </c>
      <c r="I25" s="98">
        <v>1.76</v>
      </c>
      <c r="J25" s="98">
        <v>18.827999999999999</v>
      </c>
      <c r="K25" s="378">
        <f t="shared" si="9"/>
        <v>1.7069886150648532E-4</v>
      </c>
      <c r="L25" s="95"/>
      <c r="M25" s="209"/>
      <c r="N25" s="209"/>
      <c r="O25" s="209"/>
      <c r="P25" s="209"/>
      <c r="Q25" s="209"/>
      <c r="R25" s="209"/>
      <c r="S25" s="209"/>
      <c r="T25" s="95"/>
    </row>
    <row r="26" spans="1:20" ht="12.95" customHeight="1">
      <c r="A26" s="718"/>
      <c r="B26" s="719"/>
      <c r="C26" s="337" t="s">
        <v>107</v>
      </c>
      <c r="D26" s="94">
        <v>6</v>
      </c>
      <c r="E26" s="95">
        <v>33.42</v>
      </c>
      <c r="F26" s="95">
        <v>347.50099999999998</v>
      </c>
      <c r="G26" s="96">
        <f t="shared" si="7"/>
        <v>1.0953322883212179E-3</v>
      </c>
      <c r="H26" s="97">
        <f t="shared" si="8"/>
        <v>0.24734072332325618</v>
      </c>
      <c r="I26" s="98">
        <v>26.792999999999999</v>
      </c>
      <c r="J26" s="98">
        <v>279.23700000000002</v>
      </c>
      <c r="K26" s="378">
        <f t="shared" si="9"/>
        <v>2.5985992024677618E-3</v>
      </c>
      <c r="L26" s="95"/>
      <c r="M26" s="209"/>
      <c r="N26" s="209"/>
      <c r="O26" s="209"/>
      <c r="P26" s="209"/>
      <c r="Q26" s="209"/>
      <c r="R26" s="209"/>
      <c r="S26" s="209"/>
      <c r="T26" s="95"/>
    </row>
    <row r="27" spans="1:20" ht="12.95" customHeight="1">
      <c r="A27" s="718"/>
      <c r="B27" s="719"/>
      <c r="C27" s="337" t="s">
        <v>112</v>
      </c>
      <c r="D27" s="102">
        <v>0</v>
      </c>
      <c r="E27" s="95">
        <v>3864.7350000000019</v>
      </c>
      <c r="F27" s="95">
        <v>41224.892470999999</v>
      </c>
      <c r="G27" s="96">
        <f t="shared" si="7"/>
        <v>0.1266657400151138</v>
      </c>
      <c r="H27" s="97">
        <f t="shared" si="8"/>
        <v>-0.45061289648496072</v>
      </c>
      <c r="I27" s="98">
        <v>7034.6300000000019</v>
      </c>
      <c r="J27" s="98">
        <v>75448.576970400012</v>
      </c>
      <c r="K27" s="378">
        <f t="shared" si="9"/>
        <v>0.68227462052236765</v>
      </c>
      <c r="L27" s="95"/>
      <c r="M27" s="209"/>
      <c r="N27" s="209"/>
      <c r="O27" s="209"/>
      <c r="P27" s="209"/>
      <c r="Q27" s="209"/>
      <c r="R27" s="209"/>
      <c r="S27" s="209"/>
      <c r="T27" s="95"/>
    </row>
    <row r="28" spans="1:20" ht="12.95" customHeight="1">
      <c r="A28" s="718"/>
      <c r="B28" s="719"/>
      <c r="C28" s="310" t="s">
        <v>0</v>
      </c>
      <c r="D28" s="311">
        <v>8736</v>
      </c>
      <c r="E28" s="312">
        <v>30511.289000000001</v>
      </c>
      <c r="F28" s="313">
        <v>324859.33107900003</v>
      </c>
      <c r="G28" s="314">
        <f>SUM(G22:G27)</f>
        <v>1.0000000000000002</v>
      </c>
      <c r="H28" s="315">
        <f>(E28-I28)/I28</f>
        <v>1.9592285769291753</v>
      </c>
      <c r="I28" s="316">
        <v>10310.555000000002</v>
      </c>
      <c r="J28" s="317">
        <v>110387.58752840001</v>
      </c>
      <c r="K28" s="379">
        <f>SUM(K22:K27)</f>
        <v>1</v>
      </c>
      <c r="M28" s="209"/>
      <c r="N28" s="209"/>
      <c r="O28" s="209"/>
      <c r="P28" s="209"/>
      <c r="Q28" s="209"/>
      <c r="R28" s="209"/>
      <c r="S28" s="209"/>
    </row>
    <row r="29" spans="1:20" ht="12.95" customHeight="1">
      <c r="A29" s="720" t="str">
        <f>'3.1'!G6</f>
        <v>III. čtvrtletí</v>
      </c>
      <c r="B29" s="721"/>
      <c r="C29" s="337" t="s">
        <v>4</v>
      </c>
      <c r="D29" s="94">
        <f>D22</f>
        <v>94</v>
      </c>
      <c r="E29" s="95">
        <f>E8+E15+E22</f>
        <v>74943.133000000002</v>
      </c>
      <c r="F29" s="95">
        <f>F8+F15+F22</f>
        <v>798675.04394500004</v>
      </c>
      <c r="G29" s="96">
        <f>E29/$E$35</f>
        <v>0.88986331257370987</v>
      </c>
      <c r="H29" s="97">
        <f>(E29-I29)/I29</f>
        <v>-0.52702248538548591</v>
      </c>
      <c r="I29" s="98">
        <f>I8+I15+I22</f>
        <v>158449.674</v>
      </c>
      <c r="J29" s="98">
        <f>J8+J15+J22</f>
        <v>1697693.0567960001</v>
      </c>
      <c r="K29" s="378">
        <f>I29/$I$35</f>
        <v>0.86146691812889709</v>
      </c>
      <c r="M29" s="209"/>
      <c r="N29" s="209"/>
      <c r="O29" s="209"/>
      <c r="P29" s="209"/>
      <c r="Q29" s="209"/>
      <c r="R29" s="209"/>
      <c r="S29" s="209"/>
    </row>
    <row r="30" spans="1:20" ht="12.95" customHeight="1">
      <c r="A30" s="718"/>
      <c r="B30" s="719"/>
      <c r="C30" s="337" t="s">
        <v>5</v>
      </c>
      <c r="D30" s="94">
        <f t="shared" ref="D30:D33" si="10">D23</f>
        <v>126</v>
      </c>
      <c r="E30" s="95">
        <f>E9+E16+E23</f>
        <v>67.49799999999999</v>
      </c>
      <c r="F30" s="95">
        <f t="shared" ref="F30" si="11">F9+F16+F23</f>
        <v>710.51800000000003</v>
      </c>
      <c r="G30" s="96">
        <f t="shared" ref="G30:G34" si="12">E30/$E$35</f>
        <v>8.0146094068552301E-4</v>
      </c>
      <c r="H30" s="97">
        <f t="shared" ref="H30:H32" si="13">(E30-I30)/I30</f>
        <v>9.8743325953900049E-2</v>
      </c>
      <c r="I30" s="98">
        <f>I9+I16+I23</f>
        <v>61.432000000000002</v>
      </c>
      <c r="J30" s="98">
        <f t="shared" ref="J30" si="14">J9+J16+J23</f>
        <v>646.65199999999993</v>
      </c>
      <c r="K30" s="378">
        <f t="shared" ref="K30:K34" si="15">I30/$I$35</f>
        <v>3.3399649477659641E-4</v>
      </c>
      <c r="M30" s="209"/>
      <c r="N30" s="209"/>
      <c r="O30" s="209"/>
      <c r="P30" s="209"/>
      <c r="Q30" s="209"/>
      <c r="R30" s="209"/>
      <c r="S30" s="209"/>
    </row>
    <row r="31" spans="1:20" ht="12.95" customHeight="1">
      <c r="A31" s="718"/>
      <c r="B31" s="719"/>
      <c r="C31" s="337" t="s">
        <v>6</v>
      </c>
      <c r="D31" s="94">
        <f t="shared" si="10"/>
        <v>1016</v>
      </c>
      <c r="E31" s="95">
        <f t="shared" ref="E31:F34" si="16">E10+E17+E24</f>
        <v>232.154</v>
      </c>
      <c r="F31" s="95">
        <f t="shared" si="16"/>
        <v>2438.346</v>
      </c>
      <c r="G31" s="96">
        <f t="shared" si="12"/>
        <v>2.756561131054356E-3</v>
      </c>
      <c r="H31" s="97">
        <f t="shared" si="13"/>
        <v>1.3372933572277148</v>
      </c>
      <c r="I31" s="98">
        <f t="shared" ref="I31:J33" si="17">I10+I17+I24</f>
        <v>99.325999999999993</v>
      </c>
      <c r="J31" s="98">
        <f t="shared" si="17"/>
        <v>1043.702</v>
      </c>
      <c r="K31" s="378">
        <f t="shared" si="15"/>
        <v>5.4002044276891875E-4</v>
      </c>
      <c r="M31" s="209"/>
      <c r="N31" s="209"/>
      <c r="O31" s="209"/>
      <c r="P31" s="209"/>
      <c r="Q31" s="209"/>
      <c r="R31" s="209"/>
      <c r="S31" s="209"/>
    </row>
    <row r="32" spans="1:20" ht="12.95" customHeight="1">
      <c r="A32" s="718"/>
      <c r="B32" s="719"/>
      <c r="C32" s="337" t="s">
        <v>7</v>
      </c>
      <c r="D32" s="94">
        <f t="shared" si="10"/>
        <v>7494</v>
      </c>
      <c r="E32" s="95">
        <f>E11+E18+E25</f>
        <v>3.7090000000000001</v>
      </c>
      <c r="F32" s="95">
        <f t="shared" si="16"/>
        <v>39.695999999999998</v>
      </c>
      <c r="G32" s="96">
        <f t="shared" si="12"/>
        <v>4.4040099395576241E-5</v>
      </c>
      <c r="H32" s="103">
        <f t="shared" si="13"/>
        <v>1.1073863636363637</v>
      </c>
      <c r="I32" s="98">
        <f>I11+I18+I25</f>
        <v>1.76</v>
      </c>
      <c r="J32" s="98">
        <f t="shared" si="17"/>
        <v>18.827999999999999</v>
      </c>
      <c r="K32" s="378">
        <f t="shared" si="15"/>
        <v>9.5688538678019552E-6</v>
      </c>
      <c r="M32" s="209"/>
      <c r="N32" s="209"/>
      <c r="O32" s="209"/>
      <c r="P32" s="209"/>
      <c r="Q32" s="209"/>
      <c r="R32" s="209"/>
      <c r="S32" s="209"/>
    </row>
    <row r="33" spans="1:20" ht="12.95" customHeight="1">
      <c r="A33" s="718"/>
      <c r="B33" s="719"/>
      <c r="C33" s="337" t="s">
        <v>107</v>
      </c>
      <c r="D33" s="94">
        <f t="shared" si="10"/>
        <v>6</v>
      </c>
      <c r="E33" s="95">
        <f>E12+E19+E26</f>
        <v>99.585999999999999</v>
      </c>
      <c r="F33" s="95">
        <f t="shared" si="16"/>
        <v>1031.001</v>
      </c>
      <c r="G33" s="96">
        <f t="shared" si="12"/>
        <v>1.1824689507705191E-3</v>
      </c>
      <c r="H33" s="97">
        <f>(E33-I33)/I33</f>
        <v>0.22311471382952588</v>
      </c>
      <c r="I33" s="98">
        <f>I12+I19+I26</f>
        <v>81.42</v>
      </c>
      <c r="J33" s="98">
        <f t="shared" si="17"/>
        <v>845.79500000000007</v>
      </c>
      <c r="K33" s="378">
        <f t="shared" si="15"/>
        <v>4.4266822836161088E-4</v>
      </c>
      <c r="M33" s="209"/>
      <c r="N33" s="209"/>
      <c r="O33" s="209"/>
      <c r="P33" s="209"/>
      <c r="Q33" s="209"/>
      <c r="R33" s="209"/>
      <c r="S33" s="209"/>
    </row>
    <row r="34" spans="1:20" ht="12.95" customHeight="1">
      <c r="A34" s="718"/>
      <c r="B34" s="719"/>
      <c r="C34" s="337" t="s">
        <v>112</v>
      </c>
      <c r="D34" s="94"/>
      <c r="E34" s="95">
        <f t="shared" si="16"/>
        <v>8872.6218400000016</v>
      </c>
      <c r="F34" s="95">
        <f t="shared" si="16"/>
        <v>94848.983533000021</v>
      </c>
      <c r="G34" s="96">
        <f t="shared" si="12"/>
        <v>0.1053521563043841</v>
      </c>
      <c r="H34" s="97">
        <f t="shared" ref="H34" si="18">(E34-I34)/I34</f>
        <v>-0.64842053374993691</v>
      </c>
      <c r="I34" s="98">
        <f t="shared" ref="I34:J34" si="19">I13+I20+I27</f>
        <v>25236.462000000003</v>
      </c>
      <c r="J34" s="98">
        <f t="shared" si="19"/>
        <v>270060.94147440005</v>
      </c>
      <c r="K34" s="378">
        <f t="shared" si="15"/>
        <v>0.1372068278513279</v>
      </c>
      <c r="M34" s="209"/>
      <c r="N34" s="209"/>
      <c r="O34" s="209"/>
      <c r="P34" s="209"/>
      <c r="Q34" s="209"/>
      <c r="R34" s="209"/>
      <c r="S34" s="209"/>
    </row>
    <row r="35" spans="1:20" ht="12.95" customHeight="1">
      <c r="A35" s="718"/>
      <c r="B35" s="719"/>
      <c r="C35" s="310" t="s">
        <v>0</v>
      </c>
      <c r="D35" s="311">
        <f>SUM(D29:D34)</f>
        <v>8736</v>
      </c>
      <c r="E35" s="312">
        <f>SUM(E29:E34)</f>
        <v>84218.701840000009</v>
      </c>
      <c r="F35" s="313">
        <f>SUM(F29:F34)</f>
        <v>897743.58847800014</v>
      </c>
      <c r="G35" s="314">
        <f>SUM(G29:G34)</f>
        <v>1</v>
      </c>
      <c r="H35" s="315">
        <f>(E35-I35)/I35</f>
        <v>-0.54211565293014563</v>
      </c>
      <c r="I35" s="316">
        <f>SUM(I29:I34)</f>
        <v>183930.07400000002</v>
      </c>
      <c r="J35" s="317">
        <f>SUM(J29:J34)</f>
        <v>1970308.9752704001</v>
      </c>
      <c r="K35" s="379">
        <f>SUM(K29:K34)</f>
        <v>0.99999999999999989</v>
      </c>
      <c r="M35" s="209"/>
      <c r="N35" s="209"/>
      <c r="O35" s="209"/>
      <c r="P35" s="209"/>
      <c r="Q35" s="209"/>
      <c r="R35" s="209"/>
      <c r="S35" s="209"/>
    </row>
    <row r="36" spans="1:20" ht="20.100000000000001" customHeight="1">
      <c r="A36" s="240"/>
      <c r="B36" s="241"/>
      <c r="C36" s="182"/>
      <c r="D36" s="242"/>
      <c r="E36" s="242"/>
      <c r="F36" s="242"/>
      <c r="G36" s="243"/>
      <c r="H36" s="244"/>
      <c r="I36" s="245"/>
      <c r="J36" s="245"/>
      <c r="K36" s="246"/>
    </row>
    <row r="37" spans="1:20" ht="15" customHeight="1">
      <c r="A37" s="709" t="s">
        <v>65</v>
      </c>
      <c r="B37" s="709"/>
      <c r="C37" s="709"/>
      <c r="D37" s="709"/>
      <c r="E37" s="709"/>
      <c r="F37" s="341"/>
      <c r="G37" s="709" t="s">
        <v>66</v>
      </c>
      <c r="H37" s="709"/>
      <c r="I37" s="709"/>
      <c r="J37" s="709"/>
      <c r="K37" s="709"/>
      <c r="M37" s="210"/>
      <c r="N37" s="210"/>
      <c r="O37" s="210"/>
      <c r="P37" s="210"/>
      <c r="Q37" s="210"/>
      <c r="R37" s="210"/>
      <c r="S37" s="210"/>
    </row>
    <row r="38" spans="1:20" ht="15" customHeight="1">
      <c r="A38" s="710" t="str">
        <f>A29</f>
        <v>III. čtvrtletí</v>
      </c>
      <c r="B38" s="710"/>
      <c r="C38" s="710"/>
      <c r="D38" s="710"/>
      <c r="E38" s="710"/>
      <c r="F38" s="341"/>
      <c r="G38" s="711" t="str">
        <f>A29</f>
        <v>III. čtvrtletí</v>
      </c>
      <c r="H38" s="711"/>
      <c r="I38" s="711"/>
      <c r="J38" s="711"/>
      <c r="K38" s="711"/>
      <c r="M38" s="210"/>
      <c r="N38" s="210"/>
      <c r="O38" s="210"/>
      <c r="P38" s="210"/>
      <c r="Q38" s="210"/>
      <c r="R38" s="210"/>
      <c r="S38" s="210"/>
    </row>
    <row r="39" spans="1:20" ht="15" customHeight="1">
      <c r="A39" s="93"/>
      <c r="B39" s="93"/>
      <c r="C39" s="93"/>
      <c r="D39" s="70"/>
      <c r="E39" s="70"/>
      <c r="F39" s="70"/>
      <c r="G39" s="93"/>
      <c r="H39" s="93"/>
      <c r="I39" s="93"/>
      <c r="J39" s="93"/>
      <c r="K39" s="93"/>
      <c r="M39" s="210"/>
      <c r="N39" s="210"/>
      <c r="O39" s="210"/>
      <c r="P39" s="210"/>
      <c r="Q39" s="210"/>
      <c r="R39" s="210"/>
      <c r="S39" s="210"/>
      <c r="T39" s="210"/>
    </row>
    <row r="40" spans="1:20" ht="15" customHeight="1">
      <c r="A40" s="93"/>
      <c r="B40" s="93"/>
      <c r="C40" s="93"/>
      <c r="D40" s="70"/>
      <c r="E40" s="70"/>
      <c r="F40" s="70"/>
      <c r="G40" s="93"/>
      <c r="H40" s="93"/>
      <c r="I40" s="93"/>
      <c r="J40" s="93"/>
      <c r="K40" s="93"/>
    </row>
    <row r="41" spans="1:20" ht="15" customHeight="1">
      <c r="A41" s="93"/>
      <c r="B41" s="93"/>
      <c r="C41" s="93"/>
      <c r="D41" s="70"/>
      <c r="E41" s="70"/>
      <c r="F41" s="70"/>
      <c r="G41" s="93"/>
      <c r="H41" s="93"/>
      <c r="I41" s="93"/>
      <c r="J41" s="93"/>
      <c r="K41" s="93"/>
    </row>
    <row r="42" spans="1:20" ht="15" customHeight="1">
      <c r="A42" s="93"/>
      <c r="B42" s="93"/>
      <c r="C42" s="93">
        <f>E4</f>
        <v>2021</v>
      </c>
      <c r="D42" s="93">
        <f>I4</f>
        <v>2020</v>
      </c>
      <c r="E42" s="70"/>
      <c r="F42" s="70"/>
      <c r="G42" s="70"/>
      <c r="H42" s="93"/>
      <c r="I42" s="93">
        <f>E4</f>
        <v>2021</v>
      </c>
      <c r="J42" s="93">
        <f>I4</f>
        <v>2020</v>
      </c>
      <c r="K42" s="93"/>
    </row>
    <row r="43" spans="1:20" ht="15" customHeight="1">
      <c r="A43" s="93"/>
      <c r="B43" s="93" t="str">
        <f>A8</f>
        <v>červenec</v>
      </c>
      <c r="C43" s="67">
        <f>E14</f>
        <v>47183.298000000003</v>
      </c>
      <c r="D43" s="67">
        <f>I14</f>
        <v>94701.98000000001</v>
      </c>
      <c r="E43" s="70"/>
      <c r="F43" s="70"/>
      <c r="G43" s="70"/>
      <c r="H43" s="93" t="str">
        <f>A8</f>
        <v>červenec</v>
      </c>
      <c r="I43" s="213">
        <f>E14/E35</f>
        <v>0.56024727250770934</v>
      </c>
      <c r="J43" s="213">
        <f>I14/I35</f>
        <v>0.51488034523380877</v>
      </c>
      <c r="K43" s="93"/>
    </row>
    <row r="44" spans="1:20" ht="15" customHeight="1">
      <c r="A44" s="93"/>
      <c r="B44" s="93" t="str">
        <f>A15</f>
        <v>srpen</v>
      </c>
      <c r="C44" s="67">
        <f>E21</f>
        <v>6524.1148400000002</v>
      </c>
      <c r="D44" s="67">
        <f>I21</f>
        <v>78917.539000000004</v>
      </c>
      <c r="E44" s="70"/>
      <c r="F44" s="70"/>
      <c r="G44" s="70"/>
      <c r="H44" s="93" t="str">
        <f>A15</f>
        <v>srpen</v>
      </c>
      <c r="I44" s="213">
        <f>E21/E35</f>
        <v>7.7466342955447284E-2</v>
      </c>
      <c r="J44" s="213">
        <f>I21/I35</f>
        <v>0.42906272630543274</v>
      </c>
      <c r="K44" s="93"/>
    </row>
    <row r="45" spans="1:20" ht="15" customHeight="1">
      <c r="A45" s="93"/>
      <c r="B45" s="93" t="str">
        <f>A22</f>
        <v>září</v>
      </c>
      <c r="C45" s="67">
        <f>E28</f>
        <v>30511.289000000001</v>
      </c>
      <c r="D45" s="67">
        <f>I28</f>
        <v>10310.555000000002</v>
      </c>
      <c r="E45" s="70"/>
      <c r="F45" s="70"/>
      <c r="G45" s="70"/>
      <c r="H45" s="93" t="str">
        <f>A22</f>
        <v>září</v>
      </c>
      <c r="I45" s="213">
        <f>E28/E35</f>
        <v>0.36228638453684336</v>
      </c>
      <c r="J45" s="213">
        <f>I28/I35</f>
        <v>5.605692846075841E-2</v>
      </c>
      <c r="K45" s="93"/>
    </row>
    <row r="46" spans="1:20" ht="15" customHeight="1">
      <c r="A46" s="93"/>
      <c r="B46" s="93"/>
      <c r="C46" s="67">
        <f>SUM(C43:C45)</f>
        <v>84218.701840000009</v>
      </c>
      <c r="D46" s="67">
        <f>SUM(D43:D45)</f>
        <v>183930.07400000002</v>
      </c>
      <c r="E46" s="93"/>
      <c r="F46" s="93"/>
      <c r="G46" s="93"/>
      <c r="H46" s="93"/>
      <c r="I46" s="127">
        <f>SUM(I43:I45)</f>
        <v>1</v>
      </c>
      <c r="J46" s="127">
        <f>SUM(J43:J45)</f>
        <v>0.99999999999999989</v>
      </c>
      <c r="K46" s="93"/>
    </row>
    <row r="47" spans="1:20" ht="15" customHeight="1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</row>
    <row r="48" spans="1:20" ht="15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</row>
    <row r="49" spans="1:11" ht="1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</row>
    <row r="50" spans="1:11" ht="1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</row>
    <row r="51" spans="1:11" ht="15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</row>
    <row r="52" spans="1:11" ht="15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</row>
    <row r="53" spans="1:11" ht="15" customHeight="1">
      <c r="A53" s="725" t="s">
        <v>301</v>
      </c>
      <c r="B53" s="725"/>
      <c r="C53" s="725"/>
      <c r="D53" s="725"/>
      <c r="E53" s="725"/>
      <c r="F53" s="725"/>
      <c r="G53" s="725"/>
      <c r="H53" s="725"/>
      <c r="I53" s="725"/>
      <c r="J53" s="725"/>
      <c r="K53" s="725"/>
    </row>
    <row r="54" spans="1:11" ht="15" customHeight="1">
      <c r="A54" s="725"/>
      <c r="B54" s="725"/>
      <c r="C54" s="725"/>
      <c r="D54" s="725"/>
      <c r="E54" s="725"/>
      <c r="F54" s="725"/>
      <c r="G54" s="725"/>
      <c r="H54" s="725"/>
      <c r="I54" s="725"/>
      <c r="J54" s="725"/>
      <c r="K54" s="725"/>
    </row>
    <row r="55" spans="1:11" ht="15" customHeight="1">
      <c r="A55" s="725"/>
      <c r="B55" s="725"/>
      <c r="C55" s="725"/>
      <c r="D55" s="725"/>
      <c r="E55" s="725"/>
      <c r="F55" s="725"/>
      <c r="G55" s="725"/>
      <c r="H55" s="725"/>
      <c r="I55" s="725"/>
      <c r="J55" s="725"/>
      <c r="K55" s="725"/>
    </row>
    <row r="56" spans="1:11" ht="15" customHeight="1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</row>
    <row r="57" spans="1:11" ht="15" customHeight="1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</row>
    <row r="58" spans="1:11" ht="15" customHeight="1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</row>
    <row r="59" spans="1:11" ht="15" customHeight="1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/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</sheetData>
  <mergeCells count="20">
    <mergeCell ref="A1:K1"/>
    <mergeCell ref="A2:C2"/>
    <mergeCell ref="A3:D3"/>
    <mergeCell ref="E4:G4"/>
    <mergeCell ref="I4:K4"/>
    <mergeCell ref="G37:K37"/>
    <mergeCell ref="A38:E38"/>
    <mergeCell ref="G38:K38"/>
    <mergeCell ref="A53:K55"/>
    <mergeCell ref="A7:B7"/>
    <mergeCell ref="A8:B14"/>
    <mergeCell ref="A15:B21"/>
    <mergeCell ref="A22:B28"/>
    <mergeCell ref="A29:B35"/>
    <mergeCell ref="A37:E37"/>
    <mergeCell ref="G5:G7"/>
    <mergeCell ref="H5:H7"/>
    <mergeCell ref="K5:K7"/>
    <mergeCell ref="E5:F6"/>
    <mergeCell ref="I5:J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25 H11" evalError="1"/>
    <ignoredError sqref="H35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/>
  <dimension ref="A1:K57"/>
  <sheetViews>
    <sheetView showGridLines="0" topLeftCell="A10" zoomScaleNormal="100" zoomScaleSheetLayoutView="100" workbookViewId="0">
      <selection activeCell="M32" sqref="M32"/>
    </sheetView>
  </sheetViews>
  <sheetFormatPr defaultColWidth="9.140625" defaultRowHeight="12.75"/>
  <cols>
    <col min="1" max="1" width="17.140625" style="204" customWidth="1"/>
    <col min="2" max="2" width="10.140625" style="204" customWidth="1"/>
    <col min="3" max="3" width="9.140625" style="204" customWidth="1"/>
    <col min="4" max="4" width="9.42578125" style="204" customWidth="1"/>
    <col min="5" max="6" width="8.5703125" style="204" customWidth="1"/>
    <col min="7" max="10" width="6.85546875" style="204" customWidth="1"/>
    <col min="11" max="11" width="7.85546875" style="204" customWidth="1"/>
    <col min="12" max="13" width="9.140625" style="204"/>
    <col min="14" max="14" width="11.140625" style="204" customWidth="1"/>
    <col min="15" max="16384" width="9.140625" style="204"/>
  </cols>
  <sheetData>
    <row r="1" spans="1:11" ht="15.75">
      <c r="A1" s="732" t="str">
        <f>"5.6. Spotřeba zemního plynu a teplota ovzduší: "&amp;LOWER(C3)</f>
        <v>5.6. Spotřeba zemního plynu a teplota ovzduší: červenec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</row>
    <row r="2" spans="1:11" ht="6" customHeight="1">
      <c r="A2" s="742"/>
      <c r="B2" s="742"/>
      <c r="C2" s="206"/>
      <c r="D2" s="207"/>
      <c r="E2" s="208"/>
      <c r="F2" s="208"/>
      <c r="G2" s="208"/>
      <c r="H2" s="208"/>
      <c r="I2" s="75"/>
      <c r="J2" s="75"/>
      <c r="K2" s="75"/>
    </row>
    <row r="3" spans="1:11" ht="18.75" customHeight="1">
      <c r="A3" s="737"/>
      <c r="B3" s="738"/>
      <c r="C3" s="735" t="str">
        <f>'3.1'!D6</f>
        <v>červenec</v>
      </c>
      <c r="D3" s="736"/>
      <c r="E3" s="736"/>
      <c r="F3" s="736"/>
      <c r="G3" s="736"/>
      <c r="H3" s="736"/>
      <c r="I3" s="736"/>
      <c r="J3" s="736"/>
      <c r="K3" s="736"/>
    </row>
    <row r="4" spans="1:11" ht="24.95" customHeight="1">
      <c r="A4" s="283"/>
      <c r="B4" s="272"/>
      <c r="C4" s="739" t="s">
        <v>65</v>
      </c>
      <c r="D4" s="740"/>
      <c r="E4" s="740"/>
      <c r="F4" s="741"/>
      <c r="G4" s="733" t="s">
        <v>243</v>
      </c>
      <c r="H4" s="733"/>
      <c r="I4" s="733"/>
      <c r="J4" s="733"/>
      <c r="K4" s="734"/>
    </row>
    <row r="5" spans="1:11" ht="25.5">
      <c r="A5" s="288"/>
      <c r="B5" s="702" t="s">
        <v>239</v>
      </c>
      <c r="C5" s="273"/>
      <c r="D5" s="274"/>
      <c r="E5" s="743" t="s">
        <v>240</v>
      </c>
      <c r="F5" s="743" t="s">
        <v>225</v>
      </c>
      <c r="G5" s="275" t="s">
        <v>72</v>
      </c>
      <c r="H5" s="275" t="s">
        <v>226</v>
      </c>
      <c r="I5" s="275" t="s">
        <v>227</v>
      </c>
      <c r="J5" s="275" t="s">
        <v>241</v>
      </c>
      <c r="K5" s="275" t="s">
        <v>242</v>
      </c>
    </row>
    <row r="6" spans="1:11" ht="13.5" customHeight="1">
      <c r="A6" s="380" t="s">
        <v>238</v>
      </c>
      <c r="B6" s="703"/>
      <c r="C6" s="339" t="s">
        <v>278</v>
      </c>
      <c r="D6" s="338" t="s">
        <v>273</v>
      </c>
      <c r="E6" s="705"/>
      <c r="F6" s="705"/>
      <c r="G6" s="276" t="s">
        <v>276</v>
      </c>
      <c r="H6" s="277" t="s">
        <v>276</v>
      </c>
      <c r="I6" s="277" t="s">
        <v>276</v>
      </c>
      <c r="J6" s="277" t="s">
        <v>276</v>
      </c>
      <c r="K6" s="277" t="s">
        <v>276</v>
      </c>
    </row>
    <row r="7" spans="1:11" ht="15.95" customHeight="1">
      <c r="A7" s="336" t="s">
        <v>21</v>
      </c>
      <c r="B7" s="99">
        <f>'5.2'!D14</f>
        <v>415454</v>
      </c>
      <c r="C7" s="95">
        <f>'5.2'!E14</f>
        <v>21451.486135251151</v>
      </c>
      <c r="D7" s="99">
        <f>'5.2'!F14</f>
        <v>228905.29812801303</v>
      </c>
      <c r="E7" s="101">
        <f>C7/$C$11</f>
        <v>5.6116427965954022E-2</v>
      </c>
      <c r="F7" s="101">
        <f>'5.2'!H14</f>
        <v>-1.99522006443743E-2</v>
      </c>
      <c r="G7" s="104">
        <v>20.041935483870962</v>
      </c>
      <c r="H7" s="104">
        <v>24</v>
      </c>
      <c r="I7" s="104">
        <v>15.4</v>
      </c>
      <c r="J7" s="104">
        <v>18.7</v>
      </c>
      <c r="K7" s="381">
        <v>1.3419354838709623</v>
      </c>
    </row>
    <row r="8" spans="1:11" ht="15.95" customHeight="1">
      <c r="A8" s="337" t="s">
        <v>101</v>
      </c>
      <c r="B8" s="94">
        <f>'5.3'!D14</f>
        <v>2281838</v>
      </c>
      <c r="C8" s="95">
        <f>'5.3'!E14</f>
        <v>302371.2370932679</v>
      </c>
      <c r="D8" s="94">
        <f>'5.3'!F14</f>
        <v>3229173.3891197173</v>
      </c>
      <c r="E8" s="97">
        <f t="shared" ref="E8:E10" si="0">C8/$C$11</f>
        <v>0.79099385647865805</v>
      </c>
      <c r="F8" s="97">
        <f>'5.3'!H14</f>
        <v>5.9504169230185117E-2</v>
      </c>
      <c r="G8" s="104">
        <v>19.009139784946239</v>
      </c>
      <c r="H8" s="105">
        <v>22.599999999999998</v>
      </c>
      <c r="I8" s="105">
        <v>15.066666666666668</v>
      </c>
      <c r="J8" s="105">
        <v>17.583333333333329</v>
      </c>
      <c r="K8" s="104">
        <v>1.4258064516129103</v>
      </c>
    </row>
    <row r="9" spans="1:11" ht="15.95" customHeight="1">
      <c r="A9" s="337" t="s">
        <v>312</v>
      </c>
      <c r="B9" s="94">
        <f>'5.4'!D14</f>
        <v>114522</v>
      </c>
      <c r="C9" s="95">
        <f>'5.4'!E14</f>
        <v>11261.470000000001</v>
      </c>
      <c r="D9" s="94">
        <f>'5.4'!F14</f>
        <v>120340.30936</v>
      </c>
      <c r="E9" s="97">
        <f t="shared" si="0"/>
        <v>2.9459659161202141E-2</v>
      </c>
      <c r="F9" s="97">
        <f>'5.4'!H14</f>
        <v>-7.7486054059071136E-2</v>
      </c>
      <c r="G9" s="104">
        <v>18.303225806451611</v>
      </c>
      <c r="H9" s="105">
        <v>22.3</v>
      </c>
      <c r="I9" s="105">
        <v>13.5</v>
      </c>
      <c r="J9" s="105">
        <v>17.100000000000009</v>
      </c>
      <c r="K9" s="104">
        <v>1.2032258064516022</v>
      </c>
    </row>
    <row r="10" spans="1:11" ht="15.95" customHeight="1">
      <c r="A10" s="337" t="s">
        <v>34</v>
      </c>
      <c r="B10" s="94">
        <f>'5.5'!D14</f>
        <v>8512</v>
      </c>
      <c r="C10" s="95">
        <f>'5.5'!E14</f>
        <v>47183.298000000003</v>
      </c>
      <c r="D10" s="94">
        <f>'5.5'!F14</f>
        <v>503432.49493999995</v>
      </c>
      <c r="E10" s="97">
        <f t="shared" si="0"/>
        <v>0.12343005639418572</v>
      </c>
      <c r="F10" s="97">
        <f>'5.5'!H14</f>
        <v>-0.50177073383259785</v>
      </c>
      <c r="G10" s="104">
        <v>19.022580645161288</v>
      </c>
      <c r="H10" s="105">
        <v>22.6</v>
      </c>
      <c r="I10" s="105">
        <v>14.9</v>
      </c>
      <c r="J10" s="105">
        <v>18.522580645161291</v>
      </c>
      <c r="K10" s="104">
        <v>0.49999999999999645</v>
      </c>
    </row>
    <row r="11" spans="1:11" ht="15.95" customHeight="1">
      <c r="A11" s="382" t="s">
        <v>3</v>
      </c>
      <c r="B11" s="311">
        <f>SUM(B7:B10)</f>
        <v>2820326</v>
      </c>
      <c r="C11" s="312">
        <f>SUM(C7:C10)</f>
        <v>382267.49122851907</v>
      </c>
      <c r="D11" s="311">
        <f t="shared" ref="D11:E11" si="1">SUM(D7:D10)</f>
        <v>4081851.4915477303</v>
      </c>
      <c r="E11" s="315">
        <f t="shared" si="1"/>
        <v>1</v>
      </c>
      <c r="F11" s="315">
        <f>'5.1'!H15</f>
        <v>-7.7065306265552233E-2</v>
      </c>
      <c r="G11" s="318">
        <v>19.022580645161288</v>
      </c>
      <c r="H11" s="319">
        <v>22.6</v>
      </c>
      <c r="I11" s="319">
        <v>14.9</v>
      </c>
      <c r="J11" s="319">
        <v>18.522580645161291</v>
      </c>
      <c r="K11" s="320">
        <v>0.49999999999999645</v>
      </c>
    </row>
    <row r="12" spans="1:11" ht="15" customHeight="1">
      <c r="A12" s="182"/>
      <c r="B12" s="183"/>
      <c r="C12" s="726" t="s">
        <v>201</v>
      </c>
      <c r="D12" s="726"/>
      <c r="E12" s="726"/>
      <c r="F12" s="726"/>
      <c r="G12" s="730" t="s">
        <v>124</v>
      </c>
      <c r="H12" s="730"/>
      <c r="I12" s="730"/>
      <c r="J12" s="730"/>
      <c r="K12" s="730"/>
    </row>
    <row r="13" spans="1:11" ht="15" customHeight="1">
      <c r="A13" s="93"/>
      <c r="B13" s="93"/>
      <c r="C13" s="727"/>
      <c r="D13" s="727"/>
      <c r="E13" s="727"/>
      <c r="F13" s="727"/>
      <c r="G13" s="731" t="s">
        <v>125</v>
      </c>
      <c r="H13" s="731"/>
      <c r="I13" s="731"/>
      <c r="J13" s="731"/>
      <c r="K13" s="731"/>
    </row>
    <row r="14" spans="1:11" ht="15" customHeight="1">
      <c r="A14" s="93"/>
      <c r="B14" s="93"/>
      <c r="C14" s="168"/>
      <c r="D14" s="168"/>
      <c r="E14" s="168"/>
      <c r="F14" s="168"/>
      <c r="G14" s="169"/>
      <c r="H14" s="169"/>
      <c r="I14" s="169"/>
      <c r="J14" s="169"/>
      <c r="K14" s="169"/>
    </row>
    <row r="15" spans="1:11" ht="15" customHeight="1">
      <c r="A15" s="93"/>
      <c r="B15" s="93"/>
      <c r="C15" s="93"/>
      <c r="D15" s="214"/>
      <c r="E15" s="215"/>
      <c r="F15" s="215"/>
      <c r="G15" s="93"/>
      <c r="H15" s="212"/>
      <c r="I15" s="169"/>
      <c r="J15" s="93"/>
      <c r="K15" s="93"/>
    </row>
    <row r="16" spans="1:11" ht="18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1" ht="15" customHeight="1">
      <c r="A17" s="709" t="s">
        <v>288</v>
      </c>
      <c r="B17" s="709"/>
      <c r="C17" s="709"/>
      <c r="D17" s="709"/>
      <c r="E17" s="709"/>
      <c r="F17" s="709" t="s">
        <v>209</v>
      </c>
      <c r="G17" s="709"/>
      <c r="H17" s="709"/>
      <c r="I17" s="709"/>
      <c r="J17" s="709"/>
      <c r="K17" s="709"/>
    </row>
    <row r="18" spans="1:11" ht="15" customHeight="1">
      <c r="A18" s="346"/>
      <c r="B18" s="683" t="str">
        <f>C3</f>
        <v>červenec</v>
      </c>
      <c r="C18" s="683"/>
      <c r="D18" s="346"/>
      <c r="E18" s="346"/>
      <c r="F18" s="346"/>
      <c r="G18" s="346"/>
      <c r="H18" s="683" t="str">
        <f>C3</f>
        <v>červenec</v>
      </c>
      <c r="I18" s="683"/>
      <c r="J18" s="346"/>
      <c r="K18" s="346"/>
    </row>
    <row r="19" spans="1:11" ht="15" customHeight="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</row>
    <row r="20" spans="1:11" ht="15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</row>
    <row r="21" spans="1:11" ht="15" customHeight="1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</row>
    <row r="22" spans="1:11" ht="15" customHeight="1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</row>
    <row r="23" spans="1:11" ht="15" customHeight="1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4" spans="1:11" ht="15" customHeigh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</row>
    <row r="25" spans="1:11" ht="15" customHeight="1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</row>
    <row r="26" spans="1:11" ht="15" customHeight="1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ht="15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1" ht="15" customHeigh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</row>
    <row r="29" spans="1:11" ht="15" customHeight="1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</row>
    <row r="30" spans="1:11" ht="15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pans="1:11" ht="15" customHeigh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ht="1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ht="15" customHeigh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5" customHeight="1">
      <c r="A34" s="709" t="s">
        <v>76</v>
      </c>
      <c r="B34" s="709"/>
      <c r="C34" s="709"/>
      <c r="D34" s="709"/>
      <c r="E34" s="709"/>
      <c r="F34" s="729" t="s">
        <v>77</v>
      </c>
      <c r="G34" s="729"/>
      <c r="H34" s="729"/>
      <c r="I34" s="729"/>
      <c r="J34" s="729"/>
      <c r="K34" s="729"/>
    </row>
    <row r="35" spans="1:11" ht="15" customHeight="1">
      <c r="A35" s="346"/>
      <c r="B35" s="683" t="str">
        <f>C3</f>
        <v>červenec</v>
      </c>
      <c r="C35" s="683"/>
      <c r="D35" s="346"/>
      <c r="E35" s="343"/>
      <c r="F35" s="729"/>
      <c r="G35" s="729"/>
      <c r="H35" s="729"/>
      <c r="I35" s="729"/>
      <c r="J35" s="729"/>
      <c r="K35" s="729"/>
    </row>
    <row r="36" spans="1:11" ht="15" customHeight="1">
      <c r="A36" s="346"/>
      <c r="B36" s="346"/>
      <c r="C36" s="346"/>
      <c r="D36" s="346"/>
      <c r="E36" s="344"/>
      <c r="F36" s="344"/>
      <c r="G36" s="344"/>
      <c r="H36" s="728" t="str">
        <f>C3</f>
        <v>červenec</v>
      </c>
      <c r="I36" s="728"/>
      <c r="J36" s="344"/>
      <c r="K36" s="344"/>
    </row>
    <row r="37" spans="1:11" ht="15" customHeigh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ht="15" customHeight="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ht="15" customHeight="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ht="15" customHeigh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ht="15" customHeigh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ht="15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20">
    <mergeCell ref="A1:K1"/>
    <mergeCell ref="G4:K4"/>
    <mergeCell ref="C3:K3"/>
    <mergeCell ref="A3:B3"/>
    <mergeCell ref="B5:B6"/>
    <mergeCell ref="C4:F4"/>
    <mergeCell ref="A2:B2"/>
    <mergeCell ref="E5:E6"/>
    <mergeCell ref="F5:F6"/>
    <mergeCell ref="C12:F13"/>
    <mergeCell ref="F17:K17"/>
    <mergeCell ref="B18:C18"/>
    <mergeCell ref="H18:I18"/>
    <mergeCell ref="H36:I36"/>
    <mergeCell ref="B35:C35"/>
    <mergeCell ref="F34:K35"/>
    <mergeCell ref="A17:E17"/>
    <mergeCell ref="A34:E34"/>
    <mergeCell ref="G12:K12"/>
    <mergeCell ref="G13:K1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A1:K57"/>
  <sheetViews>
    <sheetView showGridLines="0" zoomScaleNormal="100" zoomScaleSheetLayoutView="100" workbookViewId="0"/>
  </sheetViews>
  <sheetFormatPr defaultColWidth="9.140625" defaultRowHeight="12.75"/>
  <cols>
    <col min="1" max="1" width="17.7109375" style="204" customWidth="1"/>
    <col min="2" max="2" width="10.140625" style="204" customWidth="1"/>
    <col min="3" max="3" width="9.140625" style="204" customWidth="1"/>
    <col min="4" max="4" width="9.42578125" style="204" customWidth="1"/>
    <col min="5" max="6" width="8.5703125" style="204" customWidth="1"/>
    <col min="7" max="10" width="6.85546875" style="204" customWidth="1"/>
    <col min="11" max="11" width="7.85546875" style="204" customWidth="1"/>
    <col min="12" max="13" width="9.140625" style="204"/>
    <col min="14" max="14" width="11.140625" style="204" customWidth="1"/>
    <col min="15" max="16384" width="9.140625" style="204"/>
  </cols>
  <sheetData>
    <row r="1" spans="1:11" ht="15.75" customHeight="1">
      <c r="A1" s="732" t="str">
        <f>"5.7. Spotřeba zemního plynu a teplota ovzduší: "&amp;LOWER(C3)</f>
        <v>5.7. Spotřeba zemního plynu a teplota ovzduší: srpen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</row>
    <row r="2" spans="1:11" ht="6" customHeight="1">
      <c r="A2" s="742"/>
      <c r="B2" s="742"/>
      <c r="C2" s="206"/>
      <c r="D2" s="207"/>
      <c r="E2" s="208"/>
      <c r="F2" s="208"/>
      <c r="G2" s="208"/>
      <c r="H2" s="208"/>
      <c r="I2" s="75"/>
      <c r="J2" s="75"/>
      <c r="K2" s="75"/>
    </row>
    <row r="3" spans="1:11" ht="18.75" customHeight="1">
      <c r="A3" s="737"/>
      <c r="B3" s="738"/>
      <c r="C3" s="735" t="str">
        <f>'3.1'!E6</f>
        <v>srpen</v>
      </c>
      <c r="D3" s="736"/>
      <c r="E3" s="736"/>
      <c r="F3" s="736"/>
      <c r="G3" s="736"/>
      <c r="H3" s="736"/>
      <c r="I3" s="736"/>
      <c r="J3" s="736"/>
      <c r="K3" s="736"/>
    </row>
    <row r="4" spans="1:11" ht="24.95" customHeight="1">
      <c r="A4" s="283"/>
      <c r="B4" s="272"/>
      <c r="C4" s="739" t="s">
        <v>65</v>
      </c>
      <c r="D4" s="740"/>
      <c r="E4" s="740"/>
      <c r="F4" s="741"/>
      <c r="G4" s="733" t="s">
        <v>243</v>
      </c>
      <c r="H4" s="733"/>
      <c r="I4" s="733"/>
      <c r="J4" s="733"/>
      <c r="K4" s="734"/>
    </row>
    <row r="5" spans="1:11" ht="25.5">
      <c r="A5" s="288"/>
      <c r="B5" s="702" t="s">
        <v>239</v>
      </c>
      <c r="C5" s="273"/>
      <c r="D5" s="274"/>
      <c r="E5" s="743" t="s">
        <v>240</v>
      </c>
      <c r="F5" s="743" t="s">
        <v>225</v>
      </c>
      <c r="G5" s="275" t="s">
        <v>72</v>
      </c>
      <c r="H5" s="275" t="s">
        <v>226</v>
      </c>
      <c r="I5" s="275" t="s">
        <v>227</v>
      </c>
      <c r="J5" s="275" t="s">
        <v>241</v>
      </c>
      <c r="K5" s="275" t="s">
        <v>242</v>
      </c>
    </row>
    <row r="6" spans="1:11" ht="14.1" customHeight="1">
      <c r="A6" s="380" t="s">
        <v>238</v>
      </c>
      <c r="B6" s="703"/>
      <c r="C6" s="339" t="s">
        <v>278</v>
      </c>
      <c r="D6" s="338" t="s">
        <v>273</v>
      </c>
      <c r="E6" s="705"/>
      <c r="F6" s="705"/>
      <c r="G6" s="276" t="s">
        <v>276</v>
      </c>
      <c r="H6" s="277" t="s">
        <v>276</v>
      </c>
      <c r="I6" s="277" t="s">
        <v>276</v>
      </c>
      <c r="J6" s="277" t="s">
        <v>276</v>
      </c>
      <c r="K6" s="277" t="s">
        <v>276</v>
      </c>
    </row>
    <row r="7" spans="1:11" ht="15.95" customHeight="1">
      <c r="A7" s="336" t="s">
        <v>21</v>
      </c>
      <c r="B7" s="99">
        <f>'5.2'!D21</f>
        <v>415236</v>
      </c>
      <c r="C7" s="95">
        <f>'5.2'!E21</f>
        <v>21871.742012823921</v>
      </c>
      <c r="D7" s="99">
        <f>'5.2'!F21</f>
        <v>232774.52010098682</v>
      </c>
      <c r="E7" s="101">
        <f>C7/$C$11</f>
        <v>6.0180078288261225E-2</v>
      </c>
      <c r="F7" s="101">
        <f>'5.2'!H21</f>
        <v>0.1284722439439501</v>
      </c>
      <c r="G7" s="104">
        <v>17.522580645161284</v>
      </c>
      <c r="H7" s="104">
        <v>24.2</v>
      </c>
      <c r="I7" s="104">
        <v>13</v>
      </c>
      <c r="J7" s="104">
        <v>18.5</v>
      </c>
      <c r="K7" s="381">
        <v>-0.977419354838716</v>
      </c>
    </row>
    <row r="8" spans="1:11" ht="15.95" customHeight="1">
      <c r="A8" s="337" t="s">
        <v>101</v>
      </c>
      <c r="B8" s="94">
        <f>'5.3'!D21</f>
        <v>2281522</v>
      </c>
      <c r="C8" s="95">
        <f>'5.3'!E21</f>
        <v>322228.78175464511</v>
      </c>
      <c r="D8" s="94">
        <f>'5.3'!F21</f>
        <v>3434788.0536520183</v>
      </c>
      <c r="E8" s="97">
        <f t="shared" ref="E8:E10" si="0">C8/$C$11</f>
        <v>0.88661220040707045</v>
      </c>
      <c r="F8" s="97">
        <f>'5.3'!H21</f>
        <v>0.1066631611324277</v>
      </c>
      <c r="G8" s="104">
        <v>16.265591397849466</v>
      </c>
      <c r="H8" s="105">
        <v>22.233333333333334</v>
      </c>
      <c r="I8" s="105">
        <v>11.85</v>
      </c>
      <c r="J8" s="105">
        <v>17.31666666666667</v>
      </c>
      <c r="K8" s="104">
        <v>-1.051075268817204</v>
      </c>
    </row>
    <row r="9" spans="1:11" ht="15.95" customHeight="1">
      <c r="A9" s="337" t="s">
        <v>312</v>
      </c>
      <c r="B9" s="94">
        <f>'5.4'!D21</f>
        <v>114528</v>
      </c>
      <c r="C9" s="95">
        <f>'5.4'!E21</f>
        <v>12813.60599</v>
      </c>
      <c r="D9" s="94">
        <f>'5.4'!F21</f>
        <v>136621.18833</v>
      </c>
      <c r="E9" s="97">
        <f t="shared" si="0"/>
        <v>3.5256625246448355E-2</v>
      </c>
      <c r="F9" s="97">
        <f>'5.4'!H21</f>
        <v>9.5793642648606597E-2</v>
      </c>
      <c r="G9" s="104">
        <v>15.841935483870968</v>
      </c>
      <c r="H9" s="105">
        <v>21.8</v>
      </c>
      <c r="I9" s="105">
        <v>11.4</v>
      </c>
      <c r="J9" s="105">
        <v>16.800000000000004</v>
      </c>
      <c r="K9" s="104">
        <v>-0.95806451612903665</v>
      </c>
    </row>
    <row r="10" spans="1:11" ht="15.95" customHeight="1">
      <c r="A10" s="337" t="s">
        <v>34</v>
      </c>
      <c r="B10" s="94">
        <f>'5.5'!D21</f>
        <v>8515</v>
      </c>
      <c r="C10" s="95">
        <f>'5.5'!E21</f>
        <v>6524.1148400000002</v>
      </c>
      <c r="D10" s="94">
        <f>'5.5'!F21</f>
        <v>69451.762459000034</v>
      </c>
      <c r="E10" s="97">
        <f t="shared" si="0"/>
        <v>1.7951096058219939E-2</v>
      </c>
      <c r="F10" s="97">
        <f>'5.5'!H21</f>
        <v>-0.91732997603992705</v>
      </c>
      <c r="G10" s="104">
        <v>16.287096774193547</v>
      </c>
      <c r="H10" s="105">
        <v>22.4</v>
      </c>
      <c r="I10" s="105">
        <v>11.9</v>
      </c>
      <c r="J10" s="105">
        <v>18.119354838709679</v>
      </c>
      <c r="K10" s="104">
        <v>-1.8322580645161324</v>
      </c>
    </row>
    <row r="11" spans="1:11" ht="15.95" customHeight="1">
      <c r="A11" s="382" t="s">
        <v>3</v>
      </c>
      <c r="B11" s="311">
        <f>SUM(B7:B10)</f>
        <v>2819801</v>
      </c>
      <c r="C11" s="312">
        <f t="shared" ref="C11:E11" si="1">SUM(C7:C10)</f>
        <v>363438.24459746905</v>
      </c>
      <c r="D11" s="311">
        <f t="shared" si="1"/>
        <v>3873635.5245420048</v>
      </c>
      <c r="E11" s="315">
        <f t="shared" si="1"/>
        <v>1</v>
      </c>
      <c r="F11" s="315">
        <f>'5.1'!H22</f>
        <v>-9.4041234032103765E-2</v>
      </c>
      <c r="G11" s="318">
        <v>16.287096774193547</v>
      </c>
      <c r="H11" s="319">
        <v>22.4</v>
      </c>
      <c r="I11" s="319">
        <v>11.9</v>
      </c>
      <c r="J11" s="319">
        <v>18.119354838709679</v>
      </c>
      <c r="K11" s="320">
        <v>-1.8322580645161324</v>
      </c>
    </row>
    <row r="12" spans="1:11" ht="15" customHeight="1">
      <c r="A12" s="182"/>
      <c r="B12" s="183"/>
      <c r="C12" s="726" t="s">
        <v>201</v>
      </c>
      <c r="D12" s="726"/>
      <c r="E12" s="726"/>
      <c r="F12" s="726"/>
      <c r="G12" s="730" t="s">
        <v>124</v>
      </c>
      <c r="H12" s="730"/>
      <c r="I12" s="730"/>
      <c r="J12" s="730"/>
      <c r="K12" s="730"/>
    </row>
    <row r="13" spans="1:11" ht="15" customHeight="1">
      <c r="A13" s="93"/>
      <c r="B13" s="93"/>
      <c r="C13" s="727"/>
      <c r="D13" s="727"/>
      <c r="E13" s="727"/>
      <c r="F13" s="727"/>
      <c r="G13" s="731" t="s">
        <v>125</v>
      </c>
      <c r="H13" s="731"/>
      <c r="I13" s="731"/>
      <c r="J13" s="731"/>
      <c r="K13" s="731"/>
    </row>
    <row r="14" spans="1:11" ht="15" customHeight="1">
      <c r="A14" s="93"/>
      <c r="B14" s="93"/>
      <c r="C14" s="168"/>
      <c r="D14" s="168"/>
      <c r="E14" s="168"/>
      <c r="F14" s="168"/>
      <c r="G14" s="169"/>
      <c r="H14" s="169"/>
      <c r="I14" s="169"/>
      <c r="J14" s="169"/>
      <c r="K14" s="169"/>
    </row>
    <row r="15" spans="1:11" ht="15" customHeight="1">
      <c r="A15" s="93"/>
      <c r="B15" s="93"/>
      <c r="C15" s="93"/>
      <c r="D15" s="214"/>
      <c r="E15" s="215"/>
      <c r="F15" s="215"/>
      <c r="G15" s="93"/>
      <c r="H15" s="212"/>
      <c r="I15" s="169"/>
      <c r="J15" s="93"/>
      <c r="K15" s="93"/>
    </row>
    <row r="16" spans="1:11" ht="18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1" ht="15" customHeight="1">
      <c r="A17" s="709" t="s">
        <v>288</v>
      </c>
      <c r="B17" s="709"/>
      <c r="C17" s="709"/>
      <c r="D17" s="709"/>
      <c r="E17" s="709"/>
      <c r="F17" s="709" t="s">
        <v>209</v>
      </c>
      <c r="G17" s="709"/>
      <c r="H17" s="709"/>
      <c r="I17" s="709"/>
      <c r="J17" s="709"/>
      <c r="K17" s="709"/>
    </row>
    <row r="18" spans="1:11" ht="15" customHeight="1">
      <c r="A18" s="342"/>
      <c r="B18" s="683" t="str">
        <f>C3</f>
        <v>srpen</v>
      </c>
      <c r="C18" s="683"/>
      <c r="D18" s="342"/>
      <c r="E18" s="342"/>
      <c r="F18" s="342"/>
      <c r="G18" s="345"/>
      <c r="H18" s="683" t="str">
        <f>C3</f>
        <v>srpen</v>
      </c>
      <c r="I18" s="683"/>
      <c r="J18" s="342"/>
      <c r="K18" s="342"/>
    </row>
    <row r="19" spans="1:11" ht="15" customHeight="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</row>
    <row r="20" spans="1:11" ht="15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</row>
    <row r="21" spans="1:11" ht="15" customHeight="1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</row>
    <row r="22" spans="1:11" ht="15" customHeight="1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</row>
    <row r="23" spans="1:11" ht="15" customHeight="1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4" spans="1:11" ht="15" customHeigh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</row>
    <row r="25" spans="1:11" ht="15" customHeight="1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</row>
    <row r="26" spans="1:11" ht="15" customHeight="1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ht="15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1" ht="15" customHeigh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</row>
    <row r="29" spans="1:11" ht="15" customHeight="1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</row>
    <row r="30" spans="1:11" ht="15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pans="1:11" ht="15" customHeigh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ht="1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ht="15" customHeigh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5" customHeight="1">
      <c r="A34" s="709" t="s">
        <v>76</v>
      </c>
      <c r="B34" s="709"/>
      <c r="C34" s="709"/>
      <c r="D34" s="709"/>
      <c r="E34" s="709"/>
      <c r="F34" s="729" t="s">
        <v>77</v>
      </c>
      <c r="G34" s="729"/>
      <c r="H34" s="729"/>
      <c r="I34" s="729"/>
      <c r="J34" s="729"/>
      <c r="K34" s="729"/>
    </row>
    <row r="35" spans="1:11" ht="15" customHeight="1">
      <c r="A35" s="342"/>
      <c r="B35" s="683" t="str">
        <f>C3</f>
        <v>srpen</v>
      </c>
      <c r="C35" s="683"/>
      <c r="D35" s="342"/>
      <c r="E35" s="343"/>
      <c r="F35" s="729"/>
      <c r="G35" s="729"/>
      <c r="H35" s="729"/>
      <c r="I35" s="729"/>
      <c r="J35" s="729"/>
      <c r="K35" s="729"/>
    </row>
    <row r="36" spans="1:11" ht="15" customHeight="1">
      <c r="A36" s="342"/>
      <c r="B36" s="342"/>
      <c r="C36" s="342"/>
      <c r="D36" s="342"/>
      <c r="E36" s="344"/>
      <c r="F36" s="344"/>
      <c r="G36" s="344"/>
      <c r="H36" s="728" t="str">
        <f>C3</f>
        <v>srpen</v>
      </c>
      <c r="I36" s="728"/>
      <c r="J36" s="344"/>
      <c r="K36" s="344"/>
    </row>
    <row r="37" spans="1:11" ht="15" customHeigh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ht="15" customHeight="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ht="15" customHeight="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ht="15" customHeigh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ht="15" customHeigh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ht="15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20">
    <mergeCell ref="B35:C35"/>
    <mergeCell ref="H36:I36"/>
    <mergeCell ref="A34:E34"/>
    <mergeCell ref="F34:K35"/>
    <mergeCell ref="A17:E17"/>
    <mergeCell ref="H18:I18"/>
    <mergeCell ref="A1:K1"/>
    <mergeCell ref="G4:K4"/>
    <mergeCell ref="C3:K3"/>
    <mergeCell ref="F17:K17"/>
    <mergeCell ref="B18:C18"/>
    <mergeCell ref="A3:B3"/>
    <mergeCell ref="C4:F4"/>
    <mergeCell ref="A2:B2"/>
    <mergeCell ref="B5:B6"/>
    <mergeCell ref="C12:F13"/>
    <mergeCell ref="G12:K12"/>
    <mergeCell ref="G13:K13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K57"/>
  <sheetViews>
    <sheetView showGridLines="0" zoomScaleNormal="100" zoomScaleSheetLayoutView="100" workbookViewId="0"/>
  </sheetViews>
  <sheetFormatPr defaultColWidth="9.140625" defaultRowHeight="12.75"/>
  <cols>
    <col min="1" max="1" width="17.42578125" style="204" customWidth="1"/>
    <col min="2" max="2" width="10.140625" style="204" customWidth="1"/>
    <col min="3" max="3" width="9.140625" style="204" customWidth="1"/>
    <col min="4" max="4" width="9.42578125" style="204" customWidth="1"/>
    <col min="5" max="6" width="8.5703125" style="204" customWidth="1"/>
    <col min="7" max="10" width="6.85546875" style="204" customWidth="1"/>
    <col min="11" max="11" width="7.85546875" style="204" customWidth="1"/>
    <col min="12" max="13" width="9.140625" style="204"/>
    <col min="14" max="14" width="11.140625" style="204" customWidth="1"/>
    <col min="15" max="16384" width="9.140625" style="204"/>
  </cols>
  <sheetData>
    <row r="1" spans="1:11" ht="15.75" customHeight="1">
      <c r="A1" s="732" t="str">
        <f>"5.8. Spotřeba zemního plynu a teplota ovzduší: "&amp;LOWER(C3)</f>
        <v>5.8. Spotřeba zemního plynu a teplota ovzduší: září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</row>
    <row r="2" spans="1:11" ht="6" customHeight="1">
      <c r="A2" s="742"/>
      <c r="B2" s="742"/>
      <c r="C2" s="206"/>
      <c r="D2" s="207"/>
      <c r="E2" s="208"/>
      <c r="F2" s="208"/>
      <c r="G2" s="208"/>
      <c r="H2" s="208"/>
      <c r="I2" s="75"/>
      <c r="J2" s="75"/>
      <c r="K2" s="75"/>
    </row>
    <row r="3" spans="1:11" ht="18.75" customHeight="1">
      <c r="A3" s="737"/>
      <c r="B3" s="738"/>
      <c r="C3" s="735" t="str">
        <f>'3.1'!F6</f>
        <v>září</v>
      </c>
      <c r="D3" s="736"/>
      <c r="E3" s="736"/>
      <c r="F3" s="736"/>
      <c r="G3" s="736"/>
      <c r="H3" s="736"/>
      <c r="I3" s="736"/>
      <c r="J3" s="736"/>
      <c r="K3" s="736"/>
    </row>
    <row r="4" spans="1:11" ht="24.95" customHeight="1">
      <c r="A4" s="283"/>
      <c r="B4" s="272"/>
      <c r="C4" s="739" t="s">
        <v>65</v>
      </c>
      <c r="D4" s="740"/>
      <c r="E4" s="740"/>
      <c r="F4" s="741"/>
      <c r="G4" s="733" t="s">
        <v>243</v>
      </c>
      <c r="H4" s="733"/>
      <c r="I4" s="733"/>
      <c r="J4" s="733"/>
      <c r="K4" s="734"/>
    </row>
    <row r="5" spans="1:11" ht="25.5">
      <c r="A5" s="288"/>
      <c r="B5" s="702" t="s">
        <v>239</v>
      </c>
      <c r="C5" s="273"/>
      <c r="D5" s="274"/>
      <c r="E5" s="743" t="s">
        <v>240</v>
      </c>
      <c r="F5" s="743" t="s">
        <v>225</v>
      </c>
      <c r="G5" s="275" t="s">
        <v>72</v>
      </c>
      <c r="H5" s="275" t="s">
        <v>226</v>
      </c>
      <c r="I5" s="275" t="s">
        <v>227</v>
      </c>
      <c r="J5" s="275" t="s">
        <v>241</v>
      </c>
      <c r="K5" s="275" t="s">
        <v>242</v>
      </c>
    </row>
    <row r="6" spans="1:11" ht="14.1" customHeight="1">
      <c r="A6" s="380" t="s">
        <v>238</v>
      </c>
      <c r="B6" s="703"/>
      <c r="C6" s="339" t="s">
        <v>278</v>
      </c>
      <c r="D6" s="338" t="s">
        <v>273</v>
      </c>
      <c r="E6" s="705"/>
      <c r="F6" s="705"/>
      <c r="G6" s="276" t="s">
        <v>276</v>
      </c>
      <c r="H6" s="277" t="s">
        <v>276</v>
      </c>
      <c r="I6" s="277" t="s">
        <v>276</v>
      </c>
      <c r="J6" s="277" t="s">
        <v>276</v>
      </c>
      <c r="K6" s="277" t="s">
        <v>276</v>
      </c>
    </row>
    <row r="7" spans="1:11" ht="15.95" customHeight="1">
      <c r="A7" s="336" t="s">
        <v>21</v>
      </c>
      <c r="B7" s="99">
        <f>'5.2'!D28</f>
        <v>415051</v>
      </c>
      <c r="C7" s="95">
        <f>'5.2'!E28</f>
        <v>28361.221471816913</v>
      </c>
      <c r="D7" s="99">
        <f>'5.2'!F28</f>
        <v>301990.29953500029</v>
      </c>
      <c r="E7" s="101">
        <f>C7/$C$11</f>
        <v>6.6084794986379647E-2</v>
      </c>
      <c r="F7" s="101">
        <f>'5.2'!H28</f>
        <v>1.7211676278151056E-2</v>
      </c>
      <c r="G7" s="104">
        <v>16.113333333333333</v>
      </c>
      <c r="H7" s="104">
        <v>19.5</v>
      </c>
      <c r="I7" s="104">
        <v>9.6999999999999993</v>
      </c>
      <c r="J7" s="104">
        <v>14.100000000000005</v>
      </c>
      <c r="K7" s="381">
        <v>2.0133333333333283</v>
      </c>
    </row>
    <row r="8" spans="1:11" ht="15.95" customHeight="1">
      <c r="A8" s="337" t="s">
        <v>101</v>
      </c>
      <c r="B8" s="94">
        <f>'5.3'!D28</f>
        <v>2281656</v>
      </c>
      <c r="C8" s="95">
        <f>'5.3'!E28</f>
        <v>354928.78614304791</v>
      </c>
      <c r="D8" s="94">
        <f>'5.3'!F28</f>
        <v>3784107.3085127776</v>
      </c>
      <c r="E8" s="97">
        <f t="shared" ref="E8:E10" si="0">C8/$C$11</f>
        <v>0.8270234795894098</v>
      </c>
      <c r="F8" s="97">
        <f>'5.3'!H28</f>
        <v>-2.3160674127788921E-2</v>
      </c>
      <c r="G8" s="104">
        <v>14.406666666666665</v>
      </c>
      <c r="H8" s="105">
        <v>18.05</v>
      </c>
      <c r="I8" s="105">
        <v>8.6</v>
      </c>
      <c r="J8" s="105">
        <v>13.033333333333342</v>
      </c>
      <c r="K8" s="104">
        <v>1.3733333333333224</v>
      </c>
    </row>
    <row r="9" spans="1:11" ht="15.95" customHeight="1">
      <c r="A9" s="337" t="s">
        <v>312</v>
      </c>
      <c r="B9" s="94">
        <f>'5.4'!D28</f>
        <v>114590</v>
      </c>
      <c r="C9" s="95">
        <f>'5.4'!E28</f>
        <v>15362.80199</v>
      </c>
      <c r="D9" s="94">
        <f>'5.4'!F28</f>
        <v>164013.89814999999</v>
      </c>
      <c r="E9" s="97">
        <f t="shared" si="0"/>
        <v>3.5797034374360999E-2</v>
      </c>
      <c r="F9" s="97">
        <f>'5.4'!H28</f>
        <v>5.3583175407148784E-2</v>
      </c>
      <c r="G9" s="104">
        <v>13.860000000000005</v>
      </c>
      <c r="H9" s="105">
        <v>17.899999999999999</v>
      </c>
      <c r="I9" s="105">
        <v>7.6</v>
      </c>
      <c r="J9" s="105">
        <v>12.5</v>
      </c>
      <c r="K9" s="104">
        <v>1.3600000000000048</v>
      </c>
    </row>
    <row r="10" spans="1:11" ht="15.95" customHeight="1">
      <c r="A10" s="337" t="s">
        <v>34</v>
      </c>
      <c r="B10" s="94">
        <f>'5.5'!D28</f>
        <v>8736</v>
      </c>
      <c r="C10" s="95">
        <f>'5.5'!E28</f>
        <v>30511.289000000001</v>
      </c>
      <c r="D10" s="94">
        <f>'5.5'!F28</f>
        <v>324859.33107900003</v>
      </c>
      <c r="E10" s="97">
        <f t="shared" si="0"/>
        <v>7.1094691049849473E-2</v>
      </c>
      <c r="F10" s="97">
        <f>'5.5'!H28</f>
        <v>1.9592285769291753</v>
      </c>
      <c r="G10" s="104">
        <v>14.373333333333333</v>
      </c>
      <c r="H10" s="105">
        <v>18.100000000000001</v>
      </c>
      <c r="I10" s="105">
        <v>8.6</v>
      </c>
      <c r="J10" s="105">
        <v>13.223333333333333</v>
      </c>
      <c r="K10" s="104">
        <v>1.1500000000000004</v>
      </c>
    </row>
    <row r="11" spans="1:11" ht="15.95" customHeight="1">
      <c r="A11" s="382" t="s">
        <v>3</v>
      </c>
      <c r="B11" s="311">
        <f>SUM(B7:B10)</f>
        <v>2820033</v>
      </c>
      <c r="C11" s="312">
        <f t="shared" ref="C11:E11" si="1">SUM(C7:C10)</f>
        <v>429164.09860486485</v>
      </c>
      <c r="D11" s="311">
        <f t="shared" si="1"/>
        <v>4574970.8372767773</v>
      </c>
      <c r="E11" s="315">
        <f t="shared" si="1"/>
        <v>0.99999999999999989</v>
      </c>
      <c r="F11" s="315">
        <f>'5.1'!H29</f>
        <v>3.1353279352934672E-2</v>
      </c>
      <c r="G11" s="318">
        <v>14.373333333333333</v>
      </c>
      <c r="H11" s="319">
        <v>18.100000000000001</v>
      </c>
      <c r="I11" s="319">
        <v>8.6</v>
      </c>
      <c r="J11" s="319">
        <v>13.223333333333333</v>
      </c>
      <c r="K11" s="320">
        <v>1.1500000000000004</v>
      </c>
    </row>
    <row r="12" spans="1:11" ht="15" customHeight="1">
      <c r="A12" s="182"/>
      <c r="B12" s="183"/>
      <c r="C12" s="726" t="s">
        <v>201</v>
      </c>
      <c r="D12" s="726"/>
      <c r="E12" s="726"/>
      <c r="F12" s="726"/>
      <c r="G12" s="730" t="s">
        <v>124</v>
      </c>
      <c r="H12" s="730"/>
      <c r="I12" s="730"/>
      <c r="J12" s="730"/>
      <c r="K12" s="730"/>
    </row>
    <row r="13" spans="1:11" ht="15" customHeight="1">
      <c r="A13" s="93"/>
      <c r="B13" s="93"/>
      <c r="C13" s="727"/>
      <c r="D13" s="727"/>
      <c r="E13" s="727"/>
      <c r="F13" s="727"/>
      <c r="G13" s="731" t="s">
        <v>125</v>
      </c>
      <c r="H13" s="731"/>
      <c r="I13" s="731"/>
      <c r="J13" s="731"/>
      <c r="K13" s="731"/>
    </row>
    <row r="14" spans="1:11" ht="15" customHeight="1">
      <c r="A14" s="93"/>
      <c r="B14" s="93"/>
      <c r="C14" s="168"/>
      <c r="D14" s="168"/>
      <c r="E14" s="168"/>
      <c r="F14" s="168"/>
      <c r="G14" s="169"/>
      <c r="H14" s="169"/>
      <c r="I14" s="169"/>
      <c r="J14" s="169"/>
      <c r="K14" s="169"/>
    </row>
    <row r="15" spans="1:11" ht="15" customHeight="1">
      <c r="A15" s="93"/>
      <c r="B15" s="93"/>
      <c r="C15" s="93"/>
      <c r="D15" s="214"/>
      <c r="E15" s="215"/>
      <c r="F15" s="215"/>
      <c r="G15" s="93"/>
      <c r="H15" s="212"/>
      <c r="I15" s="169"/>
      <c r="J15" s="93"/>
      <c r="K15" s="93"/>
    </row>
    <row r="16" spans="1:11" ht="18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1" ht="15" customHeight="1">
      <c r="A17" s="709" t="s">
        <v>288</v>
      </c>
      <c r="B17" s="709"/>
      <c r="C17" s="709"/>
      <c r="D17" s="709"/>
      <c r="E17" s="709"/>
      <c r="F17" s="709" t="s">
        <v>209</v>
      </c>
      <c r="G17" s="709"/>
      <c r="H17" s="709"/>
      <c r="I17" s="709"/>
      <c r="J17" s="709"/>
      <c r="K17" s="709"/>
    </row>
    <row r="18" spans="1:11" ht="15" customHeight="1">
      <c r="A18" s="342"/>
      <c r="B18" s="683" t="str">
        <f>C3</f>
        <v>září</v>
      </c>
      <c r="C18" s="683"/>
      <c r="D18" s="342"/>
      <c r="E18" s="342"/>
      <c r="F18" s="342"/>
      <c r="G18" s="342"/>
      <c r="H18" s="683" t="str">
        <f>C3</f>
        <v>září</v>
      </c>
      <c r="I18" s="683"/>
      <c r="J18" s="342"/>
      <c r="K18" s="342"/>
    </row>
    <row r="19" spans="1:11" ht="15" customHeight="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</row>
    <row r="20" spans="1:11" ht="15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</row>
    <row r="21" spans="1:11" ht="15" customHeight="1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</row>
    <row r="22" spans="1:11" ht="15" customHeight="1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</row>
    <row r="23" spans="1:11" ht="15" customHeight="1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4" spans="1:11" ht="15" customHeigh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</row>
    <row r="25" spans="1:11" ht="15" customHeight="1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</row>
    <row r="26" spans="1:11" ht="15" customHeight="1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ht="15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1" ht="15" customHeigh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</row>
    <row r="29" spans="1:11" ht="15" customHeight="1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</row>
    <row r="30" spans="1:11" ht="15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pans="1:11" ht="15" customHeigh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ht="1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ht="15" customHeigh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5" customHeight="1">
      <c r="A34" s="709" t="s">
        <v>76</v>
      </c>
      <c r="B34" s="709"/>
      <c r="C34" s="709"/>
      <c r="D34" s="709"/>
      <c r="E34" s="709"/>
      <c r="F34" s="729" t="s">
        <v>77</v>
      </c>
      <c r="G34" s="729"/>
      <c r="H34" s="729"/>
      <c r="I34" s="729"/>
      <c r="J34" s="729"/>
      <c r="K34" s="729"/>
    </row>
    <row r="35" spans="1:11" ht="15" customHeight="1">
      <c r="A35" s="342"/>
      <c r="B35" s="683" t="str">
        <f>C3</f>
        <v>září</v>
      </c>
      <c r="C35" s="683"/>
      <c r="D35" s="342"/>
      <c r="E35" s="343"/>
      <c r="F35" s="729"/>
      <c r="G35" s="729"/>
      <c r="H35" s="729"/>
      <c r="I35" s="729"/>
      <c r="J35" s="729"/>
      <c r="K35" s="729"/>
    </row>
    <row r="36" spans="1:11" ht="15" customHeight="1">
      <c r="A36" s="342"/>
      <c r="B36" s="342"/>
      <c r="C36" s="342"/>
      <c r="D36" s="342"/>
      <c r="E36" s="344"/>
      <c r="F36" s="344"/>
      <c r="G36" s="344"/>
      <c r="H36" s="728" t="str">
        <f>C3</f>
        <v>září</v>
      </c>
      <c r="I36" s="728"/>
      <c r="J36" s="344"/>
      <c r="K36" s="344"/>
    </row>
    <row r="37" spans="1:11" ht="15" customHeigh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ht="15" customHeight="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ht="15" customHeight="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ht="15" customHeigh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ht="15" customHeigh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ht="15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20">
    <mergeCell ref="H36:I36"/>
    <mergeCell ref="A34:E34"/>
    <mergeCell ref="F34:K35"/>
    <mergeCell ref="B5:B6"/>
    <mergeCell ref="C12:F13"/>
    <mergeCell ref="G12:K12"/>
    <mergeCell ref="G13:K13"/>
    <mergeCell ref="A17:E17"/>
    <mergeCell ref="F17:K17"/>
    <mergeCell ref="B18:C18"/>
    <mergeCell ref="H18:I18"/>
    <mergeCell ref="B35:C35"/>
    <mergeCell ref="E5:E6"/>
    <mergeCell ref="F5:F6"/>
    <mergeCell ref="A1:K1"/>
    <mergeCell ref="G4:K4"/>
    <mergeCell ref="C3:K3"/>
    <mergeCell ref="A2:B2"/>
    <mergeCell ref="A3:B3"/>
    <mergeCell ref="C4:F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A1:K57"/>
  <sheetViews>
    <sheetView showGridLines="0" zoomScaleNormal="100" zoomScaleSheetLayoutView="100" workbookViewId="0"/>
  </sheetViews>
  <sheetFormatPr defaultColWidth="9.140625" defaultRowHeight="12.75"/>
  <cols>
    <col min="1" max="1" width="17.7109375" style="204" customWidth="1"/>
    <col min="2" max="2" width="10.140625" style="204" customWidth="1"/>
    <col min="3" max="3" width="9.140625" style="204" customWidth="1"/>
    <col min="4" max="4" width="9.42578125" style="204" customWidth="1"/>
    <col min="5" max="6" width="8.5703125" style="204" customWidth="1"/>
    <col min="7" max="10" width="6.85546875" style="204" customWidth="1"/>
    <col min="11" max="11" width="7.85546875" style="204" customWidth="1"/>
    <col min="12" max="13" width="9.140625" style="204"/>
    <col min="14" max="14" width="11.140625" style="204" customWidth="1"/>
    <col min="15" max="16384" width="9.140625" style="204"/>
  </cols>
  <sheetData>
    <row r="1" spans="1:11" ht="15.75" customHeight="1">
      <c r="A1" s="732" t="str">
        <f>"5.9. Spotřeba zemního plynu a teplota ovzduší: "&amp;(C3)</f>
        <v>5.9. Spotřeba zemního plynu a teplota ovzduší: III. čtvrtletí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</row>
    <row r="2" spans="1:11" ht="6" customHeight="1">
      <c r="A2" s="742"/>
      <c r="B2" s="742"/>
      <c r="C2" s="206"/>
      <c r="D2" s="207"/>
      <c r="E2" s="208"/>
      <c r="F2" s="208"/>
      <c r="G2" s="208"/>
      <c r="H2" s="208"/>
      <c r="I2" s="75"/>
      <c r="J2" s="75"/>
      <c r="K2" s="75"/>
    </row>
    <row r="3" spans="1:11" ht="18.75" customHeight="1">
      <c r="A3" s="737"/>
      <c r="B3" s="738"/>
      <c r="C3" s="735" t="str">
        <f>'3.1'!G6</f>
        <v>III. čtvrtletí</v>
      </c>
      <c r="D3" s="736"/>
      <c r="E3" s="736"/>
      <c r="F3" s="736"/>
      <c r="G3" s="736"/>
      <c r="H3" s="736"/>
      <c r="I3" s="736"/>
      <c r="J3" s="736"/>
      <c r="K3" s="736"/>
    </row>
    <row r="4" spans="1:11" ht="24.95" customHeight="1">
      <c r="A4" s="283"/>
      <c r="B4" s="272"/>
      <c r="C4" s="739" t="s">
        <v>65</v>
      </c>
      <c r="D4" s="740"/>
      <c r="E4" s="740"/>
      <c r="F4" s="741"/>
      <c r="G4" s="733" t="s">
        <v>243</v>
      </c>
      <c r="H4" s="733"/>
      <c r="I4" s="733"/>
      <c r="J4" s="733"/>
      <c r="K4" s="734"/>
    </row>
    <row r="5" spans="1:11" ht="25.5">
      <c r="A5" s="288"/>
      <c r="B5" s="702" t="s">
        <v>239</v>
      </c>
      <c r="C5" s="273"/>
      <c r="D5" s="274"/>
      <c r="E5" s="743" t="s">
        <v>240</v>
      </c>
      <c r="F5" s="743" t="s">
        <v>225</v>
      </c>
      <c r="G5" s="275" t="s">
        <v>72</v>
      </c>
      <c r="H5" s="275" t="s">
        <v>226</v>
      </c>
      <c r="I5" s="275" t="s">
        <v>227</v>
      </c>
      <c r="J5" s="275" t="s">
        <v>241</v>
      </c>
      <c r="K5" s="275" t="s">
        <v>242</v>
      </c>
    </row>
    <row r="6" spans="1:11" ht="14.1" customHeight="1">
      <c r="A6" s="380" t="s">
        <v>238</v>
      </c>
      <c r="B6" s="703"/>
      <c r="C6" s="339" t="s">
        <v>278</v>
      </c>
      <c r="D6" s="338" t="s">
        <v>273</v>
      </c>
      <c r="E6" s="705"/>
      <c r="F6" s="705"/>
      <c r="G6" s="276" t="s">
        <v>276</v>
      </c>
      <c r="H6" s="277" t="s">
        <v>276</v>
      </c>
      <c r="I6" s="277" t="s">
        <v>276</v>
      </c>
      <c r="J6" s="277" t="s">
        <v>276</v>
      </c>
      <c r="K6" s="277" t="s">
        <v>276</v>
      </c>
    </row>
    <row r="7" spans="1:11" ht="15.95" customHeight="1">
      <c r="A7" s="336" t="s">
        <v>21</v>
      </c>
      <c r="B7" s="99">
        <f>'5.2'!D35</f>
        <v>415051</v>
      </c>
      <c r="C7" s="95">
        <f>'5.2'!E35</f>
        <v>71684.449619891981</v>
      </c>
      <c r="D7" s="99">
        <f>'5.2'!F35</f>
        <v>763670.11776399997</v>
      </c>
      <c r="E7" s="101">
        <f>C7/$C$11</f>
        <v>6.101480140105766E-2</v>
      </c>
      <c r="F7" s="101">
        <f>'5.2'!H35</f>
        <v>3.6632455627801611E-2</v>
      </c>
      <c r="G7" s="104">
        <f>AVERAGE('5.6'!G7,'5.7'!G7,'5.8'!G7)</f>
        <v>17.892616487455189</v>
      </c>
      <c r="H7" s="104">
        <f>MAX('5.6'!H7,'5.7'!H7,'5.8'!H7)</f>
        <v>24.2</v>
      </c>
      <c r="I7" s="104">
        <f>MIN('5.6'!I7,'5.7'!I7,'5.8'!I7)</f>
        <v>9.6999999999999993</v>
      </c>
      <c r="J7" s="104">
        <f>AVERAGE('5.6'!J7,'5.7'!J7,'5.8'!J7)</f>
        <v>17.100000000000005</v>
      </c>
      <c r="K7" s="381">
        <f>G7-J7</f>
        <v>0.79261648745518443</v>
      </c>
    </row>
    <row r="8" spans="1:11" ht="15.95" customHeight="1">
      <c r="A8" s="337" t="s">
        <v>101</v>
      </c>
      <c r="B8" s="94">
        <f>'5.3'!D35</f>
        <v>2281656</v>
      </c>
      <c r="C8" s="95">
        <f>'5.3'!E35</f>
        <v>979528.80499096087</v>
      </c>
      <c r="D8" s="94">
        <f>'5.3'!F35</f>
        <v>10448068.751284514</v>
      </c>
      <c r="E8" s="97">
        <f t="shared" ref="E8:E10" si="0">C8/$C$11</f>
        <v>0.83373389654308228</v>
      </c>
      <c r="F8" s="97">
        <f>'5.3'!H35</f>
        <v>4.215728074488638E-2</v>
      </c>
      <c r="G8" s="104">
        <f>AVERAGE('5.6'!G8,'5.7'!G8,'5.8'!G8)</f>
        <v>16.560465949820792</v>
      </c>
      <c r="H8" s="105">
        <f>MAX('5.6'!H8,'5.7'!H8,'5.8'!H8)</f>
        <v>22.599999999999998</v>
      </c>
      <c r="I8" s="105">
        <f>MIN('5.6'!I8,'5.7'!I8,'5.8'!I8)</f>
        <v>8.6</v>
      </c>
      <c r="J8" s="105">
        <f>AVERAGE('5.6'!J8,'5.7'!J8,'5.8'!J8)</f>
        <v>15.97777777777778</v>
      </c>
      <c r="K8" s="104">
        <f t="shared" ref="K8:K11" si="1">G8-J8</f>
        <v>0.58268817204301193</v>
      </c>
    </row>
    <row r="9" spans="1:11" ht="15.95" customHeight="1">
      <c r="A9" s="337" t="s">
        <v>312</v>
      </c>
      <c r="B9" s="94">
        <f>'5.4'!D35</f>
        <v>114590</v>
      </c>
      <c r="C9" s="95">
        <f>'5.4'!E35</f>
        <v>39437.877979999997</v>
      </c>
      <c r="D9" s="94">
        <f>'5.4'!F35</f>
        <v>420975.39584000001</v>
      </c>
      <c r="E9" s="97">
        <f t="shared" si="0"/>
        <v>3.3567870094396504E-2</v>
      </c>
      <c r="F9" s="97">
        <f>'5.4'!H35</f>
        <v>2.4831649734639773E-2</v>
      </c>
      <c r="G9" s="104">
        <f>AVERAGE('5.6'!G9,'5.7'!G9,'5.8'!G9)</f>
        <v>16.001720430107529</v>
      </c>
      <c r="H9" s="105">
        <f>MAX('5.6'!H9,'5.7'!H9,'5.8'!H9)</f>
        <v>22.3</v>
      </c>
      <c r="I9" s="105">
        <f>MIN('5.6'!I9,'5.7'!I9,'5.8'!I9)</f>
        <v>7.6</v>
      </c>
      <c r="J9" s="105">
        <f>AVERAGE('5.6'!J9,'5.7'!J9,'5.8'!J9)</f>
        <v>15.46666666666667</v>
      </c>
      <c r="K9" s="104">
        <f t="shared" si="1"/>
        <v>0.53505376344085853</v>
      </c>
    </row>
    <row r="10" spans="1:11" ht="15.95" customHeight="1">
      <c r="A10" s="337" t="s">
        <v>34</v>
      </c>
      <c r="B10" s="94">
        <f>'5.5'!D35</f>
        <v>8736</v>
      </c>
      <c r="C10" s="95">
        <f>'5.5'!E35</f>
        <v>84218.701840000009</v>
      </c>
      <c r="D10" s="94">
        <f>'5.5'!F35</f>
        <v>897743.58847800014</v>
      </c>
      <c r="E10" s="97">
        <f t="shared" si="0"/>
        <v>7.1683431961463567E-2</v>
      </c>
      <c r="F10" s="97">
        <f>'5.5'!H35</f>
        <v>-0.54211565293014563</v>
      </c>
      <c r="G10" s="104">
        <f>AVERAGE('5.6'!G10,'5.7'!G10,'5.8'!G10)</f>
        <v>16.56100358422939</v>
      </c>
      <c r="H10" s="105">
        <f>MAX('5.6'!H10,'5.7'!H10,'5.8'!H10)</f>
        <v>22.6</v>
      </c>
      <c r="I10" s="105">
        <f>MIN('5.6'!I10,'5.7'!I10,'5.8'!I10)</f>
        <v>8.6</v>
      </c>
      <c r="J10" s="105">
        <f>AVERAGE('5.6'!J10,'5.7'!J10,'5.8'!J10)</f>
        <v>16.621756272401431</v>
      </c>
      <c r="K10" s="104">
        <f t="shared" si="1"/>
        <v>-6.0752688172041047E-2</v>
      </c>
    </row>
    <row r="11" spans="1:11" ht="15.95" customHeight="1">
      <c r="A11" s="382" t="s">
        <v>3</v>
      </c>
      <c r="B11" s="311">
        <f>'5.1'!D36</f>
        <v>2820033</v>
      </c>
      <c r="C11" s="312">
        <f>'5.1'!E36</f>
        <v>1174869.8344308529</v>
      </c>
      <c r="D11" s="311">
        <f>'5.1'!F36</f>
        <v>12530457.853366515</v>
      </c>
      <c r="E11" s="315">
        <f t="shared" ref="E11" si="2">SUM(E7:E10)</f>
        <v>1</v>
      </c>
      <c r="F11" s="315">
        <f>'5.1'!H36</f>
        <v>-4.5960387778713072E-2</v>
      </c>
      <c r="G11" s="318">
        <f>AVERAGE('5.6'!G11,'5.7'!G11,'5.8'!G11)</f>
        <v>16.56100358422939</v>
      </c>
      <c r="H11" s="319">
        <f>MAX('5.6'!H11,'5.7'!H11,'5.8'!H11)</f>
        <v>22.6</v>
      </c>
      <c r="I11" s="319">
        <f>MIN('5.6'!I11,'5.7'!I11,'5.8'!I11)</f>
        <v>8.6</v>
      </c>
      <c r="J11" s="319">
        <f>AVERAGE('5.6'!J11,'5.7'!J11,'5.8'!J11)</f>
        <v>16.621756272401431</v>
      </c>
      <c r="K11" s="320">
        <f t="shared" si="1"/>
        <v>-6.0752688172041047E-2</v>
      </c>
    </row>
    <row r="12" spans="1:11" ht="15" customHeight="1">
      <c r="A12" s="182"/>
      <c r="B12" s="183"/>
      <c r="C12" s="726" t="s">
        <v>201</v>
      </c>
      <c r="D12" s="726"/>
      <c r="E12" s="726"/>
      <c r="F12" s="726"/>
      <c r="G12" s="730" t="s">
        <v>124</v>
      </c>
      <c r="H12" s="730"/>
      <c r="I12" s="730"/>
      <c r="J12" s="730"/>
      <c r="K12" s="730"/>
    </row>
    <row r="13" spans="1:11" ht="15" customHeight="1">
      <c r="A13" s="93"/>
      <c r="B13" s="93"/>
      <c r="C13" s="727"/>
      <c r="D13" s="727"/>
      <c r="E13" s="727"/>
      <c r="F13" s="727"/>
      <c r="G13" s="731" t="s">
        <v>125</v>
      </c>
      <c r="H13" s="731"/>
      <c r="I13" s="731"/>
      <c r="J13" s="731"/>
      <c r="K13" s="731"/>
    </row>
    <row r="14" spans="1:11" ht="15" customHeight="1">
      <c r="A14" s="93"/>
      <c r="B14" s="93"/>
      <c r="C14" s="168"/>
      <c r="D14" s="168"/>
      <c r="E14" s="168"/>
      <c r="F14" s="168"/>
      <c r="G14" s="169"/>
      <c r="H14" s="169"/>
      <c r="I14" s="169"/>
      <c r="J14" s="169"/>
      <c r="K14" s="169"/>
    </row>
    <row r="15" spans="1:11" ht="15" customHeight="1">
      <c r="A15" s="93"/>
      <c r="B15" s="93"/>
      <c r="C15" s="93"/>
      <c r="D15" s="214"/>
      <c r="E15" s="215"/>
      <c r="F15" s="215"/>
      <c r="G15" s="93"/>
      <c r="H15" s="212"/>
      <c r="I15" s="169"/>
      <c r="J15" s="93"/>
      <c r="K15" s="93"/>
    </row>
    <row r="16" spans="1:11" ht="18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1" ht="15" customHeight="1">
      <c r="A17" s="709" t="s">
        <v>288</v>
      </c>
      <c r="B17" s="709"/>
      <c r="C17" s="709"/>
      <c r="D17" s="709"/>
      <c r="E17" s="709"/>
      <c r="F17" s="709" t="s">
        <v>209</v>
      </c>
      <c r="G17" s="709"/>
      <c r="H17" s="709"/>
      <c r="I17" s="709"/>
      <c r="J17" s="709"/>
      <c r="K17" s="709"/>
    </row>
    <row r="18" spans="1:11" ht="15" customHeight="1">
      <c r="A18" s="342"/>
      <c r="B18" s="710" t="str">
        <f>C3</f>
        <v>III. čtvrtletí</v>
      </c>
      <c r="C18" s="710"/>
      <c r="D18" s="342"/>
      <c r="E18" s="342"/>
      <c r="F18" s="342"/>
      <c r="G18" s="342"/>
      <c r="H18" s="710" t="str">
        <f>C3</f>
        <v>III. čtvrtletí</v>
      </c>
      <c r="I18" s="710"/>
      <c r="J18" s="342"/>
      <c r="K18" s="342"/>
    </row>
    <row r="19" spans="1:11" ht="15" customHeight="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</row>
    <row r="20" spans="1:11" ht="15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</row>
    <row r="21" spans="1:11" ht="15" customHeight="1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</row>
    <row r="22" spans="1:11" ht="15" customHeight="1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</row>
    <row r="23" spans="1:11" ht="15" customHeight="1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4" spans="1:11" ht="15" customHeigh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</row>
    <row r="25" spans="1:11" ht="15" customHeight="1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</row>
    <row r="26" spans="1:11" ht="15" customHeight="1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ht="15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1" ht="15" customHeigh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</row>
    <row r="29" spans="1:11" ht="15" customHeight="1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</row>
    <row r="30" spans="1:11" ht="15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pans="1:11" ht="15" customHeigh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ht="1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ht="15" customHeigh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5" customHeight="1">
      <c r="A34" s="709" t="s">
        <v>76</v>
      </c>
      <c r="B34" s="709"/>
      <c r="C34" s="709"/>
      <c r="D34" s="709"/>
      <c r="E34" s="709"/>
      <c r="F34" s="729" t="s">
        <v>77</v>
      </c>
      <c r="G34" s="729"/>
      <c r="H34" s="729"/>
      <c r="I34" s="729"/>
      <c r="J34" s="729"/>
      <c r="K34" s="729"/>
    </row>
    <row r="35" spans="1:11" ht="15" customHeight="1">
      <c r="A35" s="342"/>
      <c r="B35" s="710" t="str">
        <f>C3</f>
        <v>III. čtvrtletí</v>
      </c>
      <c r="C35" s="710"/>
      <c r="D35" s="342"/>
      <c r="E35" s="343"/>
      <c r="F35" s="729"/>
      <c r="G35" s="729"/>
      <c r="H35" s="729"/>
      <c r="I35" s="729"/>
      <c r="J35" s="729"/>
      <c r="K35" s="729"/>
    </row>
    <row r="36" spans="1:11" ht="15" customHeight="1">
      <c r="A36" s="342"/>
      <c r="B36" s="342"/>
      <c r="C36" s="342"/>
      <c r="D36" s="342"/>
      <c r="E36" s="344"/>
      <c r="F36" s="344"/>
      <c r="G36" s="344"/>
      <c r="H36" s="744" t="str">
        <f>C3</f>
        <v>III. čtvrtletí</v>
      </c>
      <c r="I36" s="744"/>
      <c r="J36" s="344"/>
      <c r="K36" s="344"/>
    </row>
    <row r="37" spans="1:11" ht="15" customHeigh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ht="15" customHeight="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ht="15" customHeight="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ht="15" customHeigh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ht="15" customHeigh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ht="15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20">
    <mergeCell ref="H36:I36"/>
    <mergeCell ref="A34:E34"/>
    <mergeCell ref="F34:K35"/>
    <mergeCell ref="B5:B6"/>
    <mergeCell ref="C12:F13"/>
    <mergeCell ref="G12:K12"/>
    <mergeCell ref="G13:K13"/>
    <mergeCell ref="A17:E17"/>
    <mergeCell ref="F17:K17"/>
    <mergeCell ref="B18:C18"/>
    <mergeCell ref="H18:I18"/>
    <mergeCell ref="B35:C35"/>
    <mergeCell ref="E5:E6"/>
    <mergeCell ref="F5:F6"/>
    <mergeCell ref="A3:B3"/>
    <mergeCell ref="C4:F4"/>
    <mergeCell ref="A2:B2"/>
    <mergeCell ref="A1:K1"/>
    <mergeCell ref="G4:K4"/>
    <mergeCell ref="C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7"/>
  <sheetViews>
    <sheetView showGridLines="0" zoomScaleNormal="100" zoomScaleSheetLayoutView="100" workbookViewId="0"/>
  </sheetViews>
  <sheetFormatPr defaultColWidth="9.140625" defaultRowHeight="12.75"/>
  <cols>
    <col min="1" max="1" width="4.7109375" style="7" customWidth="1"/>
    <col min="2" max="2" width="90.5703125" style="6" customWidth="1"/>
    <col min="3" max="3" width="3.28515625" style="2" bestFit="1" customWidth="1"/>
    <col min="4" max="4" width="9.140625" style="2" customWidth="1"/>
    <col min="5" max="5" width="9.140625" style="2" hidden="1" customWidth="1"/>
    <col min="6" max="16384" width="9.140625" style="2"/>
  </cols>
  <sheetData>
    <row r="1" spans="1:5" ht="18.75">
      <c r="A1" s="5" t="s">
        <v>135</v>
      </c>
    </row>
    <row r="2" spans="1:5" ht="6" customHeight="1"/>
    <row r="3" spans="1:5" ht="15">
      <c r="A3" s="173" t="str">
        <f>MID(E3,1,2+IF(MID(E3,3,1)&lt;&gt;" ",IF(MID(E3,4,1)&lt;&gt;" ",IF(MID(E3,5,1)&lt;&gt;" ",3,2),1),0))</f>
        <v>1.</v>
      </c>
      <c r="B3" s="174" t="str">
        <f>MID(E3,4+IF(MID(E3,3,1)&lt;&gt;" ",IF(MID(E3,4,1)&lt;&gt;" ",IF(MID(E3,5,1)&lt;&gt;" ",3,2),1),0),100)</f>
        <v>Zkratky a pojmy</v>
      </c>
      <c r="C3" s="175">
        <v>4</v>
      </c>
      <c r="E3" s="179" t="str">
        <f>'1'!A1</f>
        <v>1. Zkratky a pojmy</v>
      </c>
    </row>
    <row r="4" spans="1:5" ht="15">
      <c r="A4" s="173" t="str">
        <f t="shared" ref="A4:A36" si="0">MID(E4,1,2+IF(MID(E4,3,1)&lt;&gt;" ",IF(MID(E4,4,1)&lt;&gt;" ",IF(MID(E4,5,1)&lt;&gt;" ",3,2),1),0))</f>
        <v>2.</v>
      </c>
      <c r="B4" s="174" t="str">
        <f t="shared" ref="B4:B36" si="1">MID(E4,4+IF(MID(E4,3,1)&lt;&gt;" ",IF(MID(E4,4,1)&lt;&gt;" ",IF(MID(E4,5,1)&lt;&gt;" ",3,2),1),0),100)</f>
        <v>Komentář</v>
      </c>
      <c r="C4" s="175">
        <v>6</v>
      </c>
      <c r="E4" s="179" t="str">
        <f>'2'!A1</f>
        <v>2. Komentář</v>
      </c>
    </row>
    <row r="5" spans="1:5" ht="15">
      <c r="A5" s="173" t="str">
        <f t="shared" si="0"/>
        <v>3.</v>
      </c>
      <c r="B5" s="174" t="str">
        <f t="shared" si="1"/>
        <v>Plynárenská soustava</v>
      </c>
      <c r="C5" s="175">
        <v>7</v>
      </c>
      <c r="E5" s="179" t="str">
        <f>'3.1'!A1</f>
        <v>3. Plynárenská soustava</v>
      </c>
    </row>
    <row r="6" spans="1:5" ht="15">
      <c r="A6" s="176" t="str">
        <f t="shared" si="0"/>
        <v>3.1.</v>
      </c>
      <c r="B6" s="177" t="str">
        <f t="shared" si="1"/>
        <v>Čtvrtletní bilance plynárenské soustavy ČR</v>
      </c>
      <c r="C6" s="178">
        <v>7</v>
      </c>
      <c r="E6" s="180" t="str">
        <f>'3.1'!A2</f>
        <v>3.1. Čtvrtletní bilance plynárenské soustavy ČR</v>
      </c>
    </row>
    <row r="7" spans="1:5" ht="15">
      <c r="A7" s="176" t="str">
        <f t="shared" si="0"/>
        <v>3.2.</v>
      </c>
      <c r="B7" s="177" t="str">
        <f t="shared" si="1"/>
        <v>Bilance plynárenské soustavy ČR v průběhu roku</v>
      </c>
      <c r="C7" s="178">
        <v>8</v>
      </c>
      <c r="E7" s="180" t="str">
        <f>'3.2'!A1</f>
        <v>3.2. Bilance plynárenské soustavy ČR v průběhu roku</v>
      </c>
    </row>
    <row r="8" spans="1:5" ht="15">
      <c r="A8" s="173" t="str">
        <f t="shared" si="0"/>
        <v>4.</v>
      </c>
      <c r="B8" s="174" t="str">
        <f t="shared" si="1"/>
        <v>Spotřeba zemního plynu</v>
      </c>
      <c r="C8" s="175">
        <v>9</v>
      </c>
      <c r="E8" s="179" t="str">
        <f>'4.1'!A1</f>
        <v>4. Spotřeba zemního plynu</v>
      </c>
    </row>
    <row r="9" spans="1:5" ht="15">
      <c r="A9" s="176" t="str">
        <f t="shared" ref="A9" si="2">MID(E9,1,2+IF(MID(E9,3,1)&lt;&gt;" ",IF(MID(E9,4,1)&lt;&gt;" ",IF(MID(E9,5,1)&lt;&gt;" ",3,2),1),0))</f>
        <v>4.1.</v>
      </c>
      <c r="B9" s="177" t="str">
        <f t="shared" ref="B9" si="3">MID(E9,4+IF(MID(E9,3,1)&lt;&gt;" ",IF(MID(E9,4,1)&lt;&gt;" ",IF(MID(E9,5,1)&lt;&gt;" ",3,2),1),0),100)</f>
        <v>Spotřeba zemního plynu v ČR v průběhu roku</v>
      </c>
      <c r="C9" s="178">
        <v>9</v>
      </c>
      <c r="E9" s="179" t="str">
        <f>'4.1'!A2</f>
        <v>4.1. Spotřeba zemního plynu v ČR v průběhu roku</v>
      </c>
    </row>
    <row r="10" spans="1:5" ht="15">
      <c r="A10" s="176" t="str">
        <f t="shared" si="0"/>
        <v>4.2.</v>
      </c>
      <c r="B10" s="177" t="str">
        <f t="shared" si="1"/>
        <v>Spotřeba zemního plynu v ČR podle kategorií zákazníků v průběhu roku</v>
      </c>
      <c r="C10" s="178">
        <v>10</v>
      </c>
      <c r="E10" s="180" t="str">
        <f>'4.2'!A1</f>
        <v>4.2. Spotřeba zemního plynu v ČR podle kategorií zákazníků v průběhu roku</v>
      </c>
    </row>
    <row r="11" spans="1:5" ht="15">
      <c r="A11" s="176" t="str">
        <f t="shared" si="0"/>
        <v>4.3.</v>
      </c>
      <c r="B11" s="177" t="str">
        <f t="shared" si="1"/>
        <v>Denní průběh spotřeb zemního plynu v ČR</v>
      </c>
      <c r="C11" s="178">
        <v>11</v>
      </c>
      <c r="E11" s="180" t="str">
        <f>'4.3'!A1</f>
        <v>4.3. Denní průběh spotřeb zemního plynu v ČR</v>
      </c>
    </row>
    <row r="12" spans="1:5" ht="15">
      <c r="A12" s="173" t="str">
        <f t="shared" si="0"/>
        <v>5.</v>
      </c>
      <c r="B12" s="174" t="str">
        <f t="shared" si="1"/>
        <v>Spotřeba zemního plynu podle distribučních soustav</v>
      </c>
      <c r="C12" s="175">
        <v>12</v>
      </c>
      <c r="E12" s="179" t="str">
        <f>'5.1'!A1</f>
        <v>5. Spotřeba zemního plynu podle distribučních soustav</v>
      </c>
    </row>
    <row r="13" spans="1:5" ht="15">
      <c r="A13" s="176" t="str">
        <f t="shared" si="0"/>
        <v>5.1.</v>
      </c>
      <c r="B13" s="177" t="str">
        <f t="shared" si="1"/>
        <v>Spotřeba zemního plynu podle kategorií zákazníků v ČR</v>
      </c>
      <c r="C13" s="178">
        <v>12</v>
      </c>
      <c r="E13" s="180" t="str">
        <f>'5.1'!A2</f>
        <v>5.1. Spotřeba zemního plynu podle kategorií zákazníků v ČR</v>
      </c>
    </row>
    <row r="14" spans="1:5" ht="15">
      <c r="A14" s="176" t="str">
        <f t="shared" ref="A14:A17" si="4">MID(E14,1,2+IF(MID(E14,3,1)&lt;&gt;" ",IF(MID(E14,4,1)&lt;&gt;" ",IF(MID(E14,5,1)&lt;&gt;" ",3,2),1),0))</f>
        <v>5.2.</v>
      </c>
      <c r="B14" s="177" t="str">
        <f t="shared" ref="B14:B17" si="5">MID(E14,4+IF(MID(E14,3,1)&lt;&gt;" ",IF(MID(E14,4,1)&lt;&gt;" ",IF(MID(E14,5,1)&lt;&gt;" ",3,2),1),0),100)</f>
        <v>Spotřeba zemního plynu u společnosti PP Distribuce</v>
      </c>
      <c r="C14" s="178">
        <v>13</v>
      </c>
      <c r="E14" s="237" t="str">
        <f>'5.2'!A1</f>
        <v>5.2. Spotřeba zemního plynu u společnosti PP Distribuce</v>
      </c>
    </row>
    <row r="15" spans="1:5" ht="15">
      <c r="A15" s="176" t="str">
        <f t="shared" si="4"/>
        <v>5.3.</v>
      </c>
      <c r="B15" s="177" t="str">
        <f t="shared" si="5"/>
        <v>Spotřeba zemního plynu u společnosti GasNet</v>
      </c>
      <c r="C15" s="178">
        <v>14</v>
      </c>
      <c r="E15" s="238" t="str">
        <f>'5.3'!A1</f>
        <v>5.3. Spotřeba zemního plynu u společnosti GasNet</v>
      </c>
    </row>
    <row r="16" spans="1:5" ht="15">
      <c r="A16" s="176" t="str">
        <f t="shared" si="4"/>
        <v>5.4.</v>
      </c>
      <c r="B16" s="177" t="str">
        <f t="shared" si="5"/>
        <v>Spotřeba zemního plynu u společnosti EG.D</v>
      </c>
      <c r="C16" s="178">
        <v>15</v>
      </c>
      <c r="E16" s="238" t="str">
        <f>'5.4'!A1</f>
        <v>5.4. Spotřeba zemního plynu u společnosti EG.D</v>
      </c>
    </row>
    <row r="17" spans="1:5" ht="15">
      <c r="A17" s="176" t="str">
        <f t="shared" si="4"/>
        <v>5.5.</v>
      </c>
      <c r="B17" s="177" t="str">
        <f t="shared" si="5"/>
        <v>Spotřeba zemního plynu u ostatních společností</v>
      </c>
      <c r="C17" s="178">
        <v>16</v>
      </c>
      <c r="E17" s="238" t="str">
        <f>'5.5'!A1</f>
        <v>5.5. Spotřeba zemního plynu u ostatních společností</v>
      </c>
    </row>
    <row r="18" spans="1:5" ht="15">
      <c r="A18" s="176" t="str">
        <f t="shared" si="0"/>
        <v>5.6.</v>
      </c>
      <c r="B18" s="177" t="str">
        <f t="shared" si="1"/>
        <v>Spotřeba zemního plynu a teplota ovzduší: červenec</v>
      </c>
      <c r="C18" s="178">
        <v>17</v>
      </c>
      <c r="E18" s="180" t="str">
        <f>'5.6'!A1</f>
        <v>5.6. Spotřeba zemního plynu a teplota ovzduší: červenec</v>
      </c>
    </row>
    <row r="19" spans="1:5" ht="15">
      <c r="A19" s="176" t="str">
        <f t="shared" ref="A19:A21" si="6">MID(E19,1,2+IF(MID(E19,3,1)&lt;&gt;" ",IF(MID(E19,4,1)&lt;&gt;" ",IF(MID(E19,5,1)&lt;&gt;" ",3,2),1),0))</f>
        <v>5.7.</v>
      </c>
      <c r="B19" s="177" t="str">
        <f t="shared" ref="B19:B21" si="7">MID(E19,4+IF(MID(E19,3,1)&lt;&gt;" ",IF(MID(E19,4,1)&lt;&gt;" ",IF(MID(E19,5,1)&lt;&gt;" ",3,2),1),0),100)</f>
        <v>Spotřeba zemního plynu a teplota ovzduší: srpen</v>
      </c>
      <c r="C19" s="178">
        <v>18</v>
      </c>
      <c r="E19" s="180" t="str">
        <f>'5.7'!A1</f>
        <v>5.7. Spotřeba zemního plynu a teplota ovzduší: srpen</v>
      </c>
    </row>
    <row r="20" spans="1:5" ht="15">
      <c r="A20" s="176" t="str">
        <f t="shared" si="6"/>
        <v>5.8.</v>
      </c>
      <c r="B20" s="177" t="str">
        <f t="shared" si="7"/>
        <v>Spotřeba zemního plynu a teplota ovzduší: září</v>
      </c>
      <c r="C20" s="178">
        <v>19</v>
      </c>
      <c r="E20" s="180" t="str">
        <f>'5.8'!A1</f>
        <v>5.8. Spotřeba zemního plynu a teplota ovzduší: září</v>
      </c>
    </row>
    <row r="21" spans="1:5" ht="15">
      <c r="A21" s="176" t="str">
        <f t="shared" si="6"/>
        <v>5.9.</v>
      </c>
      <c r="B21" s="177" t="str">
        <f t="shared" si="7"/>
        <v>Spotřeba zemního plynu a teplota ovzduší: III. čtvrtletí</v>
      </c>
      <c r="C21" s="178">
        <v>20</v>
      </c>
      <c r="E21" s="180" t="str">
        <f>'5.9'!A1</f>
        <v>5.9. Spotřeba zemního plynu a teplota ovzduší: III. čtvrtletí</v>
      </c>
    </row>
    <row r="22" spans="1:5" ht="15">
      <c r="A22" s="176" t="str">
        <f t="shared" si="0"/>
        <v>5.10.</v>
      </c>
      <c r="B22" s="177" t="str">
        <f t="shared" si="1"/>
        <v>Spotřeba zemního plynu podle plynárenských soustav v průběhu roku</v>
      </c>
      <c r="C22" s="178">
        <v>21</v>
      </c>
      <c r="E22" s="180" t="str">
        <f>'5.10'!A1</f>
        <v>5.10. Spotřeba zemního plynu podle plynárenských soustav v průběhu roku</v>
      </c>
    </row>
    <row r="23" spans="1:5" ht="15">
      <c r="A23" s="173" t="str">
        <f t="shared" si="0"/>
        <v>6.</v>
      </c>
      <c r="B23" s="174" t="str">
        <f t="shared" si="1"/>
        <v>Spotřeba zemního plynu podle krajů</v>
      </c>
      <c r="C23" s="175">
        <v>22</v>
      </c>
      <c r="E23" s="179" t="str">
        <f>'6.1'!A1</f>
        <v>6. Spotřeba zemního plynu podle krajů</v>
      </c>
    </row>
    <row r="24" spans="1:5" ht="15">
      <c r="A24" s="176" t="str">
        <f t="shared" si="0"/>
        <v>6.1.</v>
      </c>
      <c r="B24" s="177" t="str">
        <f t="shared" si="1"/>
        <v>Spotřeba zemního plynu: Jihočeský a Jihomoravský kraj</v>
      </c>
      <c r="C24" s="178">
        <v>22</v>
      </c>
      <c r="E24" s="180" t="str">
        <f>'6.1'!A2</f>
        <v>6.1. Spotřeba zemního plynu: Jihočeský a Jihomoravský kraj</v>
      </c>
    </row>
    <row r="25" spans="1:5" ht="15">
      <c r="A25" s="176" t="str">
        <f t="shared" ref="A25:A30" si="8">MID(E25,1,2+IF(MID(E25,3,1)&lt;&gt;" ",IF(MID(E25,4,1)&lt;&gt;" ",IF(MID(E25,5,1)&lt;&gt;" ",3,2),1),0))</f>
        <v>6.2.</v>
      </c>
      <c r="B25" s="177" t="str">
        <f t="shared" ref="B25:B30" si="9">MID(E25,4+IF(MID(E25,3,1)&lt;&gt;" ",IF(MID(E25,4,1)&lt;&gt;" ",IF(MID(E25,5,1)&lt;&gt;" ",3,2),1),0),100)</f>
        <v>Spotřeba zemního plynu: Karlovarský a Královéhradecký kraj</v>
      </c>
      <c r="C25" s="178">
        <v>23</v>
      </c>
      <c r="E25" s="180" t="str">
        <f>'6.2'!A1</f>
        <v>6.2. Spotřeba zemního plynu: Karlovarský a Královéhradecký kraj</v>
      </c>
    </row>
    <row r="26" spans="1:5" ht="15">
      <c r="A26" s="176" t="str">
        <f t="shared" si="8"/>
        <v>6.3.</v>
      </c>
      <c r="B26" s="177" t="str">
        <f t="shared" si="9"/>
        <v>Spotřeba zemního plynu: Liberecký a Moravskoslezský kraj</v>
      </c>
      <c r="C26" s="178">
        <v>24</v>
      </c>
      <c r="E26" s="180" t="str">
        <f>'6.3'!A1</f>
        <v>6.3. Spotřeba zemního plynu: Liberecký a Moravskoslezský kraj</v>
      </c>
    </row>
    <row r="27" spans="1:5" ht="15">
      <c r="A27" s="176" t="str">
        <f t="shared" si="8"/>
        <v>6.4.</v>
      </c>
      <c r="B27" s="177" t="str">
        <f t="shared" si="9"/>
        <v>Spotřeba zemního plynu: Olomoucký a Pardubický kraj</v>
      </c>
      <c r="C27" s="178">
        <v>25</v>
      </c>
      <c r="E27" s="180" t="str">
        <f>'6.4'!A1</f>
        <v>6.4. Spotřeba zemního plynu: Olomoucký a Pardubický kraj</v>
      </c>
    </row>
    <row r="28" spans="1:5" ht="15">
      <c r="A28" s="176" t="str">
        <f t="shared" si="8"/>
        <v>6.5.</v>
      </c>
      <c r="B28" s="177" t="str">
        <f t="shared" si="9"/>
        <v>Spotřeba zemního plynu: Plzeňský kraj a Hlavní město Praha</v>
      </c>
      <c r="C28" s="178">
        <v>26</v>
      </c>
      <c r="E28" s="180" t="str">
        <f>'6.5'!A1</f>
        <v>6.5. Spotřeba zemního plynu: Plzeňský kraj a Hlavní město Praha</v>
      </c>
    </row>
    <row r="29" spans="1:5" ht="15">
      <c r="A29" s="176" t="str">
        <f t="shared" si="8"/>
        <v>6.6.</v>
      </c>
      <c r="B29" s="177" t="str">
        <f t="shared" si="9"/>
        <v>Spotřeba zemního plynu: Středočeský a Ústecký kraj</v>
      </c>
      <c r="C29" s="178">
        <v>27</v>
      </c>
      <c r="E29" s="180" t="str">
        <f>'6.6'!A1</f>
        <v>6.6. Spotřeba zemního plynu: Středočeský a Ústecký kraj</v>
      </c>
    </row>
    <row r="30" spans="1:5" ht="15">
      <c r="A30" s="176" t="str">
        <f t="shared" si="8"/>
        <v>6.7.</v>
      </c>
      <c r="B30" s="177" t="str">
        <f t="shared" si="9"/>
        <v>Spotřeba zemního plynu: Kraj Vysočina a Zlínský kraj</v>
      </c>
      <c r="C30" s="178">
        <v>28</v>
      </c>
      <c r="E30" s="180" t="str">
        <f>'6.7'!A1</f>
        <v>6.7. Spotřeba zemního plynu: Kraj Vysočina a Zlínský kraj</v>
      </c>
    </row>
    <row r="31" spans="1:5" ht="15">
      <c r="A31" s="176" t="str">
        <f t="shared" si="0"/>
        <v>6.8.</v>
      </c>
      <c r="B31" s="177" t="str">
        <f t="shared" si="1"/>
        <v>Spotřeba zemního plynu a teplota ovzduší podle krajů: červenec</v>
      </c>
      <c r="C31" s="178">
        <v>29</v>
      </c>
      <c r="E31" s="180" t="str">
        <f>'6.8'!A1</f>
        <v>6.8. Spotřeba zemního plynu a teplota ovzduší podle krajů: červenec</v>
      </c>
    </row>
    <row r="32" spans="1:5" ht="15">
      <c r="A32" s="176" t="str">
        <f t="shared" ref="A32:A34" si="10">MID(E32,1,2+IF(MID(E32,3,1)&lt;&gt;" ",IF(MID(E32,4,1)&lt;&gt;" ",IF(MID(E32,5,1)&lt;&gt;" ",3,2),1),0))</f>
        <v>6.9.</v>
      </c>
      <c r="B32" s="177" t="str">
        <f t="shared" ref="B32:B34" si="11">MID(E32,4+IF(MID(E32,3,1)&lt;&gt;" ",IF(MID(E32,4,1)&lt;&gt;" ",IF(MID(E32,5,1)&lt;&gt;" ",3,2),1),0),100)</f>
        <v>Spotřeba zemního plynu a teplota ovzduší podle krajů: srpen</v>
      </c>
      <c r="C32" s="178">
        <v>30</v>
      </c>
      <c r="E32" s="180" t="str">
        <f>'6.9'!A1</f>
        <v>6.9. Spotřeba zemního plynu a teplota ovzduší podle krajů: srpen</v>
      </c>
    </row>
    <row r="33" spans="1:5" ht="15">
      <c r="A33" s="176" t="str">
        <f t="shared" si="10"/>
        <v>6.10.</v>
      </c>
      <c r="B33" s="177" t="str">
        <f t="shared" si="11"/>
        <v>Spotřeba zemního plynu a teplota ovzduší podle krajů: září</v>
      </c>
      <c r="C33" s="178">
        <v>31</v>
      </c>
      <c r="E33" s="180" t="str">
        <f>'6.10'!A1</f>
        <v>6.10. Spotřeba zemního plynu a teplota ovzduší podle krajů: září</v>
      </c>
    </row>
    <row r="34" spans="1:5" ht="15">
      <c r="A34" s="176" t="str">
        <f t="shared" si="10"/>
        <v>6.11.</v>
      </c>
      <c r="B34" s="177" t="str">
        <f t="shared" si="11"/>
        <v>Spotřeba zemního plynu a teplota ovzduší podle krajů: III. čtvrtletí</v>
      </c>
      <c r="C34" s="178">
        <v>32</v>
      </c>
      <c r="E34" s="180" t="str">
        <f>'6.11'!A1</f>
        <v>6.11. Spotřeba zemního plynu a teplota ovzduší podle krajů: III. čtvrtletí</v>
      </c>
    </row>
    <row r="35" spans="1:5" ht="15">
      <c r="A35" s="176" t="str">
        <f t="shared" si="0"/>
        <v>6.12.</v>
      </c>
      <c r="B35" s="177" t="str">
        <f t="shared" si="1"/>
        <v>Spotřeba zemního plynu podle krajů v ČR v průběhu roku</v>
      </c>
      <c r="C35" s="178">
        <v>33</v>
      </c>
      <c r="E35" s="180" t="str">
        <f>'6.12'!A1</f>
        <v>6.12. Spotřeba zemního plynu podle krajů v ČR v průběhu roku</v>
      </c>
    </row>
    <row r="36" spans="1:5" ht="15">
      <c r="A36" s="173" t="str">
        <f t="shared" si="0"/>
        <v>7.</v>
      </c>
      <c r="B36" s="174" t="str">
        <f t="shared" si="1"/>
        <v>Mapa přepravní soustavy a toky plynu v plynárenské soustavě</v>
      </c>
      <c r="C36" s="175">
        <v>35</v>
      </c>
      <c r="E36" s="179" t="str">
        <f>'7'!A1</f>
        <v>7. Mapa přepravní soustavy a toky plynu v plynárenské soustavě</v>
      </c>
    </row>
    <row r="37" spans="1:5" ht="12" customHeight="1">
      <c r="A37" s="2"/>
      <c r="B37" s="12"/>
    </row>
    <row r="38" spans="1:5" ht="12" customHeight="1">
      <c r="A38" s="2"/>
      <c r="B38" s="12"/>
    </row>
    <row r="39" spans="1:5" ht="12" customHeight="1">
      <c r="A39" s="2"/>
      <c r="B39" s="12"/>
    </row>
    <row r="40" spans="1:5" ht="12" customHeight="1">
      <c r="A40" s="2"/>
      <c r="B40" s="12"/>
    </row>
    <row r="41" spans="1:5" ht="12" customHeight="1">
      <c r="A41" s="2"/>
      <c r="B41" s="13"/>
    </row>
    <row r="42" spans="1:5" ht="12" customHeight="1"/>
    <row r="43" spans="1:5" ht="12" customHeight="1"/>
    <row r="44" spans="1:5" ht="12" customHeight="1"/>
    <row r="45" spans="1:5" ht="12" customHeight="1"/>
    <row r="46" spans="1:5" ht="12" customHeight="1"/>
    <row r="47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A1:O43"/>
  <sheetViews>
    <sheetView showGridLines="0" zoomScaleNormal="100" zoomScaleSheetLayoutView="100" workbookViewId="0"/>
  </sheetViews>
  <sheetFormatPr defaultRowHeight="11.25"/>
  <cols>
    <col min="1" max="1" width="9.7109375" style="61" customWidth="1"/>
    <col min="2" max="10" width="8.85546875" style="61" customWidth="1"/>
    <col min="11" max="11" width="9" style="61" customWidth="1"/>
    <col min="12" max="12" width="9.28515625" style="61" bestFit="1" customWidth="1"/>
    <col min="13" max="13" width="11.42578125" style="61" bestFit="1" customWidth="1"/>
    <col min="14" max="252" width="9.140625" style="61"/>
    <col min="253" max="265" width="10.7109375" style="61" customWidth="1"/>
    <col min="266" max="508" width="9.140625" style="61"/>
    <col min="509" max="521" width="10.7109375" style="61" customWidth="1"/>
    <col min="522" max="764" width="9.140625" style="61"/>
    <col min="765" max="777" width="10.7109375" style="61" customWidth="1"/>
    <col min="778" max="1020" width="9.140625" style="61"/>
    <col min="1021" max="1033" width="10.7109375" style="61" customWidth="1"/>
    <col min="1034" max="1276" width="9.140625" style="61"/>
    <col min="1277" max="1289" width="10.7109375" style="61" customWidth="1"/>
    <col min="1290" max="1532" width="9.140625" style="61"/>
    <col min="1533" max="1545" width="10.7109375" style="61" customWidth="1"/>
    <col min="1546" max="1788" width="9.140625" style="61"/>
    <col min="1789" max="1801" width="10.7109375" style="61" customWidth="1"/>
    <col min="1802" max="2044" width="9.140625" style="61"/>
    <col min="2045" max="2057" width="10.7109375" style="61" customWidth="1"/>
    <col min="2058" max="2300" width="9.140625" style="61"/>
    <col min="2301" max="2313" width="10.7109375" style="61" customWidth="1"/>
    <col min="2314" max="2556" width="9.140625" style="61"/>
    <col min="2557" max="2569" width="10.7109375" style="61" customWidth="1"/>
    <col min="2570" max="2812" width="9.140625" style="61"/>
    <col min="2813" max="2825" width="10.7109375" style="61" customWidth="1"/>
    <col min="2826" max="3068" width="9.140625" style="61"/>
    <col min="3069" max="3081" width="10.7109375" style="61" customWidth="1"/>
    <col min="3082" max="3324" width="9.140625" style="61"/>
    <col min="3325" max="3337" width="10.7109375" style="61" customWidth="1"/>
    <col min="3338" max="3580" width="9.140625" style="61"/>
    <col min="3581" max="3593" width="10.7109375" style="61" customWidth="1"/>
    <col min="3594" max="3836" width="9.140625" style="61"/>
    <col min="3837" max="3849" width="10.7109375" style="61" customWidth="1"/>
    <col min="3850" max="4092" width="9.140625" style="61"/>
    <col min="4093" max="4105" width="10.7109375" style="61" customWidth="1"/>
    <col min="4106" max="4348" width="9.140625" style="61"/>
    <col min="4349" max="4361" width="10.7109375" style="61" customWidth="1"/>
    <col min="4362" max="4604" width="9.140625" style="61"/>
    <col min="4605" max="4617" width="10.7109375" style="61" customWidth="1"/>
    <col min="4618" max="4860" width="9.140625" style="61"/>
    <col min="4861" max="4873" width="10.7109375" style="61" customWidth="1"/>
    <col min="4874" max="5116" width="9.140625" style="61"/>
    <col min="5117" max="5129" width="10.7109375" style="61" customWidth="1"/>
    <col min="5130" max="5372" width="9.140625" style="61"/>
    <col min="5373" max="5385" width="10.7109375" style="61" customWidth="1"/>
    <col min="5386" max="5628" width="9.140625" style="61"/>
    <col min="5629" max="5641" width="10.7109375" style="61" customWidth="1"/>
    <col min="5642" max="5884" width="9.140625" style="61"/>
    <col min="5885" max="5897" width="10.7109375" style="61" customWidth="1"/>
    <col min="5898" max="6140" width="9.140625" style="61"/>
    <col min="6141" max="6153" width="10.7109375" style="61" customWidth="1"/>
    <col min="6154" max="6396" width="9.140625" style="61"/>
    <col min="6397" max="6409" width="10.7109375" style="61" customWidth="1"/>
    <col min="6410" max="6652" width="9.140625" style="61"/>
    <col min="6653" max="6665" width="10.7109375" style="61" customWidth="1"/>
    <col min="6666" max="6908" width="9.140625" style="61"/>
    <col min="6909" max="6921" width="10.7109375" style="61" customWidth="1"/>
    <col min="6922" max="7164" width="9.140625" style="61"/>
    <col min="7165" max="7177" width="10.7109375" style="61" customWidth="1"/>
    <col min="7178" max="7420" width="9.140625" style="61"/>
    <col min="7421" max="7433" width="10.7109375" style="61" customWidth="1"/>
    <col min="7434" max="7676" width="9.140625" style="61"/>
    <col min="7677" max="7689" width="10.7109375" style="61" customWidth="1"/>
    <col min="7690" max="7932" width="9.140625" style="61"/>
    <col min="7933" max="7945" width="10.7109375" style="61" customWidth="1"/>
    <col min="7946" max="8188" width="9.140625" style="61"/>
    <col min="8189" max="8201" width="10.7109375" style="61" customWidth="1"/>
    <col min="8202" max="8444" width="9.140625" style="61"/>
    <col min="8445" max="8457" width="10.7109375" style="61" customWidth="1"/>
    <col min="8458" max="8700" width="9.140625" style="61"/>
    <col min="8701" max="8713" width="10.7109375" style="61" customWidth="1"/>
    <col min="8714" max="8956" width="9.140625" style="61"/>
    <col min="8957" max="8969" width="10.7109375" style="61" customWidth="1"/>
    <col min="8970" max="9212" width="9.140625" style="61"/>
    <col min="9213" max="9225" width="10.7109375" style="61" customWidth="1"/>
    <col min="9226" max="9468" width="9.140625" style="61"/>
    <col min="9469" max="9481" width="10.7109375" style="61" customWidth="1"/>
    <col min="9482" max="9724" width="9.140625" style="61"/>
    <col min="9725" max="9737" width="10.7109375" style="61" customWidth="1"/>
    <col min="9738" max="9980" width="9.140625" style="61"/>
    <col min="9981" max="9993" width="10.7109375" style="61" customWidth="1"/>
    <col min="9994" max="10236" width="9.140625" style="61"/>
    <col min="10237" max="10249" width="10.7109375" style="61" customWidth="1"/>
    <col min="10250" max="10492" width="9.140625" style="61"/>
    <col min="10493" max="10505" width="10.7109375" style="61" customWidth="1"/>
    <col min="10506" max="10748" width="9.140625" style="61"/>
    <col min="10749" max="10761" width="10.7109375" style="61" customWidth="1"/>
    <col min="10762" max="11004" width="9.140625" style="61"/>
    <col min="11005" max="11017" width="10.7109375" style="61" customWidth="1"/>
    <col min="11018" max="11260" width="9.140625" style="61"/>
    <col min="11261" max="11273" width="10.7109375" style="61" customWidth="1"/>
    <col min="11274" max="11516" width="9.140625" style="61"/>
    <col min="11517" max="11529" width="10.7109375" style="61" customWidth="1"/>
    <col min="11530" max="11772" width="9.140625" style="61"/>
    <col min="11773" max="11785" width="10.7109375" style="61" customWidth="1"/>
    <col min="11786" max="12028" width="9.140625" style="61"/>
    <col min="12029" max="12041" width="10.7109375" style="61" customWidth="1"/>
    <col min="12042" max="12284" width="9.140625" style="61"/>
    <col min="12285" max="12297" width="10.7109375" style="61" customWidth="1"/>
    <col min="12298" max="12540" width="9.140625" style="61"/>
    <col min="12541" max="12553" width="10.7109375" style="61" customWidth="1"/>
    <col min="12554" max="12796" width="9.140625" style="61"/>
    <col min="12797" max="12809" width="10.7109375" style="61" customWidth="1"/>
    <col min="12810" max="13052" width="9.140625" style="61"/>
    <col min="13053" max="13065" width="10.7109375" style="61" customWidth="1"/>
    <col min="13066" max="13308" width="9.140625" style="61"/>
    <col min="13309" max="13321" width="10.7109375" style="61" customWidth="1"/>
    <col min="13322" max="13564" width="9.140625" style="61"/>
    <col min="13565" max="13577" width="10.7109375" style="61" customWidth="1"/>
    <col min="13578" max="13820" width="9.140625" style="61"/>
    <col min="13821" max="13833" width="10.7109375" style="61" customWidth="1"/>
    <col min="13834" max="14076" width="9.140625" style="61"/>
    <col min="14077" max="14089" width="10.7109375" style="61" customWidth="1"/>
    <col min="14090" max="14332" width="9.140625" style="61"/>
    <col min="14333" max="14345" width="10.7109375" style="61" customWidth="1"/>
    <col min="14346" max="14588" width="9.140625" style="61"/>
    <col min="14589" max="14601" width="10.7109375" style="61" customWidth="1"/>
    <col min="14602" max="14844" width="9.140625" style="61"/>
    <col min="14845" max="14857" width="10.7109375" style="61" customWidth="1"/>
    <col min="14858" max="15100" width="9.140625" style="61"/>
    <col min="15101" max="15113" width="10.7109375" style="61" customWidth="1"/>
    <col min="15114" max="15356" width="9.140625" style="61"/>
    <col min="15357" max="15369" width="10.7109375" style="61" customWidth="1"/>
    <col min="15370" max="15612" width="9.140625" style="61"/>
    <col min="15613" max="15625" width="10.7109375" style="61" customWidth="1"/>
    <col min="15626" max="15868" width="9.140625" style="61"/>
    <col min="15869" max="15881" width="10.7109375" style="61" customWidth="1"/>
    <col min="15882" max="16124" width="9.140625" style="61"/>
    <col min="16125" max="16137" width="10.7109375" style="61" customWidth="1"/>
    <col min="16138" max="16384" width="9.140625" style="61"/>
  </cols>
  <sheetData>
    <row r="1" spans="1:15" ht="15.75">
      <c r="A1" s="658" t="s">
        <v>269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</row>
    <row r="2" spans="1:15" ht="6" customHeight="1">
      <c r="A2" s="745"/>
      <c r="B2" s="746"/>
      <c r="C2" s="746"/>
      <c r="D2" s="746"/>
      <c r="E2" s="746"/>
      <c r="F2" s="746"/>
      <c r="G2" s="746"/>
      <c r="H2" s="746"/>
      <c r="I2" s="746"/>
      <c r="J2" s="200"/>
      <c r="K2" s="199"/>
    </row>
    <row r="3" spans="1:15" ht="17.25" customHeight="1">
      <c r="A3" s="655">
        <f>'3.1'!D4</f>
        <v>2021</v>
      </c>
      <c r="B3" s="655"/>
      <c r="C3" s="655"/>
      <c r="D3" s="655"/>
      <c r="E3" s="655"/>
      <c r="F3" s="655"/>
      <c r="G3" s="655"/>
      <c r="H3" s="655"/>
      <c r="I3" s="655"/>
      <c r="J3" s="655"/>
      <c r="K3" s="655"/>
    </row>
    <row r="4" spans="1:15" ht="20.100000000000001" customHeight="1">
      <c r="A4" s="383"/>
      <c r="B4" s="663" t="s">
        <v>280</v>
      </c>
      <c r="C4" s="664"/>
      <c r="D4" s="664"/>
      <c r="E4" s="664"/>
      <c r="F4" s="747"/>
      <c r="G4" s="663" t="s">
        <v>281</v>
      </c>
      <c r="H4" s="664"/>
      <c r="I4" s="664"/>
      <c r="J4" s="664"/>
      <c r="K4" s="664"/>
    </row>
    <row r="5" spans="1:15" ht="67.5" customHeight="1">
      <c r="A5" s="384" t="s">
        <v>210</v>
      </c>
      <c r="B5" s="278" t="s">
        <v>94</v>
      </c>
      <c r="C5" s="279" t="s">
        <v>103</v>
      </c>
      <c r="D5" s="279" t="s">
        <v>314</v>
      </c>
      <c r="E5" s="279" t="s">
        <v>95</v>
      </c>
      <c r="F5" s="455" t="s">
        <v>93</v>
      </c>
      <c r="G5" s="278" t="s">
        <v>94</v>
      </c>
      <c r="H5" s="279" t="s">
        <v>103</v>
      </c>
      <c r="I5" s="279" t="s">
        <v>314</v>
      </c>
      <c r="J5" s="280" t="s">
        <v>95</v>
      </c>
      <c r="K5" s="279" t="s">
        <v>93</v>
      </c>
    </row>
    <row r="6" spans="1:15" ht="18" customHeight="1">
      <c r="A6" s="385" t="s">
        <v>212</v>
      </c>
      <c r="B6" s="64">
        <v>141237.02531675113</v>
      </c>
      <c r="C6" s="64">
        <v>1009377.568744913</v>
      </c>
      <c r="D6" s="65">
        <v>49339.417989999994</v>
      </c>
      <c r="E6" s="386">
        <v>73155.138000000006</v>
      </c>
      <c r="F6" s="130">
        <v>1273109.1500516641</v>
      </c>
      <c r="G6" s="65">
        <v>1506948.25823</v>
      </c>
      <c r="H6" s="65">
        <v>10784875.126089999</v>
      </c>
      <c r="I6" s="65">
        <v>526534.15787999996</v>
      </c>
      <c r="J6" s="106">
        <v>780332.54227500013</v>
      </c>
      <c r="K6" s="386">
        <v>13598690.084475001</v>
      </c>
      <c r="L6" s="62"/>
      <c r="M6" s="197"/>
      <c r="N6" s="197"/>
      <c r="O6" s="197"/>
    </row>
    <row r="7" spans="1:15" ht="18" customHeight="1">
      <c r="A7" s="387" t="s">
        <v>213</v>
      </c>
      <c r="B7" s="64">
        <v>130682.14414402453</v>
      </c>
      <c r="C7" s="65">
        <v>933725.9096466091</v>
      </c>
      <c r="D7" s="65">
        <v>42017.415990000001</v>
      </c>
      <c r="E7" s="65">
        <v>58781.288999999982</v>
      </c>
      <c r="F7" s="132">
        <v>1165206.7587806333</v>
      </c>
      <c r="G7" s="65">
        <v>1395353.8868799999</v>
      </c>
      <c r="H7" s="65">
        <v>9978588.4272605814</v>
      </c>
      <c r="I7" s="65">
        <v>449493.66254999989</v>
      </c>
      <c r="J7" s="107">
        <v>626976.98389200005</v>
      </c>
      <c r="K7" s="65">
        <v>12450412.96058258</v>
      </c>
      <c r="L7" s="52"/>
      <c r="M7" s="197"/>
      <c r="N7" s="197"/>
      <c r="O7" s="197"/>
    </row>
    <row r="8" spans="1:15" ht="18" customHeight="1">
      <c r="A8" s="388" t="s">
        <v>214</v>
      </c>
      <c r="B8" s="108">
        <v>112139.46483280321</v>
      </c>
      <c r="C8" s="66">
        <v>859736.45054311294</v>
      </c>
      <c r="D8" s="66">
        <v>41033.143989999997</v>
      </c>
      <c r="E8" s="66">
        <v>78265.173999999985</v>
      </c>
      <c r="F8" s="134">
        <v>1091174.2333659162</v>
      </c>
      <c r="G8" s="110">
        <v>1195602.5421100741</v>
      </c>
      <c r="H8" s="66">
        <v>9175214.6406894065</v>
      </c>
      <c r="I8" s="66">
        <v>437556.40023999999</v>
      </c>
      <c r="J8" s="109">
        <v>833960.74689399987</v>
      </c>
      <c r="K8" s="66">
        <v>11642334.329933481</v>
      </c>
      <c r="L8" s="196"/>
      <c r="M8" s="197"/>
      <c r="N8" s="197"/>
      <c r="O8" s="197"/>
    </row>
    <row r="9" spans="1:15" ht="18" customHeight="1">
      <c r="A9" s="385" t="s">
        <v>215</v>
      </c>
      <c r="B9" s="64">
        <v>84539.005249668597</v>
      </c>
      <c r="C9" s="65">
        <v>684724.79810049001</v>
      </c>
      <c r="D9" s="65">
        <v>33393.978989999996</v>
      </c>
      <c r="E9" s="386">
        <v>79558.131000000008</v>
      </c>
      <c r="F9" s="130">
        <v>882215.91334015864</v>
      </c>
      <c r="G9" s="65">
        <v>902389.39228095894</v>
      </c>
      <c r="H9" s="65">
        <v>7310221.6184497159</v>
      </c>
      <c r="I9" s="65">
        <v>356604.29398100002</v>
      </c>
      <c r="J9" s="106">
        <v>849105.25313299987</v>
      </c>
      <c r="K9" s="386">
        <v>9418320.5578446761</v>
      </c>
      <c r="L9" s="52"/>
      <c r="M9" s="197"/>
      <c r="N9" s="197"/>
      <c r="O9" s="197"/>
    </row>
    <row r="10" spans="1:15" ht="18" customHeight="1">
      <c r="A10" s="387" t="s">
        <v>216</v>
      </c>
      <c r="B10" s="64">
        <v>52841.612892350029</v>
      </c>
      <c r="C10" s="65">
        <v>491111.64323276636</v>
      </c>
      <c r="D10" s="65">
        <v>23805.156999999996</v>
      </c>
      <c r="E10" s="65">
        <v>15362.552000000001</v>
      </c>
      <c r="F10" s="132">
        <v>583120.9651251164</v>
      </c>
      <c r="G10" s="65">
        <v>564041.9311269857</v>
      </c>
      <c r="H10" s="65">
        <v>5244041.2674949206</v>
      </c>
      <c r="I10" s="65">
        <v>254361.05841999999</v>
      </c>
      <c r="J10" s="107">
        <v>163848.18325700003</v>
      </c>
      <c r="K10" s="65">
        <v>6226292.4402989056</v>
      </c>
      <c r="L10" s="52"/>
      <c r="M10" s="197"/>
      <c r="N10" s="197"/>
      <c r="O10" s="197"/>
    </row>
    <row r="11" spans="1:15" ht="18" customHeight="1">
      <c r="A11" s="388" t="s">
        <v>217</v>
      </c>
      <c r="B11" s="108">
        <v>21137.906812785921</v>
      </c>
      <c r="C11" s="66">
        <v>321397.13513170317</v>
      </c>
      <c r="D11" s="66">
        <v>12425.360009999999</v>
      </c>
      <c r="E11" s="66">
        <v>60299.178999999996</v>
      </c>
      <c r="F11" s="134">
        <v>415259.58095448912</v>
      </c>
      <c r="G11" s="110">
        <v>225769.91287100269</v>
      </c>
      <c r="H11" s="66">
        <v>3434242.9018697357</v>
      </c>
      <c r="I11" s="66">
        <v>132707.32985000001</v>
      </c>
      <c r="J11" s="109">
        <v>643703.40211000002</v>
      </c>
      <c r="K11" s="66">
        <v>4436423.5467007384</v>
      </c>
      <c r="L11" s="52"/>
      <c r="M11" s="197"/>
      <c r="N11" s="197"/>
      <c r="O11" s="197"/>
    </row>
    <row r="12" spans="1:15" ht="18" customHeight="1">
      <c r="A12" s="385" t="s">
        <v>218</v>
      </c>
      <c r="B12" s="64">
        <v>21451.486135251151</v>
      </c>
      <c r="C12" s="65">
        <v>302371.2370932679</v>
      </c>
      <c r="D12" s="65">
        <v>11261.470000000001</v>
      </c>
      <c r="E12" s="386">
        <v>47183.298000000003</v>
      </c>
      <c r="F12" s="130">
        <v>382267.49122851907</v>
      </c>
      <c r="G12" s="65">
        <v>228905.29812801303</v>
      </c>
      <c r="H12" s="65">
        <v>3229173.3891197173</v>
      </c>
      <c r="I12" s="65">
        <v>120340.30936</v>
      </c>
      <c r="J12" s="106">
        <v>503432.49493999995</v>
      </c>
      <c r="K12" s="386">
        <v>4081851.4915477303</v>
      </c>
      <c r="L12" s="52"/>
      <c r="M12" s="197"/>
      <c r="N12" s="197"/>
      <c r="O12" s="197"/>
    </row>
    <row r="13" spans="1:15" ht="18" customHeight="1">
      <c r="A13" s="387" t="s">
        <v>219</v>
      </c>
      <c r="B13" s="64">
        <v>21871.742012823921</v>
      </c>
      <c r="C13" s="65">
        <v>322228.78175464511</v>
      </c>
      <c r="D13" s="65">
        <v>12813.60599</v>
      </c>
      <c r="E13" s="65">
        <v>6524.1148400000002</v>
      </c>
      <c r="F13" s="132">
        <v>363438.24459746905</v>
      </c>
      <c r="G13" s="65">
        <v>232774.52010098682</v>
      </c>
      <c r="H13" s="65">
        <v>3434788.0536520183</v>
      </c>
      <c r="I13" s="65">
        <v>136621.18833</v>
      </c>
      <c r="J13" s="107">
        <v>69451.76245900002</v>
      </c>
      <c r="K13" s="65">
        <v>3873635.5245420048</v>
      </c>
      <c r="L13" s="52"/>
      <c r="M13" s="197"/>
      <c r="N13" s="197"/>
      <c r="O13" s="197"/>
    </row>
    <row r="14" spans="1:15" ht="18" customHeight="1">
      <c r="A14" s="388" t="s">
        <v>220</v>
      </c>
      <c r="B14" s="108">
        <v>28361.221471816913</v>
      </c>
      <c r="C14" s="66">
        <v>354928.78614304791</v>
      </c>
      <c r="D14" s="66">
        <v>15362.80199</v>
      </c>
      <c r="E14" s="66">
        <v>30511.289000000004</v>
      </c>
      <c r="F14" s="134">
        <v>429164.09860486485</v>
      </c>
      <c r="G14" s="110">
        <v>301990.29953500029</v>
      </c>
      <c r="H14" s="66">
        <v>3784107.3085127776</v>
      </c>
      <c r="I14" s="66">
        <v>164013.89814999999</v>
      </c>
      <c r="J14" s="109">
        <v>324859.33107900003</v>
      </c>
      <c r="K14" s="66">
        <v>4574970.8372767773</v>
      </c>
      <c r="L14" s="52"/>
      <c r="M14" s="197"/>
      <c r="N14" s="197"/>
      <c r="O14" s="197"/>
    </row>
    <row r="15" spans="1:15" ht="18" customHeight="1">
      <c r="A15" s="385" t="s">
        <v>221</v>
      </c>
      <c r="B15" s="64"/>
      <c r="C15" s="65"/>
      <c r="D15" s="65"/>
      <c r="E15" s="386"/>
      <c r="F15" s="130"/>
      <c r="G15" s="65"/>
      <c r="H15" s="65"/>
      <c r="I15" s="65"/>
      <c r="J15" s="106"/>
      <c r="K15" s="386"/>
      <c r="L15" s="52"/>
      <c r="M15" s="197"/>
      <c r="N15" s="197"/>
      <c r="O15" s="197"/>
    </row>
    <row r="16" spans="1:15" ht="18" customHeight="1">
      <c r="A16" s="387" t="s">
        <v>222</v>
      </c>
      <c r="B16" s="64"/>
      <c r="C16" s="65"/>
      <c r="D16" s="65"/>
      <c r="E16" s="65"/>
      <c r="F16" s="132"/>
      <c r="G16" s="65"/>
      <c r="H16" s="65"/>
      <c r="I16" s="65"/>
      <c r="J16" s="107"/>
      <c r="K16" s="65"/>
      <c r="L16" s="52"/>
      <c r="M16" s="197"/>
      <c r="N16" s="197"/>
      <c r="O16" s="197"/>
    </row>
    <row r="17" spans="1:15" ht="18" customHeight="1">
      <c r="A17" s="388" t="s">
        <v>223</v>
      </c>
      <c r="B17" s="108"/>
      <c r="C17" s="66"/>
      <c r="D17" s="66"/>
      <c r="E17" s="66"/>
      <c r="F17" s="134"/>
      <c r="G17" s="110"/>
      <c r="H17" s="66"/>
      <c r="I17" s="66"/>
      <c r="J17" s="109"/>
      <c r="K17" s="66"/>
      <c r="L17" s="52"/>
      <c r="M17" s="197"/>
      <c r="N17" s="197"/>
      <c r="O17" s="197"/>
    </row>
    <row r="18" spans="1:15" ht="18" customHeight="1">
      <c r="A18" s="523" t="s">
        <v>52</v>
      </c>
      <c r="B18" s="513">
        <f>SUM(B6:B8)</f>
        <v>384058.63429357891</v>
      </c>
      <c r="C18" s="513">
        <f>SUM(C6:C8)</f>
        <v>2802839.9289346351</v>
      </c>
      <c r="D18" s="513">
        <f t="shared" ref="D18:J18" si="0">SUM(D6:D8)</f>
        <v>132389.97797000001</v>
      </c>
      <c r="E18" s="514">
        <f t="shared" si="0"/>
        <v>210201.60099999997</v>
      </c>
      <c r="F18" s="524">
        <f t="shared" si="0"/>
        <v>3529490.1421982138</v>
      </c>
      <c r="G18" s="513">
        <f t="shared" si="0"/>
        <v>4097904.6872200742</v>
      </c>
      <c r="H18" s="513">
        <f t="shared" si="0"/>
        <v>29938678.194039989</v>
      </c>
      <c r="I18" s="513">
        <f t="shared" si="0"/>
        <v>1413584.2206699997</v>
      </c>
      <c r="J18" s="525">
        <f t="shared" si="0"/>
        <v>2241270.2730609998</v>
      </c>
      <c r="K18" s="514">
        <f>SUM(K6:K8)</f>
        <v>37691437.374991059</v>
      </c>
    </row>
    <row r="19" spans="1:15" ht="18" customHeight="1">
      <c r="A19" s="526" t="s">
        <v>61</v>
      </c>
      <c r="B19" s="595">
        <f>SUM(B9:B11)</f>
        <v>158518.52495480454</v>
      </c>
      <c r="C19" s="595">
        <f>SUM(C9:C11)</f>
        <v>1497233.5764649597</v>
      </c>
      <c r="D19" s="595">
        <f t="shared" ref="D19:J19" si="1">SUM(D9:D11)</f>
        <v>69624.495999999999</v>
      </c>
      <c r="E19" s="595">
        <f t="shared" si="1"/>
        <v>155219.86199999999</v>
      </c>
      <c r="F19" s="600">
        <f t="shared" si="1"/>
        <v>1880596.4594197641</v>
      </c>
      <c r="G19" s="595">
        <f t="shared" si="1"/>
        <v>1692201.2362789474</v>
      </c>
      <c r="H19" s="595">
        <f t="shared" si="1"/>
        <v>15988505.787814371</v>
      </c>
      <c r="I19" s="595">
        <f t="shared" si="1"/>
        <v>743672.68225099996</v>
      </c>
      <c r="J19" s="601">
        <f t="shared" si="1"/>
        <v>1656656.8385000001</v>
      </c>
      <c r="K19" s="595">
        <f>SUM(K9:K11)</f>
        <v>20081036.544844322</v>
      </c>
    </row>
    <row r="20" spans="1:15" ht="18" customHeight="1">
      <c r="A20" s="526" t="s">
        <v>73</v>
      </c>
      <c r="B20" s="595">
        <f>SUM(B12:B14)</f>
        <v>71684.449619891981</v>
      </c>
      <c r="C20" s="595">
        <f>SUM(C12:C14)</f>
        <v>979528.80499096098</v>
      </c>
      <c r="D20" s="595">
        <f t="shared" ref="D20:J20" si="2">SUM(D12:D14)</f>
        <v>39437.877980000005</v>
      </c>
      <c r="E20" s="595">
        <f t="shared" si="2"/>
        <v>84218.701840000009</v>
      </c>
      <c r="F20" s="600">
        <f t="shared" si="2"/>
        <v>1174869.8344308529</v>
      </c>
      <c r="G20" s="595">
        <f t="shared" si="2"/>
        <v>763670.11776400008</v>
      </c>
      <c r="H20" s="595">
        <f t="shared" si="2"/>
        <v>10448068.751284514</v>
      </c>
      <c r="I20" s="595">
        <f t="shared" si="2"/>
        <v>420975.39584000001</v>
      </c>
      <c r="J20" s="601">
        <f t="shared" si="2"/>
        <v>897743.58847800002</v>
      </c>
      <c r="K20" s="595">
        <f>SUM(K12:K14)</f>
        <v>12530457.853366513</v>
      </c>
    </row>
    <row r="21" spans="1:15" ht="18" customHeight="1">
      <c r="A21" s="527" t="s">
        <v>62</v>
      </c>
      <c r="B21" s="567">
        <f>SUM(B15:B17)</f>
        <v>0</v>
      </c>
      <c r="C21" s="568">
        <f>SUM(C15:C17)</f>
        <v>0</v>
      </c>
      <c r="D21" s="568">
        <f t="shared" ref="D21:J21" si="3">SUM(D15:D17)</f>
        <v>0</v>
      </c>
      <c r="E21" s="568">
        <f t="shared" si="3"/>
        <v>0</v>
      </c>
      <c r="F21" s="573">
        <f t="shared" si="3"/>
        <v>0</v>
      </c>
      <c r="G21" s="567">
        <f t="shared" si="3"/>
        <v>0</v>
      </c>
      <c r="H21" s="568">
        <f t="shared" si="3"/>
        <v>0</v>
      </c>
      <c r="I21" s="568">
        <f t="shared" si="3"/>
        <v>0</v>
      </c>
      <c r="J21" s="574">
        <f t="shared" si="3"/>
        <v>0</v>
      </c>
      <c r="K21" s="568">
        <f>SUM(K15:K17)</f>
        <v>0</v>
      </c>
    </row>
    <row r="22" spans="1:15" ht="18" customHeight="1">
      <c r="A22" s="528" t="s">
        <v>63</v>
      </c>
      <c r="B22" s="64">
        <f>SUM(B6:B11)</f>
        <v>542577.15924838348</v>
      </c>
      <c r="C22" s="64">
        <f>SUM(C6:C11)</f>
        <v>4300073.505399595</v>
      </c>
      <c r="D22" s="64">
        <f t="shared" ref="D22:J22" si="4">SUM(D6:D11)</f>
        <v>202014.47397000002</v>
      </c>
      <c r="E22" s="597">
        <f t="shared" si="4"/>
        <v>365421.46299999999</v>
      </c>
      <c r="F22" s="602">
        <f t="shared" si="4"/>
        <v>5410086.601617978</v>
      </c>
      <c r="G22" s="64">
        <f t="shared" si="4"/>
        <v>5790105.9234990217</v>
      </c>
      <c r="H22" s="64">
        <f t="shared" si="4"/>
        <v>45927183.981854357</v>
      </c>
      <c r="I22" s="64">
        <f t="shared" si="4"/>
        <v>2157256.9029209996</v>
      </c>
      <c r="J22" s="129">
        <f t="shared" si="4"/>
        <v>3897927.1115609999</v>
      </c>
      <c r="K22" s="597">
        <f>SUM(K6:K11)</f>
        <v>57772473.919835381</v>
      </c>
    </row>
    <row r="23" spans="1:15" ht="18" customHeight="1">
      <c r="A23" s="529" t="s">
        <v>64</v>
      </c>
      <c r="B23" s="571">
        <f>SUM(B12:B17)</f>
        <v>71684.449619891981</v>
      </c>
      <c r="C23" s="572">
        <f>SUM(C12:C17)</f>
        <v>979528.80499096098</v>
      </c>
      <c r="D23" s="572">
        <f t="shared" ref="D23:J23" si="5">SUM(D12:D17)</f>
        <v>39437.877980000005</v>
      </c>
      <c r="E23" s="572">
        <f t="shared" si="5"/>
        <v>84218.701840000009</v>
      </c>
      <c r="F23" s="577">
        <f t="shared" si="5"/>
        <v>1174869.8344308529</v>
      </c>
      <c r="G23" s="571">
        <f t="shared" si="5"/>
        <v>763670.11776400008</v>
      </c>
      <c r="H23" s="572">
        <f t="shared" si="5"/>
        <v>10448068.751284514</v>
      </c>
      <c r="I23" s="572">
        <f t="shared" si="5"/>
        <v>420975.39584000001</v>
      </c>
      <c r="J23" s="578">
        <f t="shared" si="5"/>
        <v>897743.58847800002</v>
      </c>
      <c r="K23" s="572">
        <f>SUM(K12:K17)</f>
        <v>12530457.853366513</v>
      </c>
    </row>
    <row r="24" spans="1:15" ht="18" customHeight="1">
      <c r="A24" s="530" t="s">
        <v>224</v>
      </c>
      <c r="B24" s="569">
        <f>SUM(B6:B17)</f>
        <v>614261.60886827542</v>
      </c>
      <c r="C24" s="570">
        <f>SUM(C6:C17)</f>
        <v>5279602.3103905562</v>
      </c>
      <c r="D24" s="570">
        <f t="shared" ref="D24:J24" si="6">SUM(D6:D17)</f>
        <v>241452.35195000004</v>
      </c>
      <c r="E24" s="570">
        <f t="shared" si="6"/>
        <v>449640.16483999998</v>
      </c>
      <c r="F24" s="575">
        <f t="shared" si="6"/>
        <v>6584956.4360488309</v>
      </c>
      <c r="G24" s="569">
        <f t="shared" si="6"/>
        <v>6553776.0412630215</v>
      </c>
      <c r="H24" s="570">
        <f t="shared" si="6"/>
        <v>56375252.733138867</v>
      </c>
      <c r="I24" s="570">
        <f t="shared" si="6"/>
        <v>2578232.298760999</v>
      </c>
      <c r="J24" s="576">
        <f t="shared" si="6"/>
        <v>4795670.7000389993</v>
      </c>
      <c r="K24" s="570">
        <f>SUM(K6:K17)</f>
        <v>70302931.773201898</v>
      </c>
    </row>
    <row r="25" spans="1:15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</row>
    <row r="26" spans="1:15" ht="12" customHeight="1">
      <c r="A26" s="143"/>
      <c r="B26" s="143"/>
      <c r="C26" s="143"/>
      <c r="H26" s="143"/>
      <c r="I26" s="143"/>
      <c r="J26" s="143"/>
      <c r="K26" s="143"/>
    </row>
    <row r="27" spans="1:15" ht="12" customHeight="1">
      <c r="E27" s="63"/>
      <c r="F27" s="63"/>
      <c r="G27" s="63"/>
      <c r="H27" s="63"/>
    </row>
    <row r="28" spans="1:15" ht="12" customHeight="1">
      <c r="E28" s="63"/>
      <c r="F28" s="63"/>
      <c r="G28" s="63"/>
    </row>
    <row r="29" spans="1:15" ht="12" customHeight="1">
      <c r="E29" s="63"/>
      <c r="F29" s="63"/>
      <c r="G29" s="63"/>
    </row>
    <row r="30" spans="1:15" ht="12" customHeight="1">
      <c r="E30" s="63"/>
      <c r="F30" s="63"/>
      <c r="G30" s="63"/>
    </row>
    <row r="31" spans="1:15" ht="12" customHeight="1">
      <c r="E31" s="63" t="str">
        <f>B5</f>
        <v xml:space="preserve"> PP Distribuce</v>
      </c>
      <c r="F31" s="63" t="str">
        <f t="shared" ref="F31:H31" si="7">C5</f>
        <v xml:space="preserve"> GasNet</v>
      </c>
      <c r="G31" s="63" t="str">
        <f t="shared" si="7"/>
        <v xml:space="preserve"> EG.D</v>
      </c>
      <c r="H31" s="63" t="str">
        <f t="shared" si="7"/>
        <v xml:space="preserve"> Ostatní společnosti</v>
      </c>
    </row>
    <row r="32" spans="1:15" ht="12" customHeight="1">
      <c r="D32" s="61" t="str">
        <f>A18</f>
        <v>I. čtvrtletí</v>
      </c>
      <c r="E32" s="61">
        <f t="shared" ref="E32:H35" si="8">B18</f>
        <v>384058.63429357891</v>
      </c>
      <c r="F32" s="61">
        <f t="shared" si="8"/>
        <v>2802839.9289346351</v>
      </c>
      <c r="G32" s="61">
        <f t="shared" si="8"/>
        <v>132389.97797000001</v>
      </c>
      <c r="H32" s="61">
        <f t="shared" si="8"/>
        <v>210201.60099999997</v>
      </c>
    </row>
    <row r="33" spans="4:8" ht="12" customHeight="1">
      <c r="D33" s="61" t="str">
        <f t="shared" ref="D33:D35" si="9">A19</f>
        <v>II. čtvrtletí</v>
      </c>
      <c r="E33" s="61">
        <f t="shared" si="8"/>
        <v>158518.52495480454</v>
      </c>
      <c r="F33" s="61">
        <f t="shared" si="8"/>
        <v>1497233.5764649597</v>
      </c>
      <c r="G33" s="61">
        <f t="shared" si="8"/>
        <v>69624.495999999999</v>
      </c>
      <c r="H33" s="61">
        <f t="shared" si="8"/>
        <v>155219.86199999999</v>
      </c>
    </row>
    <row r="34" spans="4:8" ht="12" customHeight="1">
      <c r="D34" s="61" t="str">
        <f t="shared" si="9"/>
        <v>III. čtvrtletí</v>
      </c>
      <c r="E34" s="61">
        <f t="shared" si="8"/>
        <v>71684.449619891981</v>
      </c>
      <c r="F34" s="61">
        <f t="shared" si="8"/>
        <v>979528.80499096098</v>
      </c>
      <c r="G34" s="61">
        <f t="shared" si="8"/>
        <v>39437.877980000005</v>
      </c>
      <c r="H34" s="61">
        <f t="shared" si="8"/>
        <v>84218.701840000009</v>
      </c>
    </row>
    <row r="35" spans="4:8" ht="12" customHeight="1">
      <c r="D35" s="61" t="str">
        <f t="shared" si="9"/>
        <v>IV. čtvrtletí</v>
      </c>
      <c r="E35" s="61">
        <f t="shared" si="8"/>
        <v>0</v>
      </c>
      <c r="F35" s="61">
        <f t="shared" si="8"/>
        <v>0</v>
      </c>
      <c r="G35" s="61">
        <f t="shared" si="8"/>
        <v>0</v>
      </c>
      <c r="H35" s="61">
        <f t="shared" si="8"/>
        <v>0</v>
      </c>
    </row>
    <row r="36" spans="4:8" ht="12" customHeight="1">
      <c r="E36" s="63"/>
      <c r="F36" s="63"/>
      <c r="G36" s="63"/>
    </row>
    <row r="37" spans="4:8" ht="12" customHeight="1">
      <c r="E37" s="63"/>
      <c r="F37" s="63"/>
      <c r="G37" s="63"/>
    </row>
    <row r="38" spans="4:8" ht="12" customHeight="1">
      <c r="E38" s="63"/>
      <c r="F38" s="63"/>
      <c r="G38" s="63"/>
    </row>
    <row r="39" spans="4:8" ht="12" customHeight="1"/>
    <row r="40" spans="4:8" ht="12" customHeight="1"/>
    <row r="41" spans="4:8" ht="12" customHeight="1"/>
    <row r="42" spans="4:8" ht="12" customHeight="1"/>
    <row r="43" spans="4:8" ht="12" customHeight="1"/>
  </sheetData>
  <mergeCells count="5">
    <mergeCell ref="A1:K1"/>
    <mergeCell ref="A2:I2"/>
    <mergeCell ref="B4:F4"/>
    <mergeCell ref="G4:K4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B19:K19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/>
  <dimension ref="A1:AM120"/>
  <sheetViews>
    <sheetView showGridLines="0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39" ht="18.75">
      <c r="A1" s="19" t="s">
        <v>138</v>
      </c>
    </row>
    <row r="2" spans="1:39" s="216" customFormat="1" ht="15.75">
      <c r="A2" s="732" t="s">
        <v>251</v>
      </c>
      <c r="B2" s="732"/>
      <c r="C2" s="732"/>
      <c r="D2" s="732"/>
      <c r="E2" s="732"/>
      <c r="F2" s="732"/>
      <c r="G2" s="732"/>
      <c r="H2" s="732"/>
      <c r="I2" s="732"/>
      <c r="J2" s="732"/>
      <c r="K2" s="732"/>
    </row>
    <row r="3" spans="1:39" ht="6" customHeight="1">
      <c r="A3" s="688"/>
      <c r="B3" s="688"/>
      <c r="C3" s="688"/>
      <c r="D3" s="206"/>
      <c r="E3" s="206"/>
      <c r="F3" s="207"/>
      <c r="G3" s="208"/>
      <c r="H3" s="208"/>
      <c r="I3" s="208"/>
      <c r="J3" s="75"/>
      <c r="K3" s="75"/>
    </row>
    <row r="4" spans="1:39" ht="12.95" customHeight="1">
      <c r="A4" s="737" t="s">
        <v>37</v>
      </c>
      <c r="B4" s="737"/>
      <c r="C4" s="737"/>
      <c r="D4" s="738"/>
      <c r="E4" s="389"/>
      <c r="F4" s="390"/>
      <c r="G4" s="281"/>
      <c r="H4" s="282"/>
      <c r="I4" s="390"/>
      <c r="J4" s="391"/>
      <c r="K4" s="391"/>
    </row>
    <row r="5" spans="1:39" ht="24.95" customHeight="1">
      <c r="A5" s="283"/>
      <c r="B5" s="283"/>
      <c r="C5" s="283"/>
      <c r="D5" s="272"/>
      <c r="E5" s="697">
        <f>'3.1'!D4</f>
        <v>2021</v>
      </c>
      <c r="F5" s="698"/>
      <c r="G5" s="699"/>
      <c r="H5" s="284"/>
      <c r="I5" s="700">
        <f>E5-1</f>
        <v>2020</v>
      </c>
      <c r="J5" s="701"/>
      <c r="K5" s="701"/>
    </row>
    <row r="6" spans="1:39" ht="24.95" customHeight="1">
      <c r="A6" s="392"/>
      <c r="B6" s="285"/>
      <c r="C6" s="286"/>
      <c r="D6" s="287"/>
      <c r="E6" s="693" t="s">
        <v>65</v>
      </c>
      <c r="F6" s="696"/>
      <c r="G6" s="743" t="s">
        <v>35</v>
      </c>
      <c r="H6" s="704" t="s">
        <v>270</v>
      </c>
      <c r="I6" s="749" t="s">
        <v>65</v>
      </c>
      <c r="J6" s="750"/>
      <c r="K6" s="689" t="s">
        <v>35</v>
      </c>
    </row>
    <row r="7" spans="1:39" ht="24.95" customHeight="1">
      <c r="A7" s="392"/>
      <c r="B7" s="288"/>
      <c r="C7" s="288"/>
      <c r="D7" s="702" t="s">
        <v>211</v>
      </c>
      <c r="E7" s="695"/>
      <c r="F7" s="702"/>
      <c r="G7" s="704"/>
      <c r="H7" s="704"/>
      <c r="I7" s="749"/>
      <c r="J7" s="751"/>
      <c r="K7" s="691"/>
    </row>
    <row r="8" spans="1:39" ht="15" customHeight="1">
      <c r="A8" s="752" t="s">
        <v>210</v>
      </c>
      <c r="B8" s="752"/>
      <c r="C8" s="340" t="s">
        <v>237</v>
      </c>
      <c r="D8" s="703"/>
      <c r="E8" s="339" t="s">
        <v>278</v>
      </c>
      <c r="F8" s="338" t="s">
        <v>273</v>
      </c>
      <c r="G8" s="705"/>
      <c r="H8" s="705"/>
      <c r="I8" s="289" t="s">
        <v>279</v>
      </c>
      <c r="J8" s="290" t="s">
        <v>273</v>
      </c>
      <c r="K8" s="748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</row>
    <row r="9" spans="1:39" ht="11.1" customHeight="1">
      <c r="A9" s="712" t="str">
        <f>'3.1'!D6</f>
        <v>červenec</v>
      </c>
      <c r="B9" s="713"/>
      <c r="C9" s="337" t="s">
        <v>4</v>
      </c>
      <c r="D9" s="99">
        <v>81</v>
      </c>
      <c r="E9" s="95">
        <v>6160.8907900000004</v>
      </c>
      <c r="F9" s="99">
        <v>65835.278999999995</v>
      </c>
      <c r="G9" s="101">
        <f>E9/$E$14</f>
        <v>0.62421369716790487</v>
      </c>
      <c r="H9" s="101">
        <f>(E9-I9)/I9</f>
        <v>-0.12545217823225793</v>
      </c>
      <c r="I9" s="98">
        <v>7044.6585500000001</v>
      </c>
      <c r="J9" s="112">
        <v>75396.867069999993</v>
      </c>
      <c r="K9" s="393">
        <f>I9/$I$14</f>
        <v>0.65529244639495887</v>
      </c>
      <c r="N9" s="193"/>
      <c r="O9" s="193"/>
      <c r="P9" s="193"/>
      <c r="Q9" s="193"/>
      <c r="R9" s="193"/>
      <c r="S9" s="193"/>
      <c r="T9" s="193"/>
      <c r="U9" s="479"/>
      <c r="V9" s="70"/>
      <c r="W9" s="70"/>
      <c r="X9" s="70"/>
      <c r="Y9" s="70"/>
      <c r="Z9" s="70"/>
      <c r="AA9" s="70"/>
      <c r="AB9" s="70"/>
      <c r="AC9" s="70"/>
      <c r="AD9" s="70"/>
      <c r="AE9" s="70"/>
      <c r="AF9" s="193"/>
      <c r="AG9" s="193"/>
      <c r="AH9" s="193"/>
      <c r="AI9" s="193"/>
      <c r="AJ9" s="193"/>
      <c r="AK9" s="193"/>
      <c r="AL9" s="193"/>
      <c r="AM9" s="210"/>
    </row>
    <row r="10" spans="1:39" ht="11.1" customHeight="1">
      <c r="A10" s="714"/>
      <c r="B10" s="715"/>
      <c r="C10" s="337" t="s">
        <v>5</v>
      </c>
      <c r="D10" s="94">
        <v>305</v>
      </c>
      <c r="E10" s="95">
        <v>1663.03006</v>
      </c>
      <c r="F10" s="94">
        <v>17770.86478</v>
      </c>
      <c r="G10" s="97">
        <f>E10/$E$14</f>
        <v>0.1684961116238132</v>
      </c>
      <c r="H10" s="97">
        <f>(E10-I10)/I10</f>
        <v>0.17849359635304293</v>
      </c>
      <c r="I10" s="98">
        <v>1411.1489999999999</v>
      </c>
      <c r="J10" s="111">
        <v>15103.610420000001</v>
      </c>
      <c r="K10" s="394">
        <f>I10/$I$14</f>
        <v>0.13126474106226194</v>
      </c>
      <c r="L10" s="210"/>
      <c r="N10" s="193"/>
      <c r="O10" s="193"/>
      <c r="P10" s="193"/>
      <c r="Q10" s="193"/>
      <c r="R10" s="193"/>
      <c r="S10" s="193"/>
      <c r="T10" s="193"/>
      <c r="U10" s="479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193"/>
      <c r="AG10" s="193"/>
      <c r="AH10" s="193"/>
      <c r="AI10" s="193"/>
      <c r="AJ10" s="193"/>
      <c r="AK10" s="193"/>
      <c r="AL10" s="193"/>
    </row>
    <row r="11" spans="1:39" ht="11.1" customHeight="1">
      <c r="A11" s="714"/>
      <c r="B11" s="715"/>
      <c r="C11" s="337" t="s">
        <v>6</v>
      </c>
      <c r="D11" s="94">
        <v>9639</v>
      </c>
      <c r="E11" s="95">
        <v>649.57097999999996</v>
      </c>
      <c r="F11" s="94">
        <v>6941.5391200000004</v>
      </c>
      <c r="G11" s="97">
        <f>E11/$E$14</f>
        <v>6.5813713766346302E-2</v>
      </c>
      <c r="H11" s="97">
        <f t="shared" ref="H11:H13" si="0">(E11-I11)/I11</f>
        <v>-0.12141074302972753</v>
      </c>
      <c r="I11" s="98">
        <v>739.33407999999997</v>
      </c>
      <c r="J11" s="111">
        <v>7913.1330199999993</v>
      </c>
      <c r="K11" s="394">
        <f>I11/$I$14</f>
        <v>6.8772678554642822E-2</v>
      </c>
      <c r="L11" s="210"/>
      <c r="N11" s="193"/>
      <c r="O11" s="193"/>
      <c r="P11" s="193"/>
      <c r="Q11" s="193"/>
      <c r="R11" s="193"/>
      <c r="S11" s="193"/>
      <c r="T11" s="193"/>
      <c r="U11" s="479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193"/>
      <c r="AG11" s="193"/>
      <c r="AH11" s="193"/>
      <c r="AI11" s="193"/>
      <c r="AJ11" s="193"/>
      <c r="AK11" s="193"/>
      <c r="AL11" s="193"/>
    </row>
    <row r="12" spans="1:39" ht="11.1" customHeight="1">
      <c r="A12" s="714"/>
      <c r="B12" s="715"/>
      <c r="C12" s="337" t="s">
        <v>7</v>
      </c>
      <c r="D12" s="94">
        <v>94970</v>
      </c>
      <c r="E12" s="95">
        <v>1034.32653</v>
      </c>
      <c r="F12" s="94">
        <v>11053.15814</v>
      </c>
      <c r="G12" s="97">
        <f>E12/$E$14</f>
        <v>0.1047966616155762</v>
      </c>
      <c r="H12" s="97">
        <f t="shared" si="0"/>
        <v>-0.1218389485790928</v>
      </c>
      <c r="I12" s="98">
        <v>1177.83239</v>
      </c>
      <c r="J12" s="111">
        <v>12607.187400000001</v>
      </c>
      <c r="K12" s="394">
        <f>I12/$I$14</f>
        <v>0.10956168603605654</v>
      </c>
      <c r="L12" s="210"/>
      <c r="N12" s="193"/>
      <c r="O12" s="193"/>
      <c r="P12" s="193"/>
      <c r="Q12" s="193"/>
      <c r="R12" s="193"/>
      <c r="S12" s="193"/>
      <c r="T12" s="193"/>
      <c r="U12" s="479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193"/>
      <c r="AG12" s="193"/>
      <c r="AH12" s="193"/>
      <c r="AI12" s="193"/>
      <c r="AJ12" s="193"/>
      <c r="AK12" s="193"/>
      <c r="AL12" s="193"/>
    </row>
    <row r="13" spans="1:39" ht="11.1" customHeight="1">
      <c r="A13" s="714"/>
      <c r="B13" s="715"/>
      <c r="C13" s="337" t="s">
        <v>107</v>
      </c>
      <c r="D13" s="94">
        <v>14</v>
      </c>
      <c r="E13" s="95">
        <v>362.024</v>
      </c>
      <c r="F13" s="94">
        <v>3868.5329999999999</v>
      </c>
      <c r="G13" s="97">
        <f>E13/$E$14</f>
        <v>3.6679815826359354E-2</v>
      </c>
      <c r="H13" s="97">
        <f t="shared" si="0"/>
        <v>-4.0818164957740523E-2</v>
      </c>
      <c r="I13" s="98">
        <v>377.43</v>
      </c>
      <c r="J13" s="111">
        <v>4039.2249999999999</v>
      </c>
      <c r="K13" s="394">
        <f>I13/$I$14</f>
        <v>3.5108447952079853E-2</v>
      </c>
      <c r="L13" s="210"/>
      <c r="N13" s="193"/>
      <c r="O13" s="193"/>
      <c r="P13" s="193"/>
      <c r="Q13" s="193"/>
      <c r="R13" s="193"/>
      <c r="S13" s="193"/>
      <c r="T13" s="193"/>
      <c r="U13" s="479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193"/>
      <c r="AG13" s="193"/>
      <c r="AH13" s="193"/>
      <c r="AI13" s="193"/>
      <c r="AJ13" s="193"/>
      <c r="AK13" s="193"/>
      <c r="AL13" s="193"/>
    </row>
    <row r="14" spans="1:39" ht="11.1" customHeight="1">
      <c r="A14" s="716"/>
      <c r="B14" s="717"/>
      <c r="C14" s="310" t="s">
        <v>0</v>
      </c>
      <c r="D14" s="311">
        <v>105009</v>
      </c>
      <c r="E14" s="312">
        <v>9869.8423600000006</v>
      </c>
      <c r="F14" s="311">
        <v>105469.37404</v>
      </c>
      <c r="G14" s="315">
        <f>SUM(G9:G13)</f>
        <v>0.99999999999999989</v>
      </c>
      <c r="H14" s="315">
        <f>(E14-I14)/I14</f>
        <v>-8.1909634127406442E-2</v>
      </c>
      <c r="I14" s="316">
        <v>10750.40402</v>
      </c>
      <c r="J14" s="321">
        <v>115060.02290999999</v>
      </c>
      <c r="K14" s="395">
        <f>SUM(K9:K13)</f>
        <v>1</v>
      </c>
      <c r="L14" s="210"/>
      <c r="M14" s="210"/>
      <c r="N14" s="193"/>
      <c r="O14" s="193"/>
      <c r="P14" s="193"/>
      <c r="Q14" s="193"/>
      <c r="R14" s="193"/>
      <c r="S14" s="193"/>
      <c r="T14" s="193"/>
      <c r="U14" s="479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193"/>
      <c r="AG14" s="193"/>
      <c r="AH14" s="193"/>
      <c r="AI14" s="193"/>
      <c r="AJ14" s="193"/>
      <c r="AK14" s="193"/>
      <c r="AL14" s="193"/>
    </row>
    <row r="15" spans="1:39" ht="11.1" customHeight="1">
      <c r="A15" s="718" t="str">
        <f>'3.1'!E6</f>
        <v>srpen</v>
      </c>
      <c r="B15" s="719"/>
      <c r="C15" s="337" t="s">
        <v>4</v>
      </c>
      <c r="D15" s="99">
        <v>80</v>
      </c>
      <c r="E15" s="95">
        <v>6471.3477400000002</v>
      </c>
      <c r="F15" s="99">
        <v>68998.803920000006</v>
      </c>
      <c r="G15" s="101">
        <f>E15/$E$20</f>
        <v>0.58507728348012966</v>
      </c>
      <c r="H15" s="101">
        <f>(E15-I15)/I15</f>
        <v>-3.1167648762119898E-3</v>
      </c>
      <c r="I15" s="98">
        <v>6491.5804699999999</v>
      </c>
      <c r="J15" s="112">
        <v>69396.942739999999</v>
      </c>
      <c r="K15" s="393">
        <f>I15/$I$20</f>
        <v>0.64291757208696088</v>
      </c>
      <c r="L15" s="210"/>
      <c r="M15" s="210"/>
      <c r="N15" s="193"/>
      <c r="O15" s="193"/>
      <c r="P15" s="193"/>
      <c r="Q15" s="193"/>
      <c r="R15" s="193"/>
      <c r="S15" s="193"/>
      <c r="T15" s="193"/>
      <c r="U15" s="479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193"/>
      <c r="AG15" s="193"/>
      <c r="AH15" s="193"/>
      <c r="AI15" s="193"/>
      <c r="AJ15" s="193"/>
      <c r="AK15" s="193"/>
      <c r="AL15" s="193"/>
    </row>
    <row r="16" spans="1:39" ht="11.1" customHeight="1">
      <c r="A16" s="718"/>
      <c r="B16" s="719"/>
      <c r="C16" s="337" t="s">
        <v>5</v>
      </c>
      <c r="D16" s="94">
        <v>303</v>
      </c>
      <c r="E16" s="95">
        <v>1956.8641799999998</v>
      </c>
      <c r="F16" s="94">
        <v>20864.651620000001</v>
      </c>
      <c r="G16" s="97">
        <f>E16/$E$20</f>
        <v>0.17692091733799661</v>
      </c>
      <c r="H16" s="97">
        <f>(E16-I16)/I16</f>
        <v>0.35891405606042176</v>
      </c>
      <c r="I16" s="98">
        <v>1440.0205599999999</v>
      </c>
      <c r="J16" s="111">
        <v>15395.256590000001</v>
      </c>
      <c r="K16" s="394">
        <f>I16/$I$20</f>
        <v>0.14261773792515364</v>
      </c>
      <c r="L16" s="211"/>
      <c r="M16" s="210"/>
      <c r="N16" s="193"/>
      <c r="O16" s="193"/>
      <c r="P16" s="193"/>
      <c r="Q16" s="193"/>
      <c r="R16" s="193"/>
      <c r="S16" s="193"/>
      <c r="T16" s="193"/>
      <c r="U16" s="479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193"/>
      <c r="AG16" s="193"/>
      <c r="AH16" s="193"/>
      <c r="AI16" s="193"/>
      <c r="AJ16" s="193"/>
      <c r="AK16" s="193"/>
      <c r="AL16" s="193"/>
    </row>
    <row r="17" spans="1:38" ht="11.1" customHeight="1">
      <c r="A17" s="718"/>
      <c r="B17" s="719"/>
      <c r="C17" s="337" t="s">
        <v>6</v>
      </c>
      <c r="D17" s="94">
        <v>9648</v>
      </c>
      <c r="E17" s="95">
        <v>869.67131000000006</v>
      </c>
      <c r="F17" s="94">
        <v>9272.183430000001</v>
      </c>
      <c r="G17" s="97">
        <f>E17/$E$20</f>
        <v>7.8627350595040918E-2</v>
      </c>
      <c r="H17" s="97">
        <f t="shared" ref="H17:H20" si="1">(E17-I17)/I17</f>
        <v>0.25651201937389612</v>
      </c>
      <c r="I17" s="98">
        <v>692.13130999999998</v>
      </c>
      <c r="J17" s="111">
        <v>7398.7875800000002</v>
      </c>
      <c r="K17" s="394">
        <f>I17/$I$20</f>
        <v>6.8547772525812609E-2</v>
      </c>
      <c r="L17" s="210"/>
      <c r="M17" s="210"/>
      <c r="N17" s="193"/>
      <c r="O17" s="193"/>
      <c r="P17" s="193"/>
      <c r="Q17" s="193"/>
      <c r="R17" s="193"/>
      <c r="S17" s="193"/>
      <c r="T17" s="193"/>
      <c r="U17" s="479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193"/>
      <c r="AG17" s="193"/>
      <c r="AH17" s="193"/>
      <c r="AI17" s="193"/>
      <c r="AJ17" s="193"/>
      <c r="AK17" s="193"/>
      <c r="AL17" s="193"/>
    </row>
    <row r="18" spans="1:38" ht="11.1" customHeight="1">
      <c r="A18" s="718"/>
      <c r="B18" s="719"/>
      <c r="C18" s="337" t="s">
        <v>7</v>
      </c>
      <c r="D18" s="94">
        <v>94963</v>
      </c>
      <c r="E18" s="95">
        <v>1384.9084499999999</v>
      </c>
      <c r="F18" s="94">
        <v>14765.718579999999</v>
      </c>
      <c r="G18" s="97">
        <f>E18/$E$20</f>
        <v>0.12521015812305533</v>
      </c>
      <c r="H18" s="97">
        <f t="shared" si="1"/>
        <v>0.25518895200464597</v>
      </c>
      <c r="I18" s="98">
        <v>1103.3465900000001</v>
      </c>
      <c r="J18" s="111">
        <v>11795.26541</v>
      </c>
      <c r="K18" s="394">
        <f>I18/$I$20</f>
        <v>0.10927399176386202</v>
      </c>
      <c r="L18" s="210"/>
      <c r="M18" s="210"/>
      <c r="N18" s="193"/>
      <c r="O18" s="193"/>
      <c r="P18" s="193"/>
      <c r="Q18" s="193"/>
      <c r="R18" s="193"/>
      <c r="S18" s="193"/>
      <c r="T18" s="193"/>
      <c r="U18" s="479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193"/>
      <c r="AG18" s="193"/>
      <c r="AH18" s="193"/>
      <c r="AI18" s="193"/>
      <c r="AJ18" s="193"/>
      <c r="AK18" s="193"/>
      <c r="AL18" s="193"/>
    </row>
    <row r="19" spans="1:38" ht="11.1" customHeight="1">
      <c r="A19" s="718"/>
      <c r="B19" s="719"/>
      <c r="C19" s="337" t="s">
        <v>107</v>
      </c>
      <c r="D19" s="94">
        <v>14</v>
      </c>
      <c r="E19" s="95">
        <v>377.88</v>
      </c>
      <c r="F19" s="94">
        <v>4029.3760000000002</v>
      </c>
      <c r="G19" s="97">
        <f>E19/$E$20</f>
        <v>3.4164290463777704E-2</v>
      </c>
      <c r="H19" s="97">
        <f t="shared" si="1"/>
        <v>2.1335942441065354E-2</v>
      </c>
      <c r="I19" s="98">
        <v>369.98599999999999</v>
      </c>
      <c r="J19" s="111">
        <v>3954.8470000000002</v>
      </c>
      <c r="K19" s="394">
        <f>I19/$I$20</f>
        <v>3.6642925698210795E-2</v>
      </c>
      <c r="L19" s="210"/>
      <c r="M19" s="210"/>
      <c r="N19" s="193"/>
      <c r="O19" s="193"/>
      <c r="P19" s="193"/>
      <c r="Q19" s="193"/>
      <c r="R19" s="193"/>
      <c r="S19" s="193"/>
      <c r="T19" s="193"/>
      <c r="U19" s="479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193"/>
      <c r="AG19" s="193"/>
      <c r="AH19" s="193"/>
      <c r="AI19" s="193"/>
      <c r="AJ19" s="193"/>
      <c r="AK19" s="193"/>
      <c r="AL19" s="193"/>
    </row>
    <row r="20" spans="1:38" ht="11.1" customHeight="1">
      <c r="A20" s="718"/>
      <c r="B20" s="719"/>
      <c r="C20" s="310" t="s">
        <v>0</v>
      </c>
      <c r="D20" s="311">
        <v>105008</v>
      </c>
      <c r="E20" s="312">
        <v>11060.671679999998</v>
      </c>
      <c r="F20" s="311">
        <v>117930.73355000002</v>
      </c>
      <c r="G20" s="315">
        <f>SUM(G15:G19)</f>
        <v>1.0000000000000002</v>
      </c>
      <c r="H20" s="315">
        <f t="shared" si="1"/>
        <v>9.5434342225230909E-2</v>
      </c>
      <c r="I20" s="316">
        <v>10097.06493</v>
      </c>
      <c r="J20" s="321">
        <v>107941.09931999999</v>
      </c>
      <c r="K20" s="395">
        <f>SUM(K15:K19)</f>
        <v>0.99999999999999989</v>
      </c>
      <c r="L20" s="210"/>
      <c r="M20" s="210"/>
      <c r="N20" s="193"/>
      <c r="O20" s="193"/>
      <c r="P20" s="193"/>
      <c r="Q20" s="193"/>
      <c r="R20" s="193"/>
      <c r="S20" s="193"/>
      <c r="T20" s="193"/>
      <c r="U20" s="479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193"/>
      <c r="AG20" s="193"/>
      <c r="AH20" s="193"/>
      <c r="AI20" s="193"/>
      <c r="AJ20" s="193"/>
      <c r="AK20" s="193"/>
      <c r="AL20" s="193"/>
    </row>
    <row r="21" spans="1:38" ht="11.1" customHeight="1">
      <c r="A21" s="718" t="str">
        <f>'3.1'!F6</f>
        <v>září</v>
      </c>
      <c r="B21" s="719"/>
      <c r="C21" s="336" t="s">
        <v>4</v>
      </c>
      <c r="D21" s="99">
        <v>80</v>
      </c>
      <c r="E21" s="242">
        <v>6810.3894399999999</v>
      </c>
      <c r="F21" s="99">
        <v>72707.717699999994</v>
      </c>
      <c r="G21" s="101">
        <f>E21/$E$26</f>
        <v>0.51518267771479043</v>
      </c>
      <c r="H21" s="101">
        <f>(E21-I21)/I21</f>
        <v>-2.0407927488579114E-2</v>
      </c>
      <c r="I21" s="454">
        <v>6952.27088</v>
      </c>
      <c r="J21" s="112">
        <v>74332.289749999996</v>
      </c>
      <c r="K21" s="393">
        <f>I21/$I$26</f>
        <v>0.54977250217668261</v>
      </c>
      <c r="L21" s="95"/>
      <c r="M21" s="95"/>
      <c r="N21" s="193"/>
      <c r="O21" s="193"/>
      <c r="P21" s="193"/>
      <c r="Q21" s="193"/>
      <c r="R21" s="193"/>
      <c r="S21" s="193"/>
      <c r="T21" s="193"/>
      <c r="U21" s="479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193"/>
      <c r="AG21" s="193"/>
      <c r="AH21" s="193"/>
      <c r="AI21" s="193"/>
      <c r="AJ21" s="193"/>
      <c r="AK21" s="193"/>
      <c r="AL21" s="193"/>
    </row>
    <row r="22" spans="1:38" ht="11.1" customHeight="1">
      <c r="A22" s="718"/>
      <c r="B22" s="719"/>
      <c r="C22" s="337" t="s">
        <v>5</v>
      </c>
      <c r="D22" s="94">
        <v>302</v>
      </c>
      <c r="E22" s="95">
        <v>2248.4600700000001</v>
      </c>
      <c r="F22" s="94">
        <v>24004.560730000001</v>
      </c>
      <c r="G22" s="97">
        <f>E22/$E$26</f>
        <v>0.17008831723981194</v>
      </c>
      <c r="H22" s="97">
        <f t="shared" ref="H22:H26" si="2">(E22-I22)/I22</f>
        <v>0.10563862749931564</v>
      </c>
      <c r="I22" s="98">
        <v>2033.6301700000001</v>
      </c>
      <c r="J22" s="111">
        <v>21743.889449999999</v>
      </c>
      <c r="K22" s="394">
        <f>I22/$I$26</f>
        <v>0.16081564806101059</v>
      </c>
      <c r="L22" s="95"/>
      <c r="M22" s="95"/>
      <c r="N22" s="193"/>
      <c r="O22" s="193"/>
      <c r="P22" s="193"/>
      <c r="Q22" s="193"/>
      <c r="R22" s="193"/>
      <c r="S22" s="193"/>
      <c r="T22" s="193"/>
      <c r="U22" s="479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193"/>
      <c r="AG22" s="193"/>
      <c r="AH22" s="193"/>
      <c r="AI22" s="193"/>
      <c r="AJ22" s="193"/>
      <c r="AK22" s="193"/>
      <c r="AL22" s="193"/>
    </row>
    <row r="23" spans="1:38" ht="11.1" customHeight="1">
      <c r="A23" s="718"/>
      <c r="B23" s="719"/>
      <c r="C23" s="337" t="s">
        <v>6</v>
      </c>
      <c r="D23" s="94">
        <v>9604</v>
      </c>
      <c r="E23" s="95">
        <v>1454.6474800000001</v>
      </c>
      <c r="F23" s="94">
        <v>15529.558129999999</v>
      </c>
      <c r="G23" s="97">
        <f>E23/$E$26</f>
        <v>0.11003910869999706</v>
      </c>
      <c r="H23" s="97">
        <f t="shared" si="2"/>
        <v>0.14588005091335116</v>
      </c>
      <c r="I23" s="98">
        <v>1269.45877</v>
      </c>
      <c r="J23" s="111">
        <v>13573.599049999999</v>
      </c>
      <c r="K23" s="394">
        <f>I23/$I$26</f>
        <v>0.10038641135240602</v>
      </c>
      <c r="L23" s="95"/>
      <c r="M23" s="95"/>
      <c r="N23" s="193"/>
      <c r="O23" s="193"/>
      <c r="P23" s="193"/>
      <c r="Q23" s="193"/>
      <c r="R23" s="193"/>
      <c r="S23" s="193"/>
      <c r="T23" s="193"/>
      <c r="U23" s="479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193"/>
      <c r="AG23" s="193"/>
      <c r="AH23" s="193"/>
      <c r="AI23" s="193"/>
      <c r="AJ23" s="193"/>
      <c r="AK23" s="193"/>
      <c r="AL23" s="193"/>
    </row>
    <row r="24" spans="1:38" ht="11.1" customHeight="1">
      <c r="A24" s="718"/>
      <c r="B24" s="719"/>
      <c r="C24" s="337" t="s">
        <v>7</v>
      </c>
      <c r="D24" s="94">
        <v>95056</v>
      </c>
      <c r="E24" s="95">
        <v>2314.9510799999998</v>
      </c>
      <c r="F24" s="94">
        <v>24714.53858</v>
      </c>
      <c r="G24" s="97">
        <f>E24/$E$26</f>
        <v>0.17511813482624364</v>
      </c>
      <c r="H24" s="97">
        <f t="shared" si="2"/>
        <v>0.14518123499320193</v>
      </c>
      <c r="I24" s="98">
        <v>2021.47137</v>
      </c>
      <c r="J24" s="111">
        <v>21615.015570000003</v>
      </c>
      <c r="K24" s="394">
        <f>I24/$I$26</f>
        <v>0.15985415303084774</v>
      </c>
      <c r="L24" s="95"/>
      <c r="M24" s="95"/>
      <c r="N24" s="193"/>
      <c r="O24" s="193"/>
      <c r="P24" s="193"/>
      <c r="Q24" s="193"/>
      <c r="R24" s="193"/>
      <c r="S24" s="193"/>
      <c r="T24" s="193"/>
      <c r="U24" s="479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193"/>
      <c r="AG24" s="193"/>
      <c r="AH24" s="193"/>
      <c r="AI24" s="193"/>
      <c r="AJ24" s="193"/>
      <c r="AK24" s="193"/>
      <c r="AL24" s="193"/>
    </row>
    <row r="25" spans="1:38" ht="11.1" customHeight="1">
      <c r="A25" s="718"/>
      <c r="B25" s="719"/>
      <c r="C25" s="337" t="s">
        <v>107</v>
      </c>
      <c r="D25" s="94">
        <v>14</v>
      </c>
      <c r="E25" s="95">
        <v>390.92</v>
      </c>
      <c r="F25" s="94">
        <v>4173.4589999999998</v>
      </c>
      <c r="G25" s="97">
        <f>E25/$E$26</f>
        <v>2.9571761519157101E-2</v>
      </c>
      <c r="H25" s="97">
        <f t="shared" si="2"/>
        <v>5.9713954219663259E-2</v>
      </c>
      <c r="I25" s="98">
        <v>368.892</v>
      </c>
      <c r="J25" s="111">
        <v>3943.7860000000001</v>
      </c>
      <c r="K25" s="394">
        <f>I25/$I$26</f>
        <v>2.9171285379053124E-2</v>
      </c>
      <c r="L25" s="95"/>
      <c r="M25" s="95"/>
      <c r="N25" s="193"/>
      <c r="O25" s="193"/>
      <c r="P25" s="193"/>
      <c r="Q25" s="193"/>
      <c r="R25" s="193"/>
      <c r="S25" s="193"/>
      <c r="T25" s="193"/>
      <c r="U25" s="479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193"/>
      <c r="AG25" s="193"/>
      <c r="AH25" s="193"/>
      <c r="AI25" s="193"/>
      <c r="AJ25" s="193"/>
      <c r="AK25" s="193"/>
      <c r="AL25" s="193"/>
    </row>
    <row r="26" spans="1:38" ht="11.1" customHeight="1">
      <c r="A26" s="718"/>
      <c r="B26" s="719"/>
      <c r="C26" s="310" t="s">
        <v>0</v>
      </c>
      <c r="D26" s="311">
        <v>105056</v>
      </c>
      <c r="E26" s="312">
        <v>13219.368069999999</v>
      </c>
      <c r="F26" s="311">
        <v>141129.83413999999</v>
      </c>
      <c r="G26" s="315">
        <f>SUM(G21:G25)</f>
        <v>1</v>
      </c>
      <c r="H26" s="315">
        <f t="shared" si="2"/>
        <v>4.536275793650358E-2</v>
      </c>
      <c r="I26" s="316">
        <v>12645.723189999999</v>
      </c>
      <c r="J26" s="321">
        <v>135208.57982000001</v>
      </c>
      <c r="K26" s="395">
        <f>SUM(K21:K25)</f>
        <v>1</v>
      </c>
      <c r="N26" s="193"/>
      <c r="O26" s="193"/>
      <c r="P26" s="193"/>
      <c r="Q26" s="193"/>
      <c r="R26" s="193"/>
      <c r="S26" s="193"/>
      <c r="T26" s="193"/>
      <c r="U26" s="479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193"/>
      <c r="AG26" s="193"/>
      <c r="AH26" s="193"/>
      <c r="AI26" s="193"/>
      <c r="AJ26" s="193"/>
      <c r="AK26" s="193"/>
      <c r="AL26" s="193"/>
    </row>
    <row r="27" spans="1:38" ht="11.1" customHeight="1">
      <c r="A27" s="720" t="str">
        <f>'3.1'!G6</f>
        <v>III. čtvrtletí</v>
      </c>
      <c r="B27" s="721"/>
      <c r="C27" s="337" t="s">
        <v>4</v>
      </c>
      <c r="D27" s="94">
        <f>D21</f>
        <v>80</v>
      </c>
      <c r="E27" s="95">
        <f>E9+E15+E21</f>
        <v>19442.627970000001</v>
      </c>
      <c r="F27" s="94">
        <f>F9+F15+F21</f>
        <v>207541.80061999999</v>
      </c>
      <c r="G27" s="97">
        <f>E27/$E$32</f>
        <v>0.56933221342824725</v>
      </c>
      <c r="H27" s="97">
        <f>(E27-I27)/I27</f>
        <v>-5.1047242337521066E-2</v>
      </c>
      <c r="I27" s="98">
        <f>I9+I15+I21</f>
        <v>20488.509900000001</v>
      </c>
      <c r="J27" s="111">
        <f>J9+J15+J21</f>
        <v>219126.09956</v>
      </c>
      <c r="K27" s="394">
        <f>I27/$I$32</f>
        <v>0.61172162433365485</v>
      </c>
      <c r="N27" s="193"/>
      <c r="O27" s="193"/>
      <c r="P27" s="193"/>
      <c r="Q27" s="193"/>
      <c r="R27" s="193"/>
      <c r="S27" s="193"/>
      <c r="T27" s="193"/>
      <c r="U27" s="479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193"/>
      <c r="AG27" s="193"/>
      <c r="AH27" s="193"/>
      <c r="AI27" s="193"/>
      <c r="AJ27" s="193"/>
      <c r="AK27" s="193"/>
      <c r="AL27" s="193"/>
    </row>
    <row r="28" spans="1:38" ht="11.1" customHeight="1">
      <c r="A28" s="718"/>
      <c r="B28" s="719"/>
      <c r="C28" s="337" t="s">
        <v>5</v>
      </c>
      <c r="D28" s="94">
        <f>D22</f>
        <v>302</v>
      </c>
      <c r="E28" s="95">
        <f t="shared" ref="E28:F28" si="3">E10+E16+E22</f>
        <v>5868.3543099999997</v>
      </c>
      <c r="F28" s="94">
        <f t="shared" si="3"/>
        <v>62640.077130000005</v>
      </c>
      <c r="G28" s="97">
        <f>E28/$E$32</f>
        <v>0.17184112938069523</v>
      </c>
      <c r="H28" s="97">
        <f t="shared" ref="H28:H31" si="4">(E28-I28)/I28</f>
        <v>0.20135003160098849</v>
      </c>
      <c r="I28" s="98">
        <f t="shared" ref="I28:J28" si="5">I10+I16+I22</f>
        <v>4884.7997299999997</v>
      </c>
      <c r="J28" s="111">
        <f t="shared" si="5"/>
        <v>52242.756460000004</v>
      </c>
      <c r="K28" s="394">
        <f>I28/$I$32</f>
        <v>0.14584455580052694</v>
      </c>
      <c r="N28" s="193"/>
      <c r="O28" s="193"/>
      <c r="P28" s="193"/>
      <c r="Q28" s="193"/>
      <c r="R28" s="193"/>
      <c r="S28" s="193"/>
      <c r="T28" s="193"/>
      <c r="U28" s="479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193"/>
      <c r="AG28" s="193"/>
      <c r="AH28" s="193"/>
      <c r="AI28" s="193"/>
      <c r="AJ28" s="193"/>
      <c r="AK28" s="193"/>
      <c r="AL28" s="193"/>
    </row>
    <row r="29" spans="1:38" ht="11.1" customHeight="1">
      <c r="A29" s="718"/>
      <c r="B29" s="719"/>
      <c r="C29" s="337" t="s">
        <v>6</v>
      </c>
      <c r="D29" s="94">
        <f>D23</f>
        <v>9604</v>
      </c>
      <c r="E29" s="95">
        <f t="shared" ref="E29:F29" si="6">E11+E17+E23</f>
        <v>2973.8897700000002</v>
      </c>
      <c r="F29" s="94">
        <f t="shared" si="6"/>
        <v>31743.280680000003</v>
      </c>
      <c r="G29" s="97">
        <f>E29/$E$32</f>
        <v>8.7083456406110579E-2</v>
      </c>
      <c r="H29" s="97">
        <f t="shared" si="4"/>
        <v>0.10106378181311122</v>
      </c>
      <c r="I29" s="98">
        <f t="shared" ref="I29:J29" si="7">I11+I17+I23</f>
        <v>2700.9241599999996</v>
      </c>
      <c r="J29" s="111">
        <f t="shared" si="7"/>
        <v>28885.519649999998</v>
      </c>
      <c r="K29" s="394">
        <f>I29/$I$32</f>
        <v>8.0640989628885204E-2</v>
      </c>
      <c r="N29" s="193"/>
      <c r="O29" s="193"/>
      <c r="P29" s="193"/>
      <c r="Q29" s="193"/>
      <c r="R29" s="193"/>
      <c r="S29" s="193"/>
      <c r="T29" s="193"/>
      <c r="U29" s="479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193"/>
      <c r="AG29" s="193"/>
      <c r="AH29" s="193"/>
      <c r="AI29" s="193"/>
      <c r="AJ29" s="193"/>
      <c r="AK29" s="193"/>
      <c r="AL29" s="193"/>
    </row>
    <row r="30" spans="1:38" ht="11.1" customHeight="1">
      <c r="A30" s="718"/>
      <c r="B30" s="719"/>
      <c r="C30" s="337" t="s">
        <v>7</v>
      </c>
      <c r="D30" s="94">
        <f>D24</f>
        <v>95056</v>
      </c>
      <c r="E30" s="95">
        <f t="shared" ref="E30:F31" si="8">E12+E18+E24</f>
        <v>4734.18606</v>
      </c>
      <c r="F30" s="94">
        <f t="shared" si="8"/>
        <v>50533.415300000001</v>
      </c>
      <c r="G30" s="97">
        <f>E30/$E$32</f>
        <v>0.13862964577010073</v>
      </c>
      <c r="H30" s="97">
        <f t="shared" si="4"/>
        <v>0.10029532378804616</v>
      </c>
      <c r="I30" s="98">
        <f t="shared" ref="I30:J30" si="9">I12+I18+I24</f>
        <v>4302.6503499999999</v>
      </c>
      <c r="J30" s="111">
        <f t="shared" si="9"/>
        <v>46017.468380000006</v>
      </c>
      <c r="K30" s="394">
        <f>I30/$I$32</f>
        <v>0.128463430180531</v>
      </c>
      <c r="N30" s="193"/>
      <c r="O30" s="193"/>
      <c r="P30" s="193"/>
      <c r="Q30" s="193"/>
      <c r="R30" s="193"/>
      <c r="S30" s="193"/>
      <c r="T30" s="193"/>
      <c r="U30" s="479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193"/>
      <c r="AG30" s="193"/>
      <c r="AH30" s="193"/>
      <c r="AI30" s="193"/>
      <c r="AJ30" s="193"/>
      <c r="AK30" s="193"/>
      <c r="AL30" s="193"/>
    </row>
    <row r="31" spans="1:38" ht="11.1" customHeight="1">
      <c r="A31" s="718"/>
      <c r="B31" s="719"/>
      <c r="C31" s="337" t="s">
        <v>107</v>
      </c>
      <c r="D31" s="94">
        <f>D25</f>
        <v>14</v>
      </c>
      <c r="E31" s="95">
        <f>E13+E19+E25</f>
        <v>1130.8240000000001</v>
      </c>
      <c r="F31" s="94">
        <f t="shared" si="8"/>
        <v>12071.367999999999</v>
      </c>
      <c r="G31" s="97">
        <f>E31/$E$32</f>
        <v>3.3113555014846294E-2</v>
      </c>
      <c r="H31" s="97">
        <f t="shared" si="4"/>
        <v>1.3003579657227286E-2</v>
      </c>
      <c r="I31" s="98">
        <f>I13+I19+I25</f>
        <v>1116.308</v>
      </c>
      <c r="J31" s="111">
        <f t="shared" ref="J31" si="10">J13+J19+J25</f>
        <v>11937.858</v>
      </c>
      <c r="K31" s="394">
        <f>I31/$I$32</f>
        <v>3.3329400056402031E-2</v>
      </c>
      <c r="N31" s="193"/>
      <c r="O31" s="193"/>
      <c r="P31" s="193"/>
      <c r="Q31" s="193"/>
      <c r="R31" s="193"/>
      <c r="S31" s="193"/>
      <c r="T31" s="193"/>
      <c r="U31" s="479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193"/>
      <c r="AG31" s="193"/>
      <c r="AH31" s="193"/>
      <c r="AI31" s="193"/>
      <c r="AJ31" s="193"/>
      <c r="AK31" s="193"/>
      <c r="AL31" s="193"/>
    </row>
    <row r="32" spans="1:38" ht="11.1" customHeight="1">
      <c r="A32" s="718"/>
      <c r="B32" s="719"/>
      <c r="C32" s="310" t="s">
        <v>0</v>
      </c>
      <c r="D32" s="311">
        <f>SUM(D27:D31)</f>
        <v>105056</v>
      </c>
      <c r="E32" s="312">
        <f>SUM(E27:E31)</f>
        <v>34149.882109999999</v>
      </c>
      <c r="F32" s="311">
        <f>SUM(F27:F31)</f>
        <v>364529.94173000002</v>
      </c>
      <c r="G32" s="315">
        <f>SUM(G27:G31)</f>
        <v>1</v>
      </c>
      <c r="H32" s="315">
        <f>(E32-I32)/I32</f>
        <v>1.9606670133293525E-2</v>
      </c>
      <c r="I32" s="316">
        <f>SUM(I27:I31)</f>
        <v>33493.192139999999</v>
      </c>
      <c r="J32" s="321">
        <f>SUM(J27:J31)</f>
        <v>358209.70204999996</v>
      </c>
      <c r="K32" s="395">
        <f>SUM(K27:K31)</f>
        <v>1</v>
      </c>
      <c r="N32" s="193"/>
      <c r="O32" s="193"/>
      <c r="P32" s="193"/>
      <c r="Q32" s="193"/>
      <c r="R32" s="193"/>
      <c r="S32" s="193"/>
      <c r="T32" s="193"/>
      <c r="U32" s="479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193"/>
      <c r="AG32" s="193"/>
      <c r="AH32" s="193"/>
      <c r="AI32" s="193"/>
      <c r="AJ32" s="193"/>
      <c r="AK32" s="193"/>
      <c r="AL32" s="193"/>
    </row>
    <row r="33" spans="1:11" ht="9.9499999999999993" customHeight="1">
      <c r="A33" s="113"/>
      <c r="B33" s="114"/>
      <c r="C33" s="115"/>
      <c r="D33" s="84"/>
      <c r="E33" s="84"/>
      <c r="F33" s="84"/>
      <c r="G33" s="116"/>
      <c r="H33" s="117"/>
      <c r="I33" s="118"/>
      <c r="J33" s="118"/>
      <c r="K33" s="119"/>
    </row>
    <row r="34" spans="1:11" ht="12.95" customHeight="1">
      <c r="A34" s="753" t="s">
        <v>38</v>
      </c>
      <c r="B34" s="754"/>
      <c r="C34" s="754"/>
      <c r="D34" s="755"/>
      <c r="E34" s="291"/>
      <c r="F34" s="291"/>
      <c r="G34" s="292"/>
      <c r="H34" s="282"/>
      <c r="I34" s="293"/>
      <c r="J34" s="293"/>
      <c r="K34" s="396"/>
    </row>
    <row r="35" spans="1:11" ht="24.95" customHeight="1">
      <c r="A35" s="392"/>
      <c r="B35" s="285"/>
      <c r="C35" s="294"/>
      <c r="D35" s="295"/>
      <c r="E35" s="697">
        <f>'3.1'!D4</f>
        <v>2021</v>
      </c>
      <c r="F35" s="722"/>
      <c r="G35" s="723"/>
      <c r="H35" s="296"/>
      <c r="I35" s="700">
        <f>E35-1</f>
        <v>2020</v>
      </c>
      <c r="J35" s="724"/>
      <c r="K35" s="724"/>
    </row>
    <row r="36" spans="1:11" ht="24.95" customHeight="1">
      <c r="A36" s="392"/>
      <c r="B36" s="285"/>
      <c r="C36" s="286"/>
      <c r="D36" s="287"/>
      <c r="E36" s="693" t="s">
        <v>65</v>
      </c>
      <c r="F36" s="696"/>
      <c r="G36" s="743" t="s">
        <v>35</v>
      </c>
      <c r="H36" s="704" t="s">
        <v>270</v>
      </c>
      <c r="I36" s="749" t="s">
        <v>65</v>
      </c>
      <c r="J36" s="750"/>
      <c r="K36" s="689" t="s">
        <v>35</v>
      </c>
    </row>
    <row r="37" spans="1:11" ht="24.95" customHeight="1">
      <c r="A37" s="392"/>
      <c r="B37" s="288"/>
      <c r="C37" s="288"/>
      <c r="D37" s="702" t="s">
        <v>211</v>
      </c>
      <c r="E37" s="695"/>
      <c r="F37" s="702"/>
      <c r="G37" s="704"/>
      <c r="H37" s="704"/>
      <c r="I37" s="749"/>
      <c r="J37" s="751"/>
      <c r="K37" s="691"/>
    </row>
    <row r="38" spans="1:11" ht="15" customHeight="1">
      <c r="A38" s="752" t="s">
        <v>210</v>
      </c>
      <c r="B38" s="752"/>
      <c r="C38" s="340" t="s">
        <v>237</v>
      </c>
      <c r="D38" s="703"/>
      <c r="E38" s="339" t="s">
        <v>278</v>
      </c>
      <c r="F38" s="584" t="s">
        <v>273</v>
      </c>
      <c r="G38" s="705"/>
      <c r="H38" s="705"/>
      <c r="I38" s="289" t="s">
        <v>279</v>
      </c>
      <c r="J38" s="290" t="s">
        <v>273</v>
      </c>
      <c r="K38" s="748"/>
    </row>
    <row r="39" spans="1:11" ht="11.1" customHeight="1">
      <c r="A39" s="712" t="str">
        <f>'3.1'!D6</f>
        <v>červenec</v>
      </c>
      <c r="B39" s="713"/>
      <c r="C39" s="337" t="s">
        <v>4</v>
      </c>
      <c r="D39" s="99">
        <v>198</v>
      </c>
      <c r="E39" s="95">
        <v>16159.171</v>
      </c>
      <c r="F39" s="99">
        <v>172571.67477999991</v>
      </c>
      <c r="G39" s="101">
        <f>E39/$E$44</f>
        <v>0.56359698655459256</v>
      </c>
      <c r="H39" s="101">
        <f>(E39-I39)/I39</f>
        <v>-2.8988289695054341E-2</v>
      </c>
      <c r="I39" s="98">
        <v>16641.582000000002</v>
      </c>
      <c r="J39" s="112">
        <v>178221.28180999996</v>
      </c>
      <c r="K39" s="393">
        <f>I39/$I$44</f>
        <v>0.57058352390977141</v>
      </c>
    </row>
    <row r="40" spans="1:11" ht="11.1" customHeight="1">
      <c r="A40" s="714"/>
      <c r="B40" s="715"/>
      <c r="C40" s="337" t="s">
        <v>5</v>
      </c>
      <c r="D40" s="94">
        <v>828</v>
      </c>
      <c r="E40" s="95">
        <v>3065.627</v>
      </c>
      <c r="F40" s="94">
        <v>32739.397980000023</v>
      </c>
      <c r="G40" s="97">
        <f t="shared" ref="G40:G41" si="11">E40/$E$44</f>
        <v>0.10692244912195037</v>
      </c>
      <c r="H40" s="97">
        <f>(E40-I40)/I40</f>
        <v>-0.14739344875978769</v>
      </c>
      <c r="I40" s="98">
        <v>3595.5940000000001</v>
      </c>
      <c r="J40" s="111">
        <v>38506.301669999986</v>
      </c>
      <c r="K40" s="394">
        <f t="shared" ref="K40:K43" si="12">I40/$I$44</f>
        <v>0.12328074909397618</v>
      </c>
    </row>
    <row r="41" spans="1:11" ht="11.1" customHeight="1">
      <c r="A41" s="714"/>
      <c r="B41" s="715"/>
      <c r="C41" s="337" t="s">
        <v>6</v>
      </c>
      <c r="D41" s="94">
        <v>24151</v>
      </c>
      <c r="E41" s="95">
        <v>2060.15</v>
      </c>
      <c r="F41" s="94">
        <v>22001.53916</v>
      </c>
      <c r="G41" s="97">
        <f t="shared" si="11"/>
        <v>7.185358282615141E-2</v>
      </c>
      <c r="H41" s="97">
        <f t="shared" ref="H41:H43" si="13">(E41-I41)/I41</f>
        <v>0.10768792358585171</v>
      </c>
      <c r="I41" s="98">
        <v>1859.865</v>
      </c>
      <c r="J41" s="111">
        <v>19918.066040000002</v>
      </c>
      <c r="K41" s="394">
        <f t="shared" si="12"/>
        <v>6.3768476199945828E-2</v>
      </c>
    </row>
    <row r="42" spans="1:11" ht="11.1" customHeight="1">
      <c r="A42" s="714"/>
      <c r="B42" s="715"/>
      <c r="C42" s="337" t="s">
        <v>7</v>
      </c>
      <c r="D42" s="94">
        <v>357402</v>
      </c>
      <c r="E42" s="95">
        <v>6195.7</v>
      </c>
      <c r="F42" s="94">
        <v>66167.100000000006</v>
      </c>
      <c r="G42" s="97">
        <f>E42/$E$44</f>
        <v>0.21609263554400712</v>
      </c>
      <c r="H42" s="97">
        <f t="shared" si="13"/>
        <v>4.9922895731304234E-2</v>
      </c>
      <c r="I42" s="98">
        <v>5901.1</v>
      </c>
      <c r="J42" s="111">
        <v>63197</v>
      </c>
      <c r="K42" s="394">
        <f t="shared" si="12"/>
        <v>0.2023287469270621</v>
      </c>
    </row>
    <row r="43" spans="1:11" ht="11.1" customHeight="1">
      <c r="A43" s="714"/>
      <c r="B43" s="715"/>
      <c r="C43" s="337" t="s">
        <v>107</v>
      </c>
      <c r="D43" s="94">
        <v>27</v>
      </c>
      <c r="E43" s="95">
        <v>1190.8520000000001</v>
      </c>
      <c r="F43" s="94">
        <v>12717.71256</v>
      </c>
      <c r="G43" s="97">
        <f>E43/$E$44</f>
        <v>4.1534345953298572E-2</v>
      </c>
      <c r="H43" s="97">
        <f t="shared" si="13"/>
        <v>1.9775484496373032E-2</v>
      </c>
      <c r="I43" s="98">
        <v>1167.759</v>
      </c>
      <c r="J43" s="111">
        <v>12505.997739999999</v>
      </c>
      <c r="K43" s="394">
        <f t="shared" si="12"/>
        <v>4.0038503869244561E-2</v>
      </c>
    </row>
    <row r="44" spans="1:11" ht="11.1" customHeight="1">
      <c r="A44" s="716"/>
      <c r="B44" s="717"/>
      <c r="C44" s="310" t="s">
        <v>0</v>
      </c>
      <c r="D44" s="311">
        <v>382606</v>
      </c>
      <c r="E44" s="312">
        <v>28671.5</v>
      </c>
      <c r="F44" s="311">
        <v>306197.42447999993</v>
      </c>
      <c r="G44" s="315">
        <f>SUM(G39:G43)</f>
        <v>1</v>
      </c>
      <c r="H44" s="315">
        <f>(E44-I44)/I44</f>
        <v>-1.6951302719957258E-2</v>
      </c>
      <c r="I44" s="316">
        <v>29165.9</v>
      </c>
      <c r="J44" s="321">
        <v>312348.64726</v>
      </c>
      <c r="K44" s="395">
        <f>SUM(K39:K43)</f>
        <v>1.0000000000000002</v>
      </c>
    </row>
    <row r="45" spans="1:11" ht="11.1" customHeight="1">
      <c r="A45" s="712" t="str">
        <f>'3.1'!E6</f>
        <v>srpen</v>
      </c>
      <c r="B45" s="713"/>
      <c r="C45" s="337" t="s">
        <v>4</v>
      </c>
      <c r="D45" s="99">
        <v>198</v>
      </c>
      <c r="E45" s="95">
        <v>17136.858999999997</v>
      </c>
      <c r="F45" s="99">
        <v>182670.04193000006</v>
      </c>
      <c r="G45" s="101">
        <f>E45/$E$50</f>
        <v>0.53321734611961935</v>
      </c>
      <c r="H45" s="101">
        <f>(E45-I45)/I45</f>
        <v>2.5354471792707171E-2</v>
      </c>
      <c r="I45" s="98">
        <v>16713.107</v>
      </c>
      <c r="J45" s="112">
        <v>179222.73847000004</v>
      </c>
      <c r="K45" s="393">
        <f>I45/$I$50</f>
        <v>0.583258837119216</v>
      </c>
    </row>
    <row r="46" spans="1:11" ht="11.1" customHeight="1">
      <c r="A46" s="714"/>
      <c r="B46" s="715"/>
      <c r="C46" s="337" t="s">
        <v>5</v>
      </c>
      <c r="D46" s="94">
        <v>828</v>
      </c>
      <c r="E46" s="95">
        <v>3542.1549999999997</v>
      </c>
      <c r="F46" s="94">
        <v>37757.20765000004</v>
      </c>
      <c r="G46" s="97">
        <f t="shared" ref="G46:G48" si="14">E46/$E$50</f>
        <v>0.11021497513892953</v>
      </c>
      <c r="H46" s="97">
        <f>(E46-I46)/I46</f>
        <v>-3.6757959452058446E-2</v>
      </c>
      <c r="I46" s="98">
        <v>3677.326</v>
      </c>
      <c r="J46" s="111">
        <v>39434.326790000021</v>
      </c>
      <c r="K46" s="394">
        <f t="shared" ref="K46:K49" si="15">I46/$I$50</f>
        <v>0.12833238526315055</v>
      </c>
    </row>
    <row r="47" spans="1:11" ht="11.1" customHeight="1">
      <c r="A47" s="714"/>
      <c r="B47" s="715"/>
      <c r="C47" s="337" t="s">
        <v>6</v>
      </c>
      <c r="D47" s="94">
        <v>24148</v>
      </c>
      <c r="E47" s="95">
        <v>2512.9069999999997</v>
      </c>
      <c r="F47" s="94">
        <v>26786.619549999999</v>
      </c>
      <c r="G47" s="97">
        <f t="shared" si="14"/>
        <v>7.8189684678237392E-2</v>
      </c>
      <c r="H47" s="97">
        <f t="shared" ref="H47:H49" si="16">(E47-I47)/I47</f>
        <v>0.55505519938612324</v>
      </c>
      <c r="I47" s="98">
        <v>1615.96</v>
      </c>
      <c r="J47" s="111">
        <v>17328.627240000002</v>
      </c>
      <c r="K47" s="394">
        <f t="shared" si="15"/>
        <v>5.6394238990462295E-2</v>
      </c>
    </row>
    <row r="48" spans="1:11" ht="11.1" customHeight="1">
      <c r="A48" s="714"/>
      <c r="B48" s="715"/>
      <c r="C48" s="337" t="s">
        <v>7</v>
      </c>
      <c r="D48" s="94">
        <v>357353</v>
      </c>
      <c r="E48" s="95">
        <v>7737.7</v>
      </c>
      <c r="F48" s="94">
        <v>82479.399999999994</v>
      </c>
      <c r="G48" s="97">
        <f t="shared" si="14"/>
        <v>0.24076033181283568</v>
      </c>
      <c r="H48" s="97">
        <f t="shared" si="16"/>
        <v>0.39139738540936131</v>
      </c>
      <c r="I48" s="98">
        <v>5561.1</v>
      </c>
      <c r="J48" s="111">
        <v>59634.1</v>
      </c>
      <c r="K48" s="394">
        <f t="shared" si="15"/>
        <v>0.19407287460695802</v>
      </c>
    </row>
    <row r="49" spans="1:11" ht="11.1" customHeight="1">
      <c r="A49" s="714"/>
      <c r="B49" s="715"/>
      <c r="C49" s="337" t="s">
        <v>107</v>
      </c>
      <c r="D49" s="94">
        <v>27</v>
      </c>
      <c r="E49" s="95">
        <v>1208.979</v>
      </c>
      <c r="F49" s="94">
        <v>12887.08416</v>
      </c>
      <c r="G49" s="97">
        <f>E49/$E$50</f>
        <v>3.7617662250378055E-2</v>
      </c>
      <c r="H49" s="97">
        <f t="shared" si="16"/>
        <v>0.11200442969922005</v>
      </c>
      <c r="I49" s="98">
        <v>1087.2070000000001</v>
      </c>
      <c r="J49" s="111">
        <v>11658.66698</v>
      </c>
      <c r="K49" s="394">
        <f t="shared" si="15"/>
        <v>3.7941664020213095E-2</v>
      </c>
    </row>
    <row r="50" spans="1:11" ht="11.1" customHeight="1">
      <c r="A50" s="716"/>
      <c r="B50" s="717"/>
      <c r="C50" s="310" t="s">
        <v>0</v>
      </c>
      <c r="D50" s="311">
        <v>382554</v>
      </c>
      <c r="E50" s="312">
        <v>32138.599999999995</v>
      </c>
      <c r="F50" s="311">
        <v>342580.35329000017</v>
      </c>
      <c r="G50" s="315">
        <f>SUM(G45:G49)</f>
        <v>1</v>
      </c>
      <c r="H50" s="315">
        <f t="shared" ref="H50" si="17">(E50-I50)/I50</f>
        <v>0.12158214882724279</v>
      </c>
      <c r="I50" s="316">
        <v>28654.7</v>
      </c>
      <c r="J50" s="321">
        <v>307278.45948000002</v>
      </c>
      <c r="K50" s="395">
        <f>SUM(K45:K49)</f>
        <v>1</v>
      </c>
    </row>
    <row r="51" spans="1:11" ht="11.1" customHeight="1">
      <c r="A51" s="718" t="str">
        <f>'3.1'!F6</f>
        <v>září</v>
      </c>
      <c r="B51" s="719"/>
      <c r="C51" s="336" t="s">
        <v>4</v>
      </c>
      <c r="D51" s="99">
        <v>198</v>
      </c>
      <c r="E51" s="242">
        <v>19092.489999999998</v>
      </c>
      <c r="F51" s="99">
        <v>203556.02682000012</v>
      </c>
      <c r="G51" s="101">
        <f>E51/$E$56</f>
        <v>0.48628419336763279</v>
      </c>
      <c r="H51" s="101">
        <f>(E51-I51)/I51</f>
        <v>-5.0815136077410963E-2</v>
      </c>
      <c r="I51" s="454">
        <v>20114.617000000002</v>
      </c>
      <c r="J51" s="112">
        <v>215822.77096000005</v>
      </c>
      <c r="K51" s="393">
        <f>I51/$I$56</f>
        <v>0.47329512860272344</v>
      </c>
    </row>
    <row r="52" spans="1:11" ht="11.1" customHeight="1">
      <c r="A52" s="718"/>
      <c r="B52" s="719"/>
      <c r="C52" s="337" t="s">
        <v>5</v>
      </c>
      <c r="D52" s="94">
        <v>828</v>
      </c>
      <c r="E52" s="95">
        <v>4365.0079999999998</v>
      </c>
      <c r="F52" s="94">
        <v>46538.427409999953</v>
      </c>
      <c r="G52" s="97">
        <f t="shared" ref="G52:G55" si="18">E52/$E$56</f>
        <v>0.11117640466608934</v>
      </c>
      <c r="H52" s="97">
        <f t="shared" ref="H52:H55" si="19">(E52-I52)/I52</f>
        <v>-0.12638057634359021</v>
      </c>
      <c r="I52" s="98">
        <v>4996.4639999999999</v>
      </c>
      <c r="J52" s="111">
        <v>53609.730230000016</v>
      </c>
      <c r="K52" s="394">
        <f t="shared" ref="K52:K55" si="20">I52/$I$56</f>
        <v>0.11756634846384982</v>
      </c>
    </row>
    <row r="53" spans="1:11" ht="11.1" customHeight="1">
      <c r="A53" s="718"/>
      <c r="B53" s="719"/>
      <c r="C53" s="337" t="s">
        <v>6</v>
      </c>
      <c r="D53" s="94">
        <v>24042</v>
      </c>
      <c r="E53" s="95">
        <v>3715.6440000000002</v>
      </c>
      <c r="F53" s="94">
        <v>39615.18692</v>
      </c>
      <c r="G53" s="97">
        <f t="shared" si="18"/>
        <v>9.4637155519331675E-2</v>
      </c>
      <c r="H53" s="97">
        <f t="shared" si="19"/>
        <v>-9.6195117964405066E-2</v>
      </c>
      <c r="I53" s="98">
        <v>4111.1129999999994</v>
      </c>
      <c r="J53" s="111">
        <v>44110.357550000001</v>
      </c>
      <c r="K53" s="394">
        <f t="shared" si="20"/>
        <v>9.6734119075462768E-2</v>
      </c>
    </row>
    <row r="54" spans="1:11" ht="11.1" customHeight="1">
      <c r="A54" s="718"/>
      <c r="B54" s="719"/>
      <c r="C54" s="337" t="s">
        <v>7</v>
      </c>
      <c r="D54" s="94">
        <v>357489</v>
      </c>
      <c r="E54" s="95">
        <v>10871</v>
      </c>
      <c r="F54" s="94">
        <v>115902.1</v>
      </c>
      <c r="G54" s="97">
        <f t="shared" si="18"/>
        <v>0.27688350058580818</v>
      </c>
      <c r="H54" s="97">
        <f t="shared" si="19"/>
        <v>-0.10346704492973546</v>
      </c>
      <c r="I54" s="98">
        <v>12125.6</v>
      </c>
      <c r="J54" s="111">
        <v>130103.8</v>
      </c>
      <c r="K54" s="394">
        <f t="shared" si="20"/>
        <v>0.2853142772435181</v>
      </c>
    </row>
    <row r="55" spans="1:11" ht="11.1" customHeight="1">
      <c r="A55" s="718"/>
      <c r="B55" s="719"/>
      <c r="C55" s="337" t="s">
        <v>107</v>
      </c>
      <c r="D55" s="94">
        <v>27</v>
      </c>
      <c r="E55" s="95">
        <v>1217.8579999999999</v>
      </c>
      <c r="F55" s="94">
        <v>12984.306989999999</v>
      </c>
      <c r="G55" s="97">
        <f t="shared" si="18"/>
        <v>3.1018745861137995E-2</v>
      </c>
      <c r="H55" s="97">
        <f t="shared" si="19"/>
        <v>5.7805657227531088E-2</v>
      </c>
      <c r="I55" s="98">
        <v>1151.306</v>
      </c>
      <c r="J55" s="111">
        <v>12353.102849999997</v>
      </c>
      <c r="K55" s="394">
        <f t="shared" si="20"/>
        <v>2.7090126614445955E-2</v>
      </c>
    </row>
    <row r="56" spans="1:11" ht="11.1" customHeight="1">
      <c r="A56" s="718"/>
      <c r="B56" s="719"/>
      <c r="C56" s="310" t="s">
        <v>0</v>
      </c>
      <c r="D56" s="311">
        <v>382584</v>
      </c>
      <c r="E56" s="312">
        <v>39262</v>
      </c>
      <c r="F56" s="311">
        <v>418596.04814000003</v>
      </c>
      <c r="G56" s="315">
        <f>SUM(G51:G55)</f>
        <v>1</v>
      </c>
      <c r="H56" s="315">
        <f t="shared" ref="H56" si="21">(E56-I56)/I56</f>
        <v>-7.6168671807167646E-2</v>
      </c>
      <c r="I56" s="316">
        <v>42499.1</v>
      </c>
      <c r="J56" s="321">
        <v>455999.76159000013</v>
      </c>
      <c r="K56" s="395">
        <f>SUM(K51:K55)</f>
        <v>1</v>
      </c>
    </row>
    <row r="57" spans="1:11" ht="11.1" customHeight="1">
      <c r="A57" s="720" t="str">
        <f>'3.1'!G6</f>
        <v>III. čtvrtletí</v>
      </c>
      <c r="B57" s="721"/>
      <c r="C57" s="337" t="s">
        <v>4</v>
      </c>
      <c r="D57" s="94">
        <f>D51</f>
        <v>198</v>
      </c>
      <c r="E57" s="95">
        <f>E39+E45+E51</f>
        <v>52388.52</v>
      </c>
      <c r="F57" s="94">
        <f>F39+F45+F51</f>
        <v>558797.74353000009</v>
      </c>
      <c r="G57" s="97">
        <f>E57/$E$62</f>
        <v>0.52350775091159274</v>
      </c>
      <c r="H57" s="97">
        <f>(E57-I57)/I57</f>
        <v>-2.0213204188586253E-2</v>
      </c>
      <c r="I57" s="98">
        <f>I39+I45+I51</f>
        <v>53469.305999999997</v>
      </c>
      <c r="J57" s="111">
        <f>J39+J45+J51</f>
        <v>573266.79124000005</v>
      </c>
      <c r="K57" s="394">
        <f>I57/$I$62</f>
        <v>0.53298909386690752</v>
      </c>
    </row>
    <row r="58" spans="1:11" ht="11.1" customHeight="1">
      <c r="A58" s="718"/>
      <c r="B58" s="719"/>
      <c r="C58" s="337" t="s">
        <v>5</v>
      </c>
      <c r="D58" s="94">
        <f>D52</f>
        <v>828</v>
      </c>
      <c r="E58" s="95">
        <f t="shared" ref="E58:F58" si="22">E40+E46+E52</f>
        <v>10972.789999999999</v>
      </c>
      <c r="F58" s="94">
        <f t="shared" si="22"/>
        <v>117035.03304000001</v>
      </c>
      <c r="G58" s="97">
        <f t="shared" ref="G58:G61" si="23">E58/$E$62</f>
        <v>0.10964884318406429</v>
      </c>
      <c r="H58" s="97">
        <f t="shared" ref="H58:H61" si="24">(E58-I58)/I58</f>
        <v>-0.10567718803160786</v>
      </c>
      <c r="I58" s="98">
        <f t="shared" ref="I58:J59" si="25">I40+I46+I52</f>
        <v>12269.384</v>
      </c>
      <c r="J58" s="111">
        <f t="shared" si="25"/>
        <v>131550.35869000002</v>
      </c>
      <c r="K58" s="394">
        <f t="shared" ref="K58:K61" si="26">I58/$I$62</f>
        <v>0.12230283782746559</v>
      </c>
    </row>
    <row r="59" spans="1:11" ht="11.1" customHeight="1">
      <c r="A59" s="718"/>
      <c r="B59" s="719"/>
      <c r="C59" s="337" t="s">
        <v>6</v>
      </c>
      <c r="D59" s="94">
        <f>D53</f>
        <v>24042</v>
      </c>
      <c r="E59" s="95">
        <f>E41+E47+E53</f>
        <v>8288.7010000000009</v>
      </c>
      <c r="F59" s="94">
        <f t="shared" ref="F59" si="27">F41+F47+F53</f>
        <v>88403.345629999996</v>
      </c>
      <c r="G59" s="97">
        <f t="shared" si="23"/>
        <v>8.2827291522812069E-2</v>
      </c>
      <c r="H59" s="97">
        <f t="shared" si="24"/>
        <v>9.2496208615386308E-2</v>
      </c>
      <c r="I59" s="98">
        <f>I41+I47+I53</f>
        <v>7586.9379999999992</v>
      </c>
      <c r="J59" s="111">
        <f t="shared" si="25"/>
        <v>81357.050830000007</v>
      </c>
      <c r="K59" s="394">
        <f t="shared" si="26"/>
        <v>7.5627598567380078E-2</v>
      </c>
    </row>
    <row r="60" spans="1:11" ht="11.1" customHeight="1">
      <c r="A60" s="718"/>
      <c r="B60" s="719"/>
      <c r="C60" s="337" t="s">
        <v>7</v>
      </c>
      <c r="D60" s="94">
        <f>D54</f>
        <v>357489</v>
      </c>
      <c r="E60" s="95">
        <f t="shared" ref="E60:F60" si="28">E42+E48+E54</f>
        <v>24804.400000000001</v>
      </c>
      <c r="F60" s="94">
        <f t="shared" si="28"/>
        <v>264548.59999999998</v>
      </c>
      <c r="G60" s="97">
        <f t="shared" si="23"/>
        <v>0.2478652891265398</v>
      </c>
      <c r="H60" s="97">
        <f t="shared" si="24"/>
        <v>5.1577510407922675E-2</v>
      </c>
      <c r="I60" s="98">
        <f t="shared" ref="I60:J61" si="29">I42+I48+I54</f>
        <v>23587.800000000003</v>
      </c>
      <c r="J60" s="111">
        <f t="shared" si="29"/>
        <v>252934.90000000002</v>
      </c>
      <c r="K60" s="394">
        <f t="shared" si="26"/>
        <v>0.23512630121501563</v>
      </c>
    </row>
    <row r="61" spans="1:11" ht="11.1" customHeight="1">
      <c r="A61" s="718"/>
      <c r="B61" s="719"/>
      <c r="C61" s="337" t="s">
        <v>107</v>
      </c>
      <c r="D61" s="94">
        <f>D55</f>
        <v>27</v>
      </c>
      <c r="E61" s="95">
        <f>E43+E49+E55</f>
        <v>3617.6890000000003</v>
      </c>
      <c r="F61" s="94">
        <f t="shared" ref="F61" si="30">F43+F49+F55</f>
        <v>38589.103709999996</v>
      </c>
      <c r="G61" s="97">
        <f t="shared" si="23"/>
        <v>3.6150825254991158E-2</v>
      </c>
      <c r="H61" s="97">
        <f t="shared" si="24"/>
        <v>6.206697527384774E-2</v>
      </c>
      <c r="I61" s="98">
        <f>I43+I49+I55</f>
        <v>3406.2720000000004</v>
      </c>
      <c r="J61" s="111">
        <f t="shared" si="29"/>
        <v>36517.767569999996</v>
      </c>
      <c r="K61" s="394">
        <f t="shared" si="26"/>
        <v>3.3954168523231236E-2</v>
      </c>
    </row>
    <row r="62" spans="1:11" ht="11.1" customHeight="1">
      <c r="A62" s="718"/>
      <c r="B62" s="719"/>
      <c r="C62" s="310" t="s">
        <v>0</v>
      </c>
      <c r="D62" s="311">
        <f>SUM(D57:D61)</f>
        <v>382584</v>
      </c>
      <c r="E62" s="312">
        <f>SUM(E57:E61)</f>
        <v>100072.09999999999</v>
      </c>
      <c r="F62" s="311">
        <f>SUM(F57:F61)</f>
        <v>1067373.8259100001</v>
      </c>
      <c r="G62" s="315">
        <f>SUM(G57:G61)</f>
        <v>1.0000000000000002</v>
      </c>
      <c r="H62" s="315">
        <f>(E62-I62)/I62</f>
        <v>-2.4681094540753793E-3</v>
      </c>
      <c r="I62" s="316">
        <f>SUM(I57:I61)</f>
        <v>100319.7</v>
      </c>
      <c r="J62" s="321">
        <f>SUM(J57:J61)</f>
        <v>1075626.86833</v>
      </c>
      <c r="K62" s="395">
        <f>SUM(K57:K61)</f>
        <v>1</v>
      </c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30">
    <mergeCell ref="A2:K2"/>
    <mergeCell ref="A4:D4"/>
    <mergeCell ref="A8:B8"/>
    <mergeCell ref="H6:H8"/>
    <mergeCell ref="I5:K5"/>
    <mergeCell ref="E5:G5"/>
    <mergeCell ref="A3:C3"/>
    <mergeCell ref="E6:F7"/>
    <mergeCell ref="I6:J7"/>
    <mergeCell ref="G6:G8"/>
    <mergeCell ref="K6:K8"/>
    <mergeCell ref="D7:D8"/>
    <mergeCell ref="A9:B14"/>
    <mergeCell ref="A15:B20"/>
    <mergeCell ref="A21:B26"/>
    <mergeCell ref="A27:B32"/>
    <mergeCell ref="A34:D34"/>
    <mergeCell ref="A45:B50"/>
    <mergeCell ref="E36:F37"/>
    <mergeCell ref="I36:J37"/>
    <mergeCell ref="A51:B56"/>
    <mergeCell ref="A57:B62"/>
    <mergeCell ref="A39:B44"/>
    <mergeCell ref="A38:B38"/>
    <mergeCell ref="D37:D38"/>
    <mergeCell ref="E35:G35"/>
    <mergeCell ref="I35:K35"/>
    <mergeCell ref="H36:H38"/>
    <mergeCell ref="G36:G38"/>
    <mergeCell ref="K36:K38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4"/>
  <dimension ref="A1:T119"/>
  <sheetViews>
    <sheetView showGridLines="0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16" s="216" customFormat="1" ht="15.75">
      <c r="A1" s="732" t="s">
        <v>252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</row>
    <row r="2" spans="1:16" ht="6" customHeight="1">
      <c r="A2" s="688"/>
      <c r="B2" s="688"/>
      <c r="C2" s="688"/>
      <c r="D2" s="206"/>
      <c r="E2" s="206"/>
      <c r="F2" s="207"/>
      <c r="G2" s="208"/>
      <c r="H2" s="208"/>
      <c r="I2" s="208"/>
      <c r="J2" s="75"/>
      <c r="K2" s="75"/>
    </row>
    <row r="3" spans="1:16" ht="12.95" customHeight="1">
      <c r="A3" s="737" t="s">
        <v>39</v>
      </c>
      <c r="B3" s="737"/>
      <c r="C3" s="737"/>
      <c r="D3" s="738"/>
      <c r="E3" s="389"/>
      <c r="F3" s="390"/>
      <c r="G3" s="281"/>
      <c r="H3" s="282"/>
      <c r="I3" s="390"/>
      <c r="J3" s="391"/>
      <c r="K3" s="391"/>
    </row>
    <row r="4" spans="1:16" ht="24.95" customHeight="1">
      <c r="A4" s="283"/>
      <c r="B4" s="283"/>
      <c r="C4" s="283"/>
      <c r="D4" s="272"/>
      <c r="E4" s="697">
        <f>'3.1'!D4</f>
        <v>2021</v>
      </c>
      <c r="F4" s="698"/>
      <c r="G4" s="699"/>
      <c r="H4" s="284"/>
      <c r="I4" s="700">
        <f>E4-1</f>
        <v>2020</v>
      </c>
      <c r="J4" s="701"/>
      <c r="K4" s="701"/>
    </row>
    <row r="5" spans="1:16" ht="24.95" customHeight="1">
      <c r="A5" s="392"/>
      <c r="B5" s="285"/>
      <c r="C5" s="286"/>
      <c r="D5" s="287"/>
      <c r="E5" s="693" t="s">
        <v>65</v>
      </c>
      <c r="F5" s="696"/>
      <c r="G5" s="743" t="s">
        <v>35</v>
      </c>
      <c r="H5" s="704" t="s">
        <v>270</v>
      </c>
      <c r="I5" s="749" t="s">
        <v>65</v>
      </c>
      <c r="J5" s="750"/>
      <c r="K5" s="689" t="s">
        <v>35</v>
      </c>
    </row>
    <row r="6" spans="1:16" ht="24.95" customHeight="1">
      <c r="A6" s="392"/>
      <c r="B6" s="288"/>
      <c r="C6" s="288"/>
      <c r="D6" s="702" t="s">
        <v>211</v>
      </c>
      <c r="E6" s="695"/>
      <c r="F6" s="702"/>
      <c r="G6" s="704"/>
      <c r="H6" s="704"/>
      <c r="I6" s="749"/>
      <c r="J6" s="751"/>
      <c r="K6" s="691"/>
    </row>
    <row r="7" spans="1:16" ht="15" customHeight="1">
      <c r="A7" s="752" t="s">
        <v>210</v>
      </c>
      <c r="B7" s="752"/>
      <c r="C7" s="340" t="s">
        <v>237</v>
      </c>
      <c r="D7" s="703"/>
      <c r="E7" s="339" t="s">
        <v>278</v>
      </c>
      <c r="F7" s="584" t="s">
        <v>273</v>
      </c>
      <c r="G7" s="705"/>
      <c r="H7" s="705"/>
      <c r="I7" s="289" t="s">
        <v>279</v>
      </c>
      <c r="J7" s="290" t="s">
        <v>273</v>
      </c>
      <c r="K7" s="748"/>
    </row>
    <row r="8" spans="1:16" ht="11.1" customHeight="1">
      <c r="A8" s="712" t="str">
        <f>'3.1'!D6</f>
        <v>červenec</v>
      </c>
      <c r="B8" s="713"/>
      <c r="C8" s="337" t="s">
        <v>4</v>
      </c>
      <c r="D8" s="99">
        <v>53</v>
      </c>
      <c r="E8" s="95">
        <v>48418.635000000002</v>
      </c>
      <c r="F8" s="99">
        <v>517086.26746</v>
      </c>
      <c r="G8" s="101">
        <f>E8/$E$13</f>
        <v>0.95432691644378043</v>
      </c>
      <c r="H8" s="101">
        <f>(E8-I8)/I8</f>
        <v>0.87040093224461246</v>
      </c>
      <c r="I8" s="98">
        <v>25886.768</v>
      </c>
      <c r="J8" s="112">
        <v>277232.29576999991</v>
      </c>
      <c r="K8" s="393">
        <f>I8/$I$13</f>
        <v>0.90024023313881918</v>
      </c>
    </row>
    <row r="9" spans="1:16" ht="11.1" customHeight="1">
      <c r="A9" s="714"/>
      <c r="B9" s="715"/>
      <c r="C9" s="337" t="s">
        <v>5</v>
      </c>
      <c r="D9" s="94">
        <v>174</v>
      </c>
      <c r="E9" s="95">
        <v>814.13600000000008</v>
      </c>
      <c r="F9" s="94">
        <v>8694.6137800000051</v>
      </c>
      <c r="G9" s="97">
        <f>E9/$E$13</f>
        <v>1.6046546922396175E-2</v>
      </c>
      <c r="H9" s="97">
        <f>(E9-I9)/I9</f>
        <v>-0.45062155767982387</v>
      </c>
      <c r="I9" s="98">
        <v>1481.922</v>
      </c>
      <c r="J9" s="111">
        <v>15870.616500000007</v>
      </c>
      <c r="K9" s="394">
        <f>I9/$I$13</f>
        <v>5.1535433344693522E-2</v>
      </c>
      <c r="L9" s="210"/>
      <c r="N9" s="210"/>
      <c r="O9" s="210"/>
      <c r="P9" s="210"/>
    </row>
    <row r="10" spans="1:16" ht="11.1" customHeight="1">
      <c r="A10" s="714"/>
      <c r="B10" s="715"/>
      <c r="C10" s="337" t="s">
        <v>6</v>
      </c>
      <c r="D10" s="94">
        <v>5902</v>
      </c>
      <c r="E10" s="95">
        <v>490.24</v>
      </c>
      <c r="F10" s="94">
        <v>5235.8999570000005</v>
      </c>
      <c r="G10" s="97">
        <f>E10/$E$13</f>
        <v>9.662586058392578E-3</v>
      </c>
      <c r="H10" s="97">
        <f t="shared" ref="H10:H12" si="0">(E10-I10)/I10</f>
        <v>5.2871213129963776E-2</v>
      </c>
      <c r="I10" s="98">
        <v>465.62200000000001</v>
      </c>
      <c r="J10" s="111">
        <v>4987.0336400000006</v>
      </c>
      <c r="K10" s="394">
        <f>I10/$I$13</f>
        <v>1.6192506450962256E-2</v>
      </c>
      <c r="L10" s="210"/>
      <c r="N10" s="210"/>
      <c r="O10" s="210"/>
      <c r="P10" s="210"/>
    </row>
    <row r="11" spans="1:16" ht="11.1" customHeight="1">
      <c r="A11" s="714"/>
      <c r="B11" s="715"/>
      <c r="C11" s="337" t="s">
        <v>7</v>
      </c>
      <c r="D11" s="94">
        <v>78003</v>
      </c>
      <c r="E11" s="95">
        <v>819.8</v>
      </c>
      <c r="F11" s="94">
        <v>8754.6</v>
      </c>
      <c r="G11" s="97">
        <f>E11/$E$13</f>
        <v>1.615818385009431E-2</v>
      </c>
      <c r="H11" s="97">
        <f t="shared" si="0"/>
        <v>5.5491180636024082E-2</v>
      </c>
      <c r="I11" s="98">
        <v>776.7</v>
      </c>
      <c r="J11" s="111">
        <v>8317.7999999999993</v>
      </c>
      <c r="K11" s="394">
        <f>I11/$I$13</f>
        <v>2.7010578882575104E-2</v>
      </c>
      <c r="L11" s="210"/>
      <c r="N11" s="210"/>
      <c r="O11" s="210"/>
      <c r="P11" s="210"/>
    </row>
    <row r="12" spans="1:16" ht="11.1" customHeight="1">
      <c r="A12" s="714"/>
      <c r="B12" s="715"/>
      <c r="C12" s="337" t="s">
        <v>107</v>
      </c>
      <c r="D12" s="94">
        <v>9</v>
      </c>
      <c r="E12" s="95">
        <v>193.089</v>
      </c>
      <c r="F12" s="94">
        <v>2062.0901629999998</v>
      </c>
      <c r="G12" s="97">
        <f>E12/$E$13</f>
        <v>3.8057667253364974E-3</v>
      </c>
      <c r="H12" s="97">
        <f t="shared" si="0"/>
        <v>0.33729257278998248</v>
      </c>
      <c r="I12" s="98">
        <v>144.38800000000001</v>
      </c>
      <c r="J12" s="111">
        <v>1546.3153399999999</v>
      </c>
      <c r="K12" s="394">
        <f>I12/$I$13</f>
        <v>5.0212481829499857E-3</v>
      </c>
      <c r="L12" s="210"/>
      <c r="N12" s="210"/>
      <c r="O12" s="210"/>
      <c r="P12" s="210"/>
    </row>
    <row r="13" spans="1:16" ht="11.1" customHeight="1">
      <c r="A13" s="716"/>
      <c r="B13" s="717"/>
      <c r="C13" s="310" t="s">
        <v>0</v>
      </c>
      <c r="D13" s="311">
        <v>84141</v>
      </c>
      <c r="E13" s="312">
        <v>50735.9</v>
      </c>
      <c r="F13" s="311">
        <v>541833.47136000008</v>
      </c>
      <c r="G13" s="315">
        <f>SUM(G8:G12)</f>
        <v>0.99999999999999989</v>
      </c>
      <c r="H13" s="315">
        <f>(E13-I13)/I13</f>
        <v>0.76439555700842299</v>
      </c>
      <c r="I13" s="316">
        <v>28755.399999999998</v>
      </c>
      <c r="J13" s="321">
        <v>307954.06124999985</v>
      </c>
      <c r="K13" s="395">
        <f>SUM(K8:K12)</f>
        <v>1</v>
      </c>
      <c r="L13" s="210"/>
    </row>
    <row r="14" spans="1:16" ht="11.1" customHeight="1">
      <c r="A14" s="718" t="str">
        <f>'3.1'!E6</f>
        <v>srpen</v>
      </c>
      <c r="B14" s="719"/>
      <c r="C14" s="337" t="s">
        <v>4</v>
      </c>
      <c r="D14" s="99">
        <v>53</v>
      </c>
      <c r="E14" s="95">
        <v>48578.194000000003</v>
      </c>
      <c r="F14" s="99">
        <v>517817.56608000002</v>
      </c>
      <c r="G14" s="101">
        <f>E14/$E$19</f>
        <v>0.93117866145279249</v>
      </c>
      <c r="H14" s="101">
        <f>(E14-I14)/I14</f>
        <v>0.33463682764208724</v>
      </c>
      <c r="I14" s="98">
        <v>36398.061999999998</v>
      </c>
      <c r="J14" s="112">
        <v>390314.38715999993</v>
      </c>
      <c r="K14" s="393">
        <f>I14/$I$19</f>
        <v>0.9300546819503569</v>
      </c>
      <c r="L14" s="210"/>
      <c r="M14" s="210"/>
    </row>
    <row r="15" spans="1:16" ht="11.1" customHeight="1">
      <c r="A15" s="718"/>
      <c r="B15" s="719"/>
      <c r="C15" s="337" t="s">
        <v>5</v>
      </c>
      <c r="D15" s="94">
        <v>173</v>
      </c>
      <c r="E15" s="95">
        <v>1762.606</v>
      </c>
      <c r="F15" s="94">
        <v>18788.976430000017</v>
      </c>
      <c r="G15" s="97">
        <f>E15/$E$19</f>
        <v>3.3786787045822671E-2</v>
      </c>
      <c r="H15" s="97">
        <f>(E15-I15)/I15</f>
        <v>0.20738512207385137</v>
      </c>
      <c r="I15" s="98">
        <v>1459.8539999999998</v>
      </c>
      <c r="J15" s="111">
        <v>15654.652700000011</v>
      </c>
      <c r="K15" s="394">
        <f>I15/$I$19</f>
        <v>3.7302646708606522E-2</v>
      </c>
      <c r="L15" s="211"/>
      <c r="M15" s="210"/>
    </row>
    <row r="16" spans="1:16" ht="11.1" customHeight="1">
      <c r="A16" s="718"/>
      <c r="B16" s="719"/>
      <c r="C16" s="337" t="s">
        <v>6</v>
      </c>
      <c r="D16" s="94">
        <v>5901</v>
      </c>
      <c r="E16" s="95">
        <v>625.39699999999993</v>
      </c>
      <c r="F16" s="94">
        <v>6666.2129699999996</v>
      </c>
      <c r="G16" s="97">
        <f>E16/$E$19</f>
        <v>1.1988019590365832E-2</v>
      </c>
      <c r="H16" s="97">
        <f t="shared" ref="H16:H19" si="1">(E16-I16)/I16</f>
        <v>0.56189546189021711</v>
      </c>
      <c r="I16" s="98">
        <v>400.40899999999999</v>
      </c>
      <c r="J16" s="111">
        <v>4293.7491399999999</v>
      </c>
      <c r="K16" s="394">
        <f>I16/$I$19</f>
        <v>1.0231376196487067E-2</v>
      </c>
      <c r="L16" s="210"/>
      <c r="M16" s="210"/>
      <c r="N16" s="210"/>
      <c r="O16" s="210"/>
    </row>
    <row r="17" spans="1:20" ht="11.1" customHeight="1">
      <c r="A17" s="718"/>
      <c r="B17" s="719"/>
      <c r="C17" s="337" t="s">
        <v>7</v>
      </c>
      <c r="D17" s="94">
        <v>77992</v>
      </c>
      <c r="E17" s="95">
        <v>1023.8</v>
      </c>
      <c r="F17" s="94">
        <v>10912.9</v>
      </c>
      <c r="G17" s="97">
        <f>E17/$E$19</f>
        <v>1.9624869413534987E-2</v>
      </c>
      <c r="H17" s="97">
        <f t="shared" si="1"/>
        <v>0.39882497608962969</v>
      </c>
      <c r="I17" s="98">
        <v>731.9</v>
      </c>
      <c r="J17" s="111">
        <v>7848.9</v>
      </c>
      <c r="K17" s="394">
        <f>I17/$I$19</f>
        <v>1.8701738068347327E-2</v>
      </c>
      <c r="L17" s="210"/>
      <c r="M17" s="210"/>
      <c r="N17" s="210"/>
      <c r="O17" s="210"/>
    </row>
    <row r="18" spans="1:20" ht="11.1" customHeight="1">
      <c r="A18" s="718"/>
      <c r="B18" s="719"/>
      <c r="C18" s="337" t="s">
        <v>107</v>
      </c>
      <c r="D18" s="94">
        <v>9</v>
      </c>
      <c r="E18" s="95">
        <v>178.50299999999999</v>
      </c>
      <c r="F18" s="94">
        <v>1902.7356399999999</v>
      </c>
      <c r="G18" s="97">
        <f>E18/$E$19</f>
        <v>3.4216624974841136E-3</v>
      </c>
      <c r="H18" s="97">
        <f t="shared" si="1"/>
        <v>0.22957120716376767</v>
      </c>
      <c r="I18" s="98">
        <v>145.17500000000001</v>
      </c>
      <c r="J18" s="111">
        <v>1556.7836100000002</v>
      </c>
      <c r="K18" s="394">
        <f>I18/$I$19</f>
        <v>3.7095570762021089E-3</v>
      </c>
      <c r="L18" s="210"/>
      <c r="M18" s="210"/>
      <c r="N18" s="210"/>
      <c r="O18" s="210"/>
    </row>
    <row r="19" spans="1:20" ht="11.1" customHeight="1">
      <c r="A19" s="718"/>
      <c r="B19" s="719"/>
      <c r="C19" s="310" t="s">
        <v>0</v>
      </c>
      <c r="D19" s="311">
        <v>84128</v>
      </c>
      <c r="E19" s="312">
        <v>52168.5</v>
      </c>
      <c r="F19" s="311">
        <v>556088.39112000004</v>
      </c>
      <c r="G19" s="315">
        <f>SUM(G14:G18)</f>
        <v>1.0000000000000002</v>
      </c>
      <c r="H19" s="315">
        <f t="shared" si="1"/>
        <v>0.33302585383054722</v>
      </c>
      <c r="I19" s="316">
        <v>39135.4</v>
      </c>
      <c r="J19" s="321">
        <v>419668.47261</v>
      </c>
      <c r="K19" s="395">
        <f>SUM(K14:K18)</f>
        <v>0.99999999999999989</v>
      </c>
      <c r="L19" s="210"/>
      <c r="M19" s="210"/>
      <c r="N19" s="210"/>
      <c r="O19" s="210"/>
    </row>
    <row r="20" spans="1:20" ht="11.1" customHeight="1">
      <c r="A20" s="718" t="str">
        <f>'3.1'!F6</f>
        <v>září</v>
      </c>
      <c r="B20" s="719"/>
      <c r="C20" s="336" t="s">
        <v>4</v>
      </c>
      <c r="D20" s="99">
        <v>53</v>
      </c>
      <c r="E20" s="242">
        <v>37887.361000000004</v>
      </c>
      <c r="F20" s="99">
        <v>403939.44530000002</v>
      </c>
      <c r="G20" s="101">
        <f>E20/$E$25</f>
        <v>0.91165237373372809</v>
      </c>
      <c r="H20" s="101">
        <f>(E20-I20)/I20</f>
        <v>-0.10266365929500919</v>
      </c>
      <c r="I20" s="454">
        <v>42222.029000000002</v>
      </c>
      <c r="J20" s="112">
        <v>453027.10771000007</v>
      </c>
      <c r="K20" s="393">
        <f>I20/$I$25</f>
        <v>0.90152322773363858</v>
      </c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11.1" customHeight="1">
      <c r="A21" s="718"/>
      <c r="B21" s="719"/>
      <c r="C21" s="337" t="s">
        <v>5</v>
      </c>
      <c r="D21" s="94">
        <v>173</v>
      </c>
      <c r="E21" s="95">
        <v>1129.1380000000001</v>
      </c>
      <c r="F21" s="94">
        <v>12038.176819999995</v>
      </c>
      <c r="G21" s="97">
        <f>E21/$E$25</f>
        <v>2.7169518034601412E-2</v>
      </c>
      <c r="H21" s="97">
        <f t="shared" ref="H21:H25" si="2">(E21-I21)/I21</f>
        <v>-0.3884730701074075</v>
      </c>
      <c r="I21" s="98">
        <v>1846.424</v>
      </c>
      <c r="J21" s="111">
        <v>19811.547050000008</v>
      </c>
      <c r="K21" s="394">
        <f>I21/$I$25</f>
        <v>3.9424778099717943E-2</v>
      </c>
      <c r="L21" s="95"/>
      <c r="M21" s="95"/>
      <c r="N21" s="95"/>
      <c r="O21" s="95"/>
      <c r="P21" s="95"/>
      <c r="Q21" s="95"/>
      <c r="R21" s="95"/>
      <c r="S21" s="95"/>
      <c r="T21" s="95"/>
    </row>
    <row r="22" spans="1:20" ht="11.1" customHeight="1">
      <c r="A22" s="718"/>
      <c r="B22" s="719"/>
      <c r="C22" s="337" t="s">
        <v>6</v>
      </c>
      <c r="D22" s="94">
        <v>5875</v>
      </c>
      <c r="E22" s="95">
        <v>924.98400000000004</v>
      </c>
      <c r="F22" s="94">
        <v>9861.7339730000003</v>
      </c>
      <c r="G22" s="97">
        <f>E22/$E$25</f>
        <v>2.2257128419836861E-2</v>
      </c>
      <c r="H22" s="97">
        <f t="shared" si="2"/>
        <v>-9.2180149905732311E-2</v>
      </c>
      <c r="I22" s="98">
        <v>1018.907</v>
      </c>
      <c r="J22" s="111">
        <v>10932.626120000001</v>
      </c>
      <c r="K22" s="394">
        <f>I22/$I$25</f>
        <v>2.1755665209751016E-2</v>
      </c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1.1" customHeight="1">
      <c r="A23" s="718"/>
      <c r="B23" s="719"/>
      <c r="C23" s="337" t="s">
        <v>7</v>
      </c>
      <c r="D23" s="94">
        <v>78022</v>
      </c>
      <c r="E23" s="95">
        <v>1438.3</v>
      </c>
      <c r="F23" s="94">
        <v>15335</v>
      </c>
      <c r="G23" s="97">
        <f>E23/$E$25</f>
        <v>3.4608628696551888E-2</v>
      </c>
      <c r="H23" s="97">
        <f t="shared" si="2"/>
        <v>-9.8753054702675688E-2</v>
      </c>
      <c r="I23" s="98">
        <v>1595.9</v>
      </c>
      <c r="J23" s="111">
        <v>17123.900000000001</v>
      </c>
      <c r="K23" s="394">
        <f>I23/$I$25</f>
        <v>3.4075598762440193E-2</v>
      </c>
      <c r="L23" s="95"/>
      <c r="M23" s="95"/>
      <c r="N23" s="95"/>
      <c r="O23" s="95"/>
      <c r="P23" s="95"/>
      <c r="Q23" s="95"/>
      <c r="R23" s="95"/>
      <c r="S23" s="95"/>
      <c r="T23" s="95"/>
    </row>
    <row r="24" spans="1:20" ht="11.1" customHeight="1">
      <c r="A24" s="718"/>
      <c r="B24" s="719"/>
      <c r="C24" s="337" t="s">
        <v>107</v>
      </c>
      <c r="D24" s="94">
        <v>9</v>
      </c>
      <c r="E24" s="95">
        <v>179.21700000000001</v>
      </c>
      <c r="F24" s="94">
        <v>1910.7340870000003</v>
      </c>
      <c r="G24" s="97">
        <f>E24/$E$25</f>
        <v>4.3123511152818889E-3</v>
      </c>
      <c r="H24" s="97">
        <f t="shared" si="2"/>
        <v>0.18812649164677811</v>
      </c>
      <c r="I24" s="98">
        <v>150.84</v>
      </c>
      <c r="J24" s="111">
        <v>1618.4507699999997</v>
      </c>
      <c r="K24" s="394">
        <f>I24/$I$25</f>
        <v>3.2207301944523329E-3</v>
      </c>
      <c r="L24" s="95"/>
      <c r="M24" s="95"/>
      <c r="N24" s="95"/>
      <c r="O24" s="95"/>
      <c r="P24" s="95"/>
      <c r="Q24" s="95"/>
      <c r="R24" s="95"/>
      <c r="S24" s="95"/>
      <c r="T24" s="95"/>
    </row>
    <row r="25" spans="1:20" ht="11.1" customHeight="1">
      <c r="A25" s="718"/>
      <c r="B25" s="719"/>
      <c r="C25" s="310" t="s">
        <v>0</v>
      </c>
      <c r="D25" s="311">
        <v>84132</v>
      </c>
      <c r="E25" s="312">
        <v>41559</v>
      </c>
      <c r="F25" s="311">
        <v>443085.09018000006</v>
      </c>
      <c r="G25" s="315">
        <f>SUM(G20:G23)</f>
        <v>0.99568764888471828</v>
      </c>
      <c r="H25" s="315">
        <f t="shared" si="2"/>
        <v>-0.11263374336220827</v>
      </c>
      <c r="I25" s="316">
        <v>46834.1</v>
      </c>
      <c r="J25" s="321">
        <v>502513.63165000011</v>
      </c>
      <c r="K25" s="395">
        <f>SUM(K20:K24)</f>
        <v>1</v>
      </c>
    </row>
    <row r="26" spans="1:20" ht="11.1" customHeight="1">
      <c r="A26" s="720" t="str">
        <f>'3.1'!G6</f>
        <v>III. čtvrtletí</v>
      </c>
      <c r="B26" s="721"/>
      <c r="C26" s="337" t="s">
        <v>4</v>
      </c>
      <c r="D26" s="94">
        <f>D20</f>
        <v>53</v>
      </c>
      <c r="E26" s="95">
        <f>E8+E14+E20</f>
        <v>134884.19</v>
      </c>
      <c r="F26" s="94">
        <f>F8+F14+F20</f>
        <v>1438843.27884</v>
      </c>
      <c r="G26" s="97">
        <f>E26/$E$31</f>
        <v>0.93369109407642337</v>
      </c>
      <c r="H26" s="97">
        <f>(E26-I26)/I26</f>
        <v>0.29067308395518809</v>
      </c>
      <c r="I26" s="98">
        <f>I8+I14+I20</f>
        <v>104506.859</v>
      </c>
      <c r="J26" s="111">
        <f>J8+J14+J20</f>
        <v>1120573.79064</v>
      </c>
      <c r="K26" s="394">
        <f>I26/$I$31</f>
        <v>0.9109344091823135</v>
      </c>
    </row>
    <row r="27" spans="1:20" ht="11.1" customHeight="1">
      <c r="A27" s="718"/>
      <c r="B27" s="719"/>
      <c r="C27" s="337" t="s">
        <v>5</v>
      </c>
      <c r="D27" s="94">
        <f>D21</f>
        <v>173</v>
      </c>
      <c r="E27" s="95">
        <f t="shared" ref="E27:F30" si="3">E9+E15+E21</f>
        <v>3705.88</v>
      </c>
      <c r="F27" s="94">
        <f t="shared" si="3"/>
        <v>39521.767030000017</v>
      </c>
      <c r="G27" s="97">
        <f>E27/$E$31</f>
        <v>2.5652725880742109E-2</v>
      </c>
      <c r="H27" s="97">
        <f t="shared" ref="H27:H30" si="4">(E27-I27)/I27</f>
        <v>-0.22603901257257419</v>
      </c>
      <c r="I27" s="98">
        <f t="shared" ref="I27:J27" si="5">I9+I15+I21</f>
        <v>4788.2</v>
      </c>
      <c r="J27" s="111">
        <f t="shared" si="5"/>
        <v>51336.816250000025</v>
      </c>
      <c r="K27" s="394">
        <f>I27/$I$31</f>
        <v>4.1736362376432669E-2</v>
      </c>
    </row>
    <row r="28" spans="1:20" ht="11.1" customHeight="1">
      <c r="A28" s="718"/>
      <c r="B28" s="719"/>
      <c r="C28" s="337" t="s">
        <v>6</v>
      </c>
      <c r="D28" s="94">
        <f>D22</f>
        <v>5875</v>
      </c>
      <c r="E28" s="95">
        <f t="shared" si="3"/>
        <v>2040.6210000000001</v>
      </c>
      <c r="F28" s="94">
        <f t="shared" si="3"/>
        <v>21763.8469</v>
      </c>
      <c r="G28" s="97">
        <f>E28/$E$31</f>
        <v>1.4125522450669165E-2</v>
      </c>
      <c r="H28" s="97">
        <f t="shared" si="4"/>
        <v>8.2593167520629313E-2</v>
      </c>
      <c r="I28" s="98">
        <f t="shared" ref="I28:J28" si="6">I10+I16+I22</f>
        <v>1884.9380000000001</v>
      </c>
      <c r="J28" s="111">
        <f t="shared" si="6"/>
        <v>20213.408900000002</v>
      </c>
      <c r="K28" s="394">
        <f>I28/$I$31</f>
        <v>1.6430068799362652E-2</v>
      </c>
    </row>
    <row r="29" spans="1:20" ht="11.1" customHeight="1">
      <c r="A29" s="718"/>
      <c r="B29" s="719"/>
      <c r="C29" s="337" t="s">
        <v>7</v>
      </c>
      <c r="D29" s="94">
        <f>D23</f>
        <v>78022</v>
      </c>
      <c r="E29" s="95">
        <f t="shared" si="3"/>
        <v>3281.8999999999996</v>
      </c>
      <c r="F29" s="94">
        <f t="shared" si="3"/>
        <v>35002.5</v>
      </c>
      <c r="G29" s="97">
        <f>E29/$E$31</f>
        <v>2.271786487096385E-2</v>
      </c>
      <c r="H29" s="97">
        <f t="shared" si="4"/>
        <v>5.7142857142857023E-2</v>
      </c>
      <c r="I29" s="98">
        <f t="shared" ref="I29:J29" si="7">I11+I17+I23</f>
        <v>3104.5</v>
      </c>
      <c r="J29" s="111">
        <f t="shared" si="7"/>
        <v>33290.6</v>
      </c>
      <c r="K29" s="394">
        <f>I29/$I$31</f>
        <v>2.7060385321756655E-2</v>
      </c>
    </row>
    <row r="30" spans="1:20" ht="11.1" customHeight="1">
      <c r="A30" s="718"/>
      <c r="B30" s="719"/>
      <c r="C30" s="337" t="s">
        <v>107</v>
      </c>
      <c r="D30" s="94">
        <f>D24</f>
        <v>9</v>
      </c>
      <c r="E30" s="95">
        <f>E12+E18+E24</f>
        <v>550.80899999999997</v>
      </c>
      <c r="F30" s="94">
        <f t="shared" si="3"/>
        <v>5875.5598900000005</v>
      </c>
      <c r="G30" s="97">
        <f>E30/$E$31</f>
        <v>3.8127927212013553E-3</v>
      </c>
      <c r="H30" s="97">
        <f t="shared" si="4"/>
        <v>0.25069311516951509</v>
      </c>
      <c r="I30" s="98">
        <f>I12+I18+I24</f>
        <v>440.40300000000002</v>
      </c>
      <c r="J30" s="111">
        <f t="shared" ref="J30" si="8">J12+J18+J24</f>
        <v>4721.54972</v>
      </c>
      <c r="K30" s="394">
        <f>I30/$I$31</f>
        <v>3.8387743201345136E-3</v>
      </c>
    </row>
    <row r="31" spans="1:20" ht="11.1" customHeight="1">
      <c r="A31" s="718"/>
      <c r="B31" s="719"/>
      <c r="C31" s="310" t="s">
        <v>0</v>
      </c>
      <c r="D31" s="311">
        <f>SUM(D26:D30)</f>
        <v>84132</v>
      </c>
      <c r="E31" s="312">
        <f>SUM(E26:E30)</f>
        <v>144463.40000000002</v>
      </c>
      <c r="F31" s="311">
        <f>SUM(F26:F30)</f>
        <v>1541006.95266</v>
      </c>
      <c r="G31" s="315">
        <f>SUM(G26:G30)</f>
        <v>0.99999999999999978</v>
      </c>
      <c r="H31" s="315">
        <f>(E31-I31)/I31</f>
        <v>0.25921574130812081</v>
      </c>
      <c r="I31" s="316">
        <f>SUM(I26:I30)</f>
        <v>114724.9</v>
      </c>
      <c r="J31" s="321">
        <f>SUM(J26:J30)</f>
        <v>1230136.16551</v>
      </c>
      <c r="K31" s="395">
        <f>SUM(K26:K30)</f>
        <v>0.99999999999999989</v>
      </c>
    </row>
    <row r="32" spans="1:20" ht="9.9499999999999993" customHeight="1">
      <c r="A32" s="113"/>
      <c r="B32" s="114"/>
      <c r="C32" s="115"/>
      <c r="D32" s="84"/>
      <c r="E32" s="84"/>
      <c r="F32" s="84"/>
      <c r="G32" s="116"/>
      <c r="H32" s="117"/>
      <c r="I32" s="118"/>
      <c r="J32" s="118"/>
      <c r="K32" s="119"/>
    </row>
    <row r="33" spans="1:11" ht="12.95" customHeight="1">
      <c r="A33" s="753" t="s">
        <v>40</v>
      </c>
      <c r="B33" s="754"/>
      <c r="C33" s="754"/>
      <c r="D33" s="755"/>
      <c r="E33" s="291"/>
      <c r="F33" s="291"/>
      <c r="G33" s="292"/>
      <c r="H33" s="282"/>
      <c r="I33" s="293"/>
      <c r="J33" s="293"/>
      <c r="K33" s="396"/>
    </row>
    <row r="34" spans="1:11" ht="24.95" customHeight="1">
      <c r="A34" s="392"/>
      <c r="B34" s="285"/>
      <c r="C34" s="294"/>
      <c r="D34" s="295"/>
      <c r="E34" s="697">
        <f>'3.1'!D4</f>
        <v>2021</v>
      </c>
      <c r="F34" s="722"/>
      <c r="G34" s="723"/>
      <c r="H34" s="296"/>
      <c r="I34" s="700">
        <f>E34-1</f>
        <v>2020</v>
      </c>
      <c r="J34" s="724"/>
      <c r="K34" s="724"/>
    </row>
    <row r="35" spans="1:11" ht="24.95" customHeight="1">
      <c r="A35" s="392"/>
      <c r="B35" s="285"/>
      <c r="C35" s="286"/>
      <c r="D35" s="287"/>
      <c r="E35" s="693" t="s">
        <v>65</v>
      </c>
      <c r="F35" s="696"/>
      <c r="G35" s="743" t="s">
        <v>35</v>
      </c>
      <c r="H35" s="704" t="s">
        <v>270</v>
      </c>
      <c r="I35" s="749" t="s">
        <v>65</v>
      </c>
      <c r="J35" s="750"/>
      <c r="K35" s="689" t="s">
        <v>35</v>
      </c>
    </row>
    <row r="36" spans="1:11" ht="24.95" customHeight="1">
      <c r="A36" s="392"/>
      <c r="B36" s="288"/>
      <c r="C36" s="288"/>
      <c r="D36" s="702" t="s">
        <v>211</v>
      </c>
      <c r="E36" s="695"/>
      <c r="F36" s="702"/>
      <c r="G36" s="704"/>
      <c r="H36" s="704"/>
      <c r="I36" s="749"/>
      <c r="J36" s="751"/>
      <c r="K36" s="691"/>
    </row>
    <row r="37" spans="1:11" ht="15" customHeight="1">
      <c r="A37" s="752" t="s">
        <v>210</v>
      </c>
      <c r="B37" s="752"/>
      <c r="C37" s="340" t="s">
        <v>237</v>
      </c>
      <c r="D37" s="703"/>
      <c r="E37" s="339" t="s">
        <v>278</v>
      </c>
      <c r="F37" s="584" t="s">
        <v>273</v>
      </c>
      <c r="G37" s="705"/>
      <c r="H37" s="705"/>
      <c r="I37" s="289" t="s">
        <v>279</v>
      </c>
      <c r="J37" s="290" t="s">
        <v>273</v>
      </c>
      <c r="K37" s="748"/>
    </row>
    <row r="38" spans="1:11" ht="11.1" customHeight="1">
      <c r="A38" s="712" t="str">
        <f>'3.1'!D6</f>
        <v>červenec</v>
      </c>
      <c r="B38" s="713"/>
      <c r="C38" s="337" t="s">
        <v>4</v>
      </c>
      <c r="D38" s="99">
        <v>78</v>
      </c>
      <c r="E38" s="95">
        <v>6361.8859999999995</v>
      </c>
      <c r="F38" s="99">
        <v>67941.355200000005</v>
      </c>
      <c r="G38" s="101">
        <f>E38/$E$43</f>
        <v>0.61467497584541053</v>
      </c>
      <c r="H38" s="101">
        <f>(E38-I38)/I38</f>
        <v>-9.351974693330764E-2</v>
      </c>
      <c r="I38" s="98">
        <v>7018.2290000000003</v>
      </c>
      <c r="J38" s="112">
        <v>75161.473859999998</v>
      </c>
      <c r="K38" s="393">
        <f>I38/$I$43</f>
        <v>0.66018503014853203</v>
      </c>
    </row>
    <row r="39" spans="1:11" ht="11.1" customHeight="1">
      <c r="A39" s="714"/>
      <c r="B39" s="715"/>
      <c r="C39" s="337" t="s">
        <v>5</v>
      </c>
      <c r="D39" s="94">
        <v>245</v>
      </c>
      <c r="E39" s="95">
        <v>1290.933</v>
      </c>
      <c r="F39" s="94">
        <v>13786.678059999997</v>
      </c>
      <c r="G39" s="97">
        <f t="shared" ref="G39" si="9">E39/$E$43</f>
        <v>0.12472782608695653</v>
      </c>
      <c r="H39" s="97">
        <f>(E39-I39)/I39</f>
        <v>0.1897396906147614</v>
      </c>
      <c r="I39" s="98">
        <v>1085.0550000000001</v>
      </c>
      <c r="J39" s="111">
        <v>11620.813929999993</v>
      </c>
      <c r="K39" s="394">
        <f t="shared" ref="K39:K42" si="10">I39/$I$43</f>
        <v>0.10206806701346101</v>
      </c>
    </row>
    <row r="40" spans="1:11" ht="11.1" customHeight="1">
      <c r="A40" s="714"/>
      <c r="B40" s="715"/>
      <c r="C40" s="337" t="s">
        <v>6</v>
      </c>
      <c r="D40" s="94">
        <v>9957</v>
      </c>
      <c r="E40" s="95">
        <v>803.20799999999997</v>
      </c>
      <c r="F40" s="94">
        <v>8577.7585899999995</v>
      </c>
      <c r="G40" s="97">
        <f>E40/$E$43</f>
        <v>7.7604637681159411E-2</v>
      </c>
      <c r="H40" s="97">
        <f t="shared" ref="H40:H42" si="11">(E40-I40)/I40</f>
        <v>0.10191365045046022</v>
      </c>
      <c r="I40" s="98">
        <v>728.92100000000005</v>
      </c>
      <c r="J40" s="111">
        <v>7806.4045500000002</v>
      </c>
      <c r="K40" s="394">
        <f t="shared" si="10"/>
        <v>6.8567544940596581E-2</v>
      </c>
    </row>
    <row r="41" spans="1:11" ht="11.1" customHeight="1">
      <c r="A41" s="714"/>
      <c r="B41" s="715"/>
      <c r="C41" s="337" t="s">
        <v>7</v>
      </c>
      <c r="D41" s="94">
        <v>107692</v>
      </c>
      <c r="E41" s="95">
        <v>1715.1</v>
      </c>
      <c r="F41" s="94">
        <v>18316.7</v>
      </c>
      <c r="G41" s="97">
        <f>E41/$E$43</f>
        <v>0.16571014492753622</v>
      </c>
      <c r="H41" s="97">
        <f t="shared" si="11"/>
        <v>4.5028028271996014E-2</v>
      </c>
      <c r="I41" s="98">
        <v>1641.2</v>
      </c>
      <c r="J41" s="111">
        <v>17576</v>
      </c>
      <c r="K41" s="394">
        <f t="shared" si="10"/>
        <v>0.15438306038172461</v>
      </c>
    </row>
    <row r="42" spans="1:11" ht="11.1" customHeight="1">
      <c r="A42" s="714"/>
      <c r="B42" s="715"/>
      <c r="C42" s="337" t="s">
        <v>107</v>
      </c>
      <c r="D42" s="94">
        <v>17</v>
      </c>
      <c r="E42" s="95">
        <v>178.87299999999999</v>
      </c>
      <c r="F42" s="94">
        <v>1910.2739200000003</v>
      </c>
      <c r="G42" s="97">
        <f>E42/$E$43</f>
        <v>1.7282415458937196E-2</v>
      </c>
      <c r="H42" s="97">
        <f t="shared" si="11"/>
        <v>0.13718172859912905</v>
      </c>
      <c r="I42" s="98">
        <v>157.29499999999999</v>
      </c>
      <c r="J42" s="111">
        <v>1684.5341500000002</v>
      </c>
      <c r="K42" s="394">
        <f t="shared" si="10"/>
        <v>1.4796297515685701E-2</v>
      </c>
    </row>
    <row r="43" spans="1:11" ht="11.1" customHeight="1">
      <c r="A43" s="716"/>
      <c r="B43" s="717"/>
      <c r="C43" s="310" t="s">
        <v>0</v>
      </c>
      <c r="D43" s="311">
        <v>117989</v>
      </c>
      <c r="E43" s="312">
        <v>10350</v>
      </c>
      <c r="F43" s="311">
        <v>110532.76577</v>
      </c>
      <c r="G43" s="315">
        <f>SUM(G38:G42)</f>
        <v>0.99999999999999989</v>
      </c>
      <c r="H43" s="315">
        <f>(E43-I43)/I43</f>
        <v>-2.6404658206891429E-2</v>
      </c>
      <c r="I43" s="316">
        <v>10630.7</v>
      </c>
      <c r="J43" s="321">
        <v>113849.22649</v>
      </c>
      <c r="K43" s="395">
        <f>SUM(K38:K42)</f>
        <v>1</v>
      </c>
    </row>
    <row r="44" spans="1:11" ht="11.1" customHeight="1">
      <c r="A44" s="712" t="str">
        <f>'3.1'!E6</f>
        <v>srpen</v>
      </c>
      <c r="B44" s="713"/>
      <c r="C44" s="337" t="s">
        <v>4</v>
      </c>
      <c r="D44" s="99">
        <v>78</v>
      </c>
      <c r="E44" s="95">
        <v>7007.0770000000002</v>
      </c>
      <c r="F44" s="99">
        <v>74691.348330000037</v>
      </c>
      <c r="G44" s="101">
        <f>E44/$E$49</f>
        <v>0.58897353136478636</v>
      </c>
      <c r="H44" s="101">
        <f>(E44-I44)/I44</f>
        <v>-4.7586981813005202E-3</v>
      </c>
      <c r="I44" s="98">
        <v>7040.5809999999992</v>
      </c>
      <c r="J44" s="112">
        <v>75499.301719999989</v>
      </c>
      <c r="K44" s="393">
        <f>I44/$I$49</f>
        <v>0.67190092187887684</v>
      </c>
    </row>
    <row r="45" spans="1:11" ht="11.1" customHeight="1">
      <c r="A45" s="714"/>
      <c r="B45" s="715"/>
      <c r="C45" s="337" t="s">
        <v>5</v>
      </c>
      <c r="D45" s="94">
        <v>245</v>
      </c>
      <c r="E45" s="95">
        <v>1581.13</v>
      </c>
      <c r="F45" s="94">
        <v>16854.326519999995</v>
      </c>
      <c r="G45" s="97">
        <f t="shared" ref="G45:G48" si="12">E45/$E$49</f>
        <v>0.13290045473266596</v>
      </c>
      <c r="H45" s="97">
        <f>(E45-I45)/I45</f>
        <v>0.44009829388340999</v>
      </c>
      <c r="I45" s="98">
        <v>1097.932</v>
      </c>
      <c r="J45" s="111">
        <v>11773.31076</v>
      </c>
      <c r="K45" s="394">
        <f t="shared" ref="K45:K48" si="13">I45/$I$49</f>
        <v>0.10477850094478269</v>
      </c>
    </row>
    <row r="46" spans="1:11" ht="11.1" customHeight="1">
      <c r="A46" s="714"/>
      <c r="B46" s="715"/>
      <c r="C46" s="337" t="s">
        <v>6</v>
      </c>
      <c r="D46" s="94">
        <v>9955</v>
      </c>
      <c r="E46" s="95">
        <v>991.44499999999994</v>
      </c>
      <c r="F46" s="94">
        <v>10568.805489999999</v>
      </c>
      <c r="G46" s="97">
        <f t="shared" si="12"/>
        <v>8.3335014415277658E-2</v>
      </c>
      <c r="H46" s="97">
        <f t="shared" ref="H46:H48" si="14">(E46-I46)/I46</f>
        <v>0.58059152315938134</v>
      </c>
      <c r="I46" s="98">
        <v>627.26200000000006</v>
      </c>
      <c r="J46" s="111">
        <v>6726.4154199999994</v>
      </c>
      <c r="K46" s="394">
        <f t="shared" si="13"/>
        <v>5.9861241005477836E-2</v>
      </c>
    </row>
    <row r="47" spans="1:11" ht="11.1" customHeight="1">
      <c r="A47" s="714"/>
      <c r="B47" s="715"/>
      <c r="C47" s="337" t="s">
        <v>7</v>
      </c>
      <c r="D47" s="94">
        <v>107676</v>
      </c>
      <c r="E47" s="95">
        <v>2142</v>
      </c>
      <c r="F47" s="94">
        <v>22832.400000000001</v>
      </c>
      <c r="G47" s="97">
        <f t="shared" si="12"/>
        <v>0.18004387623874726</v>
      </c>
      <c r="H47" s="97">
        <f t="shared" si="14"/>
        <v>0.38497349023664823</v>
      </c>
      <c r="I47" s="98">
        <v>1546.6</v>
      </c>
      <c r="J47" s="111">
        <v>16585.099999999999</v>
      </c>
      <c r="K47" s="394">
        <f t="shared" si="13"/>
        <v>0.14759605290783118</v>
      </c>
    </row>
    <row r="48" spans="1:11" ht="11.1" customHeight="1">
      <c r="A48" s="714"/>
      <c r="B48" s="715"/>
      <c r="C48" s="337" t="s">
        <v>107</v>
      </c>
      <c r="D48" s="94">
        <v>17</v>
      </c>
      <c r="E48" s="95">
        <v>175.44800000000001</v>
      </c>
      <c r="F48" s="94">
        <v>1870.17966</v>
      </c>
      <c r="G48" s="97">
        <f t="shared" si="12"/>
        <v>1.474712324852275E-2</v>
      </c>
      <c r="H48" s="97">
        <f t="shared" si="14"/>
        <v>5.5485035343660782E-2</v>
      </c>
      <c r="I48" s="98">
        <v>166.22499999999999</v>
      </c>
      <c r="J48" s="111">
        <v>1782.5094799999999</v>
      </c>
      <c r="K48" s="394">
        <f t="shared" si="13"/>
        <v>1.5863283263031321E-2</v>
      </c>
    </row>
    <row r="49" spans="1:11" ht="11.1" customHeight="1">
      <c r="A49" s="716"/>
      <c r="B49" s="717"/>
      <c r="C49" s="310" t="s">
        <v>0</v>
      </c>
      <c r="D49" s="311">
        <v>117971</v>
      </c>
      <c r="E49" s="312">
        <v>11897.1</v>
      </c>
      <c r="F49" s="311">
        <v>126817.06000000003</v>
      </c>
      <c r="G49" s="315">
        <f>SUM(G44:G48)</f>
        <v>1</v>
      </c>
      <c r="H49" s="315">
        <f t="shared" ref="H49" si="15">(E49-I49)/I49</f>
        <v>0.13537113736567863</v>
      </c>
      <c r="I49" s="316">
        <v>10478.6</v>
      </c>
      <c r="J49" s="321">
        <v>112366.63737999999</v>
      </c>
      <c r="K49" s="395">
        <f>SUM(K44:K48)</f>
        <v>0.99999999999999989</v>
      </c>
    </row>
    <row r="50" spans="1:11" ht="11.1" customHeight="1">
      <c r="A50" s="718" t="str">
        <f>'3.1'!F6</f>
        <v>září</v>
      </c>
      <c r="B50" s="719"/>
      <c r="C50" s="336" t="s">
        <v>4</v>
      </c>
      <c r="D50" s="99">
        <v>78</v>
      </c>
      <c r="E50" s="242">
        <v>8457.1570000000011</v>
      </c>
      <c r="F50" s="99">
        <v>90166.548859999981</v>
      </c>
      <c r="G50" s="101">
        <f>E50/$E$55</f>
        <v>0.56559397299484371</v>
      </c>
      <c r="H50" s="101">
        <f>(E50-I50)/I50</f>
        <v>-4.259279217188925E-2</v>
      </c>
      <c r="I50" s="454">
        <v>8833.3959999999988</v>
      </c>
      <c r="J50" s="112">
        <v>94779.128309999986</v>
      </c>
      <c r="K50" s="393">
        <f>I50/$I$55</f>
        <v>0.57645320647102194</v>
      </c>
    </row>
    <row r="51" spans="1:11" ht="11.1" customHeight="1">
      <c r="A51" s="718"/>
      <c r="B51" s="719"/>
      <c r="C51" s="337" t="s">
        <v>5</v>
      </c>
      <c r="D51" s="94">
        <v>245</v>
      </c>
      <c r="E51" s="95">
        <v>1843.8050000000001</v>
      </c>
      <c r="F51" s="94">
        <v>19657.898599999982</v>
      </c>
      <c r="G51" s="97">
        <f t="shared" ref="G51:G54" si="16">E51/$E$55</f>
        <v>0.1233091682438623</v>
      </c>
      <c r="H51" s="97">
        <f t="shared" ref="H51:H54" si="17">(E51-I51)/I51</f>
        <v>0.36778756991736034</v>
      </c>
      <c r="I51" s="98">
        <v>1348.02</v>
      </c>
      <c r="J51" s="111">
        <v>14463.898820000004</v>
      </c>
      <c r="K51" s="394">
        <f t="shared" ref="K51:K54" si="18">I51/$I$55</f>
        <v>8.7969615693337777E-2</v>
      </c>
    </row>
    <row r="52" spans="1:11" ht="11.1" customHeight="1">
      <c r="A52" s="718"/>
      <c r="B52" s="719"/>
      <c r="C52" s="337" t="s">
        <v>6</v>
      </c>
      <c r="D52" s="94">
        <v>9911</v>
      </c>
      <c r="E52" s="95">
        <v>1467.066</v>
      </c>
      <c r="F52" s="94">
        <v>15641.553470000001</v>
      </c>
      <c r="G52" s="97">
        <f t="shared" si="16"/>
        <v>9.8113785470182624E-2</v>
      </c>
      <c r="H52" s="97">
        <f t="shared" si="17"/>
        <v>-9.1596062645472709E-2</v>
      </c>
      <c r="I52" s="98">
        <v>1614.9929999999999</v>
      </c>
      <c r="J52" s="111">
        <v>17328.522920000003</v>
      </c>
      <c r="K52" s="394">
        <f t="shared" si="18"/>
        <v>0.10539184400634312</v>
      </c>
    </row>
    <row r="53" spans="1:11" ht="11.1" customHeight="1">
      <c r="A53" s="718"/>
      <c r="B53" s="719"/>
      <c r="C53" s="337" t="s">
        <v>7</v>
      </c>
      <c r="D53" s="94">
        <v>107717</v>
      </c>
      <c r="E53" s="95">
        <v>3009.4</v>
      </c>
      <c r="F53" s="94">
        <v>32084.7</v>
      </c>
      <c r="G53" s="97">
        <f t="shared" si="16"/>
        <v>0.20126131066630104</v>
      </c>
      <c r="H53" s="97">
        <f t="shared" si="17"/>
        <v>-0.10761201553835663</v>
      </c>
      <c r="I53" s="98">
        <v>3372.3</v>
      </c>
      <c r="J53" s="111">
        <v>36183.800000000003</v>
      </c>
      <c r="K53" s="394">
        <f t="shared" si="18"/>
        <v>0.220070870612189</v>
      </c>
    </row>
    <row r="54" spans="1:11" ht="11.1" customHeight="1">
      <c r="A54" s="718"/>
      <c r="B54" s="719"/>
      <c r="C54" s="337" t="s">
        <v>107</v>
      </c>
      <c r="D54" s="94">
        <v>17</v>
      </c>
      <c r="E54" s="95">
        <v>175.27199999999999</v>
      </c>
      <c r="F54" s="94">
        <v>1868.6756700000001</v>
      </c>
      <c r="G54" s="97">
        <f t="shared" si="16"/>
        <v>1.1721762624810233E-2</v>
      </c>
      <c r="H54" s="97">
        <f t="shared" si="17"/>
        <v>0.13085275919246908</v>
      </c>
      <c r="I54" s="98">
        <v>154.99100000000001</v>
      </c>
      <c r="J54" s="111">
        <v>1662.99461</v>
      </c>
      <c r="K54" s="394">
        <f t="shared" si="18"/>
        <v>1.0114463217108141E-2</v>
      </c>
    </row>
    <row r="55" spans="1:11" ht="11.1" customHeight="1">
      <c r="A55" s="718"/>
      <c r="B55" s="719"/>
      <c r="C55" s="310" t="s">
        <v>0</v>
      </c>
      <c r="D55" s="311">
        <v>117968</v>
      </c>
      <c r="E55" s="312">
        <v>14952.700000000003</v>
      </c>
      <c r="F55" s="311">
        <v>159419.37659999996</v>
      </c>
      <c r="G55" s="315">
        <f>SUM(G50:G54)</f>
        <v>1</v>
      </c>
      <c r="H55" s="315">
        <f t="shared" ref="H55" si="19">(E55-I55)/I55</f>
        <v>-2.4210862911698636E-2</v>
      </c>
      <c r="I55" s="316">
        <v>15323.699999999999</v>
      </c>
      <c r="J55" s="321">
        <v>164418.34466</v>
      </c>
      <c r="K55" s="395">
        <f>SUM(K50:K54)</f>
        <v>1</v>
      </c>
    </row>
    <row r="56" spans="1:11" ht="11.1" customHeight="1">
      <c r="A56" s="720" t="str">
        <f>'3.1'!G6</f>
        <v>III. čtvrtletí</v>
      </c>
      <c r="B56" s="721"/>
      <c r="C56" s="337" t="s">
        <v>4</v>
      </c>
      <c r="D56" s="94">
        <f>D50</f>
        <v>78</v>
      </c>
      <c r="E56" s="95">
        <f>E38+E44+E50</f>
        <v>21826.120000000003</v>
      </c>
      <c r="F56" s="94">
        <f>F38+F44+F50</f>
        <v>232799.25239000004</v>
      </c>
      <c r="G56" s="97">
        <f>E56/$E$61</f>
        <v>0.58672681035919538</v>
      </c>
      <c r="H56" s="97">
        <f>(E56-I56)/I56</f>
        <v>-4.656982380815531E-2</v>
      </c>
      <c r="I56" s="98">
        <f>I38+I44+I50</f>
        <v>22892.205999999998</v>
      </c>
      <c r="J56" s="111">
        <f>J38+J44+J50</f>
        <v>245439.90388999996</v>
      </c>
      <c r="K56" s="394">
        <f>I56/$I$61</f>
        <v>0.62833711195893827</v>
      </c>
    </row>
    <row r="57" spans="1:11" ht="11.1" customHeight="1">
      <c r="A57" s="718"/>
      <c r="B57" s="719"/>
      <c r="C57" s="337" t="s">
        <v>5</v>
      </c>
      <c r="D57" s="94">
        <f>D51</f>
        <v>245</v>
      </c>
      <c r="E57" s="95">
        <f t="shared" ref="E57:F58" si="20">E39+E45+E51</f>
        <v>4715.8680000000004</v>
      </c>
      <c r="F57" s="94">
        <f t="shared" si="20"/>
        <v>50298.903179999979</v>
      </c>
      <c r="G57" s="97">
        <f t="shared" ref="G57:G60" si="21">E57/$E$61</f>
        <v>0.12677132672756303</v>
      </c>
      <c r="H57" s="97">
        <f t="shared" ref="H57:H60" si="22">(E57-I57)/I57</f>
        <v>0.33555894961409033</v>
      </c>
      <c r="I57" s="98">
        <f t="shared" ref="I57:J57" si="23">I39+I45+I51</f>
        <v>3531.0070000000001</v>
      </c>
      <c r="J57" s="111">
        <f t="shared" si="23"/>
        <v>37858.023509999999</v>
      </c>
      <c r="K57" s="394">
        <f t="shared" ref="K57:K60" si="24">I57/$I$61</f>
        <v>9.691782175500234E-2</v>
      </c>
    </row>
    <row r="58" spans="1:11" ht="11.1" customHeight="1">
      <c r="A58" s="718"/>
      <c r="B58" s="719"/>
      <c r="C58" s="337" t="s">
        <v>6</v>
      </c>
      <c r="D58" s="94">
        <f>D52</f>
        <v>9911</v>
      </c>
      <c r="E58" s="95">
        <f>E40+E46+E52</f>
        <v>3261.7190000000001</v>
      </c>
      <c r="F58" s="94">
        <f t="shared" si="20"/>
        <v>34788.117549999995</v>
      </c>
      <c r="G58" s="97">
        <f t="shared" si="21"/>
        <v>8.7681089683277841E-2</v>
      </c>
      <c r="H58" s="97">
        <f t="shared" si="22"/>
        <v>9.778720614329145E-2</v>
      </c>
      <c r="I58" s="98">
        <f>I40+I46+I52</f>
        <v>2971.1759999999999</v>
      </c>
      <c r="J58" s="111">
        <f t="shared" ref="J58" si="25">J40+J46+J52</f>
        <v>31861.342890000004</v>
      </c>
      <c r="K58" s="394">
        <f t="shared" si="24"/>
        <v>8.1551779979688738E-2</v>
      </c>
    </row>
    <row r="59" spans="1:11" ht="11.1" customHeight="1">
      <c r="A59" s="718"/>
      <c r="B59" s="719"/>
      <c r="C59" s="337" t="s">
        <v>7</v>
      </c>
      <c r="D59" s="94">
        <f>D53</f>
        <v>107717</v>
      </c>
      <c r="E59" s="95">
        <f t="shared" ref="E59:F60" si="26">E41+E47+E53</f>
        <v>6866.5</v>
      </c>
      <c r="F59" s="94">
        <f t="shared" si="26"/>
        <v>73233.8</v>
      </c>
      <c r="G59" s="97">
        <f t="shared" si="21"/>
        <v>0.18458432572218125</v>
      </c>
      <c r="H59" s="97">
        <f t="shared" si="22"/>
        <v>4.670660508223954E-2</v>
      </c>
      <c r="I59" s="98">
        <f t="shared" ref="I59:J59" si="27">I41+I47+I53</f>
        <v>6560.1</v>
      </c>
      <c r="J59" s="111">
        <f t="shared" si="27"/>
        <v>70344.899999999994</v>
      </c>
      <c r="K59" s="394">
        <f t="shared" si="24"/>
        <v>0.18005928691021877</v>
      </c>
    </row>
    <row r="60" spans="1:11" ht="11.1" customHeight="1">
      <c r="A60" s="718"/>
      <c r="B60" s="719"/>
      <c r="C60" s="337" t="s">
        <v>107</v>
      </c>
      <c r="D60" s="94">
        <f>D54</f>
        <v>17</v>
      </c>
      <c r="E60" s="95">
        <f>E42+E48+E54</f>
        <v>529.59300000000007</v>
      </c>
      <c r="F60" s="94">
        <f t="shared" si="26"/>
        <v>5649.12925</v>
      </c>
      <c r="G60" s="97">
        <f t="shared" si="21"/>
        <v>1.4236447507782298E-2</v>
      </c>
      <c r="H60" s="97">
        <f t="shared" si="22"/>
        <v>0.10675198689267354</v>
      </c>
      <c r="I60" s="98">
        <f>I42+I48+I54</f>
        <v>478.51099999999997</v>
      </c>
      <c r="J60" s="111">
        <f t="shared" ref="J60" si="28">J42+J48+J54</f>
        <v>5130.0382399999999</v>
      </c>
      <c r="K60" s="394">
        <f t="shared" si="24"/>
        <v>1.3133999396151839E-2</v>
      </c>
    </row>
    <row r="61" spans="1:11" ht="11.1" customHeight="1">
      <c r="A61" s="718"/>
      <c r="B61" s="719"/>
      <c r="C61" s="310" t="s">
        <v>0</v>
      </c>
      <c r="D61" s="311">
        <f>SUM(D56:D60)</f>
        <v>117968</v>
      </c>
      <c r="E61" s="312">
        <f>SUM(E56:E60)</f>
        <v>37199.80000000001</v>
      </c>
      <c r="F61" s="311">
        <f>SUM(F56:F60)</f>
        <v>396769.20237000001</v>
      </c>
      <c r="G61" s="315">
        <f>SUM(G56:G60)</f>
        <v>0.99999999999999978</v>
      </c>
      <c r="H61" s="315">
        <f>(E61-I61)/I61</f>
        <v>2.1046853127659269E-2</v>
      </c>
      <c r="I61" s="316">
        <f>SUM(I56:I60)</f>
        <v>36433</v>
      </c>
      <c r="J61" s="321">
        <f>SUM(J56:J60)</f>
        <v>390634.20852999995</v>
      </c>
      <c r="K61" s="395">
        <f>SUM(K56:K60)</f>
        <v>0.99999999999999989</v>
      </c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5"/>
  <dimension ref="A1:T119"/>
  <sheetViews>
    <sheetView showGridLines="0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16" s="216" customFormat="1" ht="15.75">
      <c r="A1" s="732" t="s">
        <v>254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</row>
    <row r="2" spans="1:16" ht="6" customHeight="1">
      <c r="A2" s="688"/>
      <c r="B2" s="688"/>
      <c r="C2" s="688"/>
      <c r="D2" s="206"/>
      <c r="E2" s="206"/>
      <c r="F2" s="207"/>
      <c r="G2" s="208"/>
      <c r="H2" s="208"/>
      <c r="I2" s="208"/>
      <c r="J2" s="75"/>
      <c r="K2" s="75"/>
    </row>
    <row r="3" spans="1:16" ht="12.95" customHeight="1">
      <c r="A3" s="737" t="s">
        <v>41</v>
      </c>
      <c r="B3" s="737"/>
      <c r="C3" s="737"/>
      <c r="D3" s="738"/>
      <c r="E3" s="389"/>
      <c r="F3" s="390"/>
      <c r="G3" s="281"/>
      <c r="H3" s="282"/>
      <c r="I3" s="390"/>
      <c r="J3" s="391"/>
      <c r="K3" s="391"/>
    </row>
    <row r="4" spans="1:16" ht="24.95" customHeight="1">
      <c r="A4" s="283"/>
      <c r="B4" s="283"/>
      <c r="C4" s="283"/>
      <c r="D4" s="272"/>
      <c r="E4" s="697">
        <f>'3.1'!D4</f>
        <v>2021</v>
      </c>
      <c r="F4" s="698"/>
      <c r="G4" s="699"/>
      <c r="H4" s="284"/>
      <c r="I4" s="700">
        <f>E4-1</f>
        <v>2020</v>
      </c>
      <c r="J4" s="701"/>
      <c r="K4" s="701"/>
    </row>
    <row r="5" spans="1:16" ht="24.95" customHeight="1">
      <c r="A5" s="392"/>
      <c r="B5" s="285"/>
      <c r="C5" s="286"/>
      <c r="D5" s="287"/>
      <c r="E5" s="693" t="s">
        <v>65</v>
      </c>
      <c r="F5" s="696"/>
      <c r="G5" s="743" t="s">
        <v>35</v>
      </c>
      <c r="H5" s="704" t="s">
        <v>270</v>
      </c>
      <c r="I5" s="749" t="s">
        <v>65</v>
      </c>
      <c r="J5" s="750"/>
      <c r="K5" s="689" t="s">
        <v>35</v>
      </c>
    </row>
    <row r="6" spans="1:16" ht="24.95" customHeight="1">
      <c r="A6" s="392"/>
      <c r="B6" s="288"/>
      <c r="C6" s="288"/>
      <c r="D6" s="702" t="s">
        <v>211</v>
      </c>
      <c r="E6" s="695"/>
      <c r="F6" s="702"/>
      <c r="G6" s="704"/>
      <c r="H6" s="704"/>
      <c r="I6" s="749"/>
      <c r="J6" s="751"/>
      <c r="K6" s="691"/>
    </row>
    <row r="7" spans="1:16" ht="15" customHeight="1">
      <c r="A7" s="752" t="s">
        <v>210</v>
      </c>
      <c r="B7" s="752"/>
      <c r="C7" s="340" t="s">
        <v>237</v>
      </c>
      <c r="D7" s="703"/>
      <c r="E7" s="339" t="s">
        <v>278</v>
      </c>
      <c r="F7" s="584" t="s">
        <v>273</v>
      </c>
      <c r="G7" s="705"/>
      <c r="H7" s="705"/>
      <c r="I7" s="289" t="s">
        <v>279</v>
      </c>
      <c r="J7" s="290" t="s">
        <v>273</v>
      </c>
      <c r="K7" s="748"/>
    </row>
    <row r="8" spans="1:16" ht="11.1" customHeight="1">
      <c r="A8" s="712" t="str">
        <f>'3.1'!D6</f>
        <v>červenec</v>
      </c>
      <c r="B8" s="713"/>
      <c r="C8" s="337" t="s">
        <v>4</v>
      </c>
      <c r="D8" s="99">
        <v>93</v>
      </c>
      <c r="E8" s="95">
        <v>6868.9070000000002</v>
      </c>
      <c r="F8" s="99">
        <v>73356.24893999999</v>
      </c>
      <c r="G8" s="101">
        <f>E8/$E$13</f>
        <v>0.65932434896958181</v>
      </c>
      <c r="H8" s="101">
        <f>(E8-I8)/I8</f>
        <v>3.9895025043960336E-2</v>
      </c>
      <c r="I8" s="98">
        <v>6605.3850000000002</v>
      </c>
      <c r="J8" s="112">
        <v>70739.753880000004</v>
      </c>
      <c r="K8" s="393">
        <f>I8/$I$13</f>
        <v>0.66013581715153757</v>
      </c>
    </row>
    <row r="9" spans="1:16" ht="11.1" customHeight="1">
      <c r="A9" s="714"/>
      <c r="B9" s="715"/>
      <c r="C9" s="337" t="s">
        <v>5</v>
      </c>
      <c r="D9" s="94">
        <v>291</v>
      </c>
      <c r="E9" s="95">
        <v>1011.2929999999999</v>
      </c>
      <c r="F9" s="94">
        <v>10799.678099999997</v>
      </c>
      <c r="G9" s="97">
        <f>E9/$E$13</f>
        <v>9.7070771061901873E-2</v>
      </c>
      <c r="H9" s="97">
        <f>(E9-I9)/I9</f>
        <v>-4.8297531689106086E-3</v>
      </c>
      <c r="I9" s="98">
        <v>1016.201</v>
      </c>
      <c r="J9" s="111">
        <v>10882.643870000004</v>
      </c>
      <c r="K9" s="394">
        <f>I9/$I$13</f>
        <v>0.10155814952878744</v>
      </c>
      <c r="L9" s="210"/>
      <c r="N9" s="210"/>
      <c r="O9" s="210"/>
      <c r="P9" s="210"/>
    </row>
    <row r="10" spans="1:16" ht="11.1" customHeight="1">
      <c r="A10" s="714"/>
      <c r="B10" s="715"/>
      <c r="C10" s="337" t="s">
        <v>6</v>
      </c>
      <c r="D10" s="94">
        <v>8877</v>
      </c>
      <c r="E10" s="95">
        <v>884.95600000000002</v>
      </c>
      <c r="F10" s="94">
        <v>9450.6631500000003</v>
      </c>
      <c r="G10" s="97">
        <f>E10/$E$13</f>
        <v>8.4944087693533371E-2</v>
      </c>
      <c r="H10" s="97">
        <f t="shared" ref="H10:H12" si="0">(E10-I10)/I10</f>
        <v>0.13036214260897991</v>
      </c>
      <c r="I10" s="98">
        <v>782.89600000000007</v>
      </c>
      <c r="J10" s="111">
        <v>8384.7401000000009</v>
      </c>
      <c r="K10" s="394">
        <f>I10/$I$13</f>
        <v>7.8241872457800746E-2</v>
      </c>
      <c r="L10" s="210"/>
      <c r="N10" s="210"/>
      <c r="O10" s="210"/>
      <c r="P10" s="210"/>
    </row>
    <row r="11" spans="1:16" ht="11.1" customHeight="1">
      <c r="A11" s="714"/>
      <c r="B11" s="715"/>
      <c r="C11" s="337" t="s">
        <v>7</v>
      </c>
      <c r="D11" s="94">
        <v>83904</v>
      </c>
      <c r="E11" s="95">
        <v>1340.7</v>
      </c>
      <c r="F11" s="94">
        <v>14318</v>
      </c>
      <c r="G11" s="97">
        <f>E11/$E$13</f>
        <v>0.12868949232585597</v>
      </c>
      <c r="H11" s="97">
        <f t="shared" si="0"/>
        <v>6.1016144349477795E-2</v>
      </c>
      <c r="I11" s="98">
        <v>1263.5999999999999</v>
      </c>
      <c r="J11" s="111">
        <v>13532.4</v>
      </c>
      <c r="K11" s="394">
        <f>I11/$I$13</f>
        <v>0.12628296738989214</v>
      </c>
      <c r="L11" s="210"/>
      <c r="N11" s="210"/>
      <c r="O11" s="210"/>
      <c r="P11" s="210"/>
    </row>
    <row r="12" spans="1:16" ht="11.1" customHeight="1">
      <c r="A12" s="714"/>
      <c r="B12" s="715"/>
      <c r="C12" s="337" t="s">
        <v>107</v>
      </c>
      <c r="D12" s="94">
        <v>10</v>
      </c>
      <c r="E12" s="95">
        <v>312.24400000000003</v>
      </c>
      <c r="F12" s="94">
        <v>3334.6070100000002</v>
      </c>
      <c r="G12" s="97">
        <f>E12/$E$13</f>
        <v>2.9971299949127003E-2</v>
      </c>
      <c r="H12" s="97">
        <f t="shared" si="0"/>
        <v>-7.6250377198847238E-2</v>
      </c>
      <c r="I12" s="98">
        <v>338.01799999999997</v>
      </c>
      <c r="J12" s="111">
        <v>3619.96947</v>
      </c>
      <c r="K12" s="394">
        <f>I12/$I$13</f>
        <v>3.3781193471982086E-2</v>
      </c>
      <c r="L12" s="210"/>
      <c r="N12" s="210"/>
      <c r="O12" s="210"/>
      <c r="P12" s="210"/>
    </row>
    <row r="13" spans="1:16" ht="11.1" customHeight="1">
      <c r="A13" s="716"/>
      <c r="B13" s="717"/>
      <c r="C13" s="310" t="s">
        <v>0</v>
      </c>
      <c r="D13" s="311">
        <v>93175</v>
      </c>
      <c r="E13" s="312">
        <v>10418.1</v>
      </c>
      <c r="F13" s="311">
        <v>111259.1972</v>
      </c>
      <c r="G13" s="315">
        <f>SUM(G8:G12)</f>
        <v>0.99999999999999989</v>
      </c>
      <c r="H13" s="315">
        <f>(E13-I13)/I13</f>
        <v>4.1174883321174083E-2</v>
      </c>
      <c r="I13" s="316">
        <v>10006.1</v>
      </c>
      <c r="J13" s="321">
        <v>107159.50731999999</v>
      </c>
      <c r="K13" s="395">
        <f>SUM(K8:K12)</f>
        <v>1</v>
      </c>
      <c r="L13" s="210"/>
    </row>
    <row r="14" spans="1:16" ht="11.1" customHeight="1">
      <c r="A14" s="718" t="str">
        <f>'3.1'!E6</f>
        <v>srpen</v>
      </c>
      <c r="B14" s="719"/>
      <c r="C14" s="337" t="s">
        <v>4</v>
      </c>
      <c r="D14" s="99">
        <v>93</v>
      </c>
      <c r="E14" s="95">
        <v>7177.9610000000002</v>
      </c>
      <c r="F14" s="99">
        <v>76513.26807999998</v>
      </c>
      <c r="G14" s="101">
        <f>E14/$E$19</f>
        <v>0.61643030126069187</v>
      </c>
      <c r="H14" s="101">
        <f>(E14-I14)/I14</f>
        <v>4.770193258122582E-2</v>
      </c>
      <c r="I14" s="98">
        <v>6851.1480000000001</v>
      </c>
      <c r="J14" s="112">
        <v>73468.844240000006</v>
      </c>
      <c r="K14" s="393">
        <f>I14/$I$19</f>
        <v>0.67534924984720945</v>
      </c>
      <c r="L14" s="210"/>
      <c r="M14" s="210"/>
    </row>
    <row r="15" spans="1:16" ht="11.1" customHeight="1">
      <c r="A15" s="718"/>
      <c r="B15" s="719"/>
      <c r="C15" s="337" t="s">
        <v>5</v>
      </c>
      <c r="D15" s="94">
        <v>291</v>
      </c>
      <c r="E15" s="95">
        <v>1386.1290000000001</v>
      </c>
      <c r="F15" s="94">
        <v>14774.923839999994</v>
      </c>
      <c r="G15" s="97">
        <f>E15/$E$19</f>
        <v>0.11903825014599294</v>
      </c>
      <c r="H15" s="97">
        <f>(E15-I15)/I15</f>
        <v>0.22572889152601425</v>
      </c>
      <c r="I15" s="98">
        <v>1130.8610000000001</v>
      </c>
      <c r="J15" s="111">
        <v>12127.184829999997</v>
      </c>
      <c r="K15" s="394">
        <f>I15/$I$19</f>
        <v>0.11147418330934687</v>
      </c>
      <c r="L15" s="211"/>
      <c r="M15" s="210"/>
    </row>
    <row r="16" spans="1:16" ht="11.1" customHeight="1">
      <c r="A16" s="718"/>
      <c r="B16" s="719"/>
      <c r="C16" s="337" t="s">
        <v>6</v>
      </c>
      <c r="D16" s="94">
        <v>8876</v>
      </c>
      <c r="E16" s="95">
        <v>1079.4259999999999</v>
      </c>
      <c r="F16" s="94">
        <v>11505.847600000001</v>
      </c>
      <c r="G16" s="97">
        <f>E16/$E$19</f>
        <v>9.2699151523479101E-2</v>
      </c>
      <c r="H16" s="97">
        <f t="shared" ref="H16:H19" si="1">(E16-I16)/I16</f>
        <v>0.58662353067412942</v>
      </c>
      <c r="I16" s="98">
        <v>680.32900000000006</v>
      </c>
      <c r="J16" s="111">
        <v>7295.0959499999999</v>
      </c>
      <c r="K16" s="394">
        <f>I16/$I$19</f>
        <v>6.7063166610807731E-2</v>
      </c>
      <c r="L16" s="210"/>
      <c r="M16" s="210"/>
      <c r="N16" s="210"/>
      <c r="O16" s="210"/>
    </row>
    <row r="17" spans="1:20" ht="11.1" customHeight="1">
      <c r="A17" s="718"/>
      <c r="B17" s="719"/>
      <c r="C17" s="337" t="s">
        <v>7</v>
      </c>
      <c r="D17" s="94">
        <v>83892</v>
      </c>
      <c r="E17" s="95">
        <v>1674.4</v>
      </c>
      <c r="F17" s="94">
        <v>17847.8</v>
      </c>
      <c r="G17" s="97">
        <f>E17/$E$19</f>
        <v>0.14379444196351895</v>
      </c>
      <c r="H17" s="97">
        <f t="shared" si="1"/>
        <v>0.40611353711790404</v>
      </c>
      <c r="I17" s="98">
        <v>1190.8</v>
      </c>
      <c r="J17" s="111">
        <v>12769.5</v>
      </c>
      <c r="K17" s="394">
        <f>I17/$I$19</f>
        <v>0.1173826469254579</v>
      </c>
      <c r="L17" s="210"/>
      <c r="M17" s="210"/>
      <c r="N17" s="210"/>
      <c r="O17" s="210"/>
    </row>
    <row r="18" spans="1:20" ht="11.1" customHeight="1">
      <c r="A18" s="718"/>
      <c r="B18" s="719"/>
      <c r="C18" s="337" t="s">
        <v>107</v>
      </c>
      <c r="D18" s="94">
        <v>10</v>
      </c>
      <c r="E18" s="95">
        <v>326.48399999999998</v>
      </c>
      <c r="F18" s="94">
        <v>3480.1493899999996</v>
      </c>
      <c r="G18" s="97">
        <f>E18/$E$19</f>
        <v>2.8037855106317199E-2</v>
      </c>
      <c r="H18" s="97">
        <f t="shared" si="1"/>
        <v>0.12015974638203263</v>
      </c>
      <c r="I18" s="98">
        <v>291.46199999999999</v>
      </c>
      <c r="J18" s="111">
        <v>3125.4978599999999</v>
      </c>
      <c r="K18" s="394">
        <f>I18/$I$19</f>
        <v>2.8730753307178208E-2</v>
      </c>
      <c r="L18" s="210"/>
      <c r="M18" s="210"/>
      <c r="N18" s="210"/>
      <c r="O18" s="210"/>
    </row>
    <row r="19" spans="1:20" ht="11.1" customHeight="1">
      <c r="A19" s="718"/>
      <c r="B19" s="719"/>
      <c r="C19" s="310" t="s">
        <v>0</v>
      </c>
      <c r="D19" s="311">
        <v>93162</v>
      </c>
      <c r="E19" s="312">
        <v>11644.4</v>
      </c>
      <c r="F19" s="311">
        <v>124121.98890999997</v>
      </c>
      <c r="G19" s="315">
        <f>SUM(G14:G18)</f>
        <v>1</v>
      </c>
      <c r="H19" s="315">
        <f t="shared" si="1"/>
        <v>0.14784220176251417</v>
      </c>
      <c r="I19" s="316">
        <v>10144.599999999999</v>
      </c>
      <c r="J19" s="321">
        <v>108786.12288000001</v>
      </c>
      <c r="K19" s="395">
        <f>SUM(K14:K18)</f>
        <v>1</v>
      </c>
      <c r="L19" s="210"/>
      <c r="M19" s="210"/>
      <c r="N19" s="210"/>
      <c r="O19" s="210"/>
    </row>
    <row r="20" spans="1:20" ht="11.1" customHeight="1">
      <c r="A20" s="718" t="str">
        <f>'3.1'!F6</f>
        <v>září</v>
      </c>
      <c r="B20" s="719"/>
      <c r="C20" s="336" t="s">
        <v>4</v>
      </c>
      <c r="D20" s="99">
        <v>93</v>
      </c>
      <c r="E20" s="242">
        <v>8113.7219999999988</v>
      </c>
      <c r="F20" s="99">
        <v>86504.840700000001</v>
      </c>
      <c r="G20" s="101">
        <f>E20/$E$25</f>
        <v>0.55420084150706261</v>
      </c>
      <c r="H20" s="101">
        <f>(E20-I20)/I20</f>
        <v>1.1272951348052602E-2</v>
      </c>
      <c r="I20" s="454">
        <v>8023.2760000000007</v>
      </c>
      <c r="J20" s="112">
        <v>86086.625539999994</v>
      </c>
      <c r="K20" s="393">
        <f>I20/$I$25</f>
        <v>0.55915227541988988</v>
      </c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11.1" customHeight="1">
      <c r="A21" s="718"/>
      <c r="B21" s="719"/>
      <c r="C21" s="337" t="s">
        <v>5</v>
      </c>
      <c r="D21" s="94">
        <v>291</v>
      </c>
      <c r="E21" s="95">
        <v>2255.06</v>
      </c>
      <c r="F21" s="94">
        <v>24042.32386</v>
      </c>
      <c r="G21" s="97">
        <f>E21/$E$25</f>
        <v>0.1540299445370345</v>
      </c>
      <c r="H21" s="97">
        <f t="shared" ref="H21:H25" si="2">(E21-I21)/I21</f>
        <v>0.34972431641723872</v>
      </c>
      <c r="I21" s="98">
        <v>1670.7559999999999</v>
      </c>
      <c r="J21" s="111">
        <v>17927.059189999996</v>
      </c>
      <c r="K21" s="394">
        <f>I21/$I$25</f>
        <v>0.11643710363091501</v>
      </c>
      <c r="L21" s="95"/>
      <c r="M21" s="95"/>
      <c r="N21" s="95"/>
      <c r="O21" s="95"/>
      <c r="P21" s="95"/>
      <c r="Q21" s="95"/>
      <c r="R21" s="95"/>
      <c r="S21" s="95"/>
      <c r="T21" s="95"/>
    </row>
    <row r="22" spans="1:20" ht="11.1" customHeight="1">
      <c r="A22" s="718"/>
      <c r="B22" s="719"/>
      <c r="C22" s="337" t="s">
        <v>6</v>
      </c>
      <c r="D22" s="94">
        <v>8837</v>
      </c>
      <c r="E22" s="95">
        <v>1596.0929999999998</v>
      </c>
      <c r="F22" s="94">
        <v>17016.794709999998</v>
      </c>
      <c r="G22" s="97">
        <f>E22/$E$25</f>
        <v>0.10901976721947487</v>
      </c>
      <c r="H22" s="97">
        <f t="shared" si="2"/>
        <v>-7.723700619013027E-2</v>
      </c>
      <c r="I22" s="98">
        <v>1729.6890000000001</v>
      </c>
      <c r="J22" s="111">
        <v>18558.618309999998</v>
      </c>
      <c r="K22" s="394">
        <f>I22/$I$25</f>
        <v>0.12054421910934558</v>
      </c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1.1" customHeight="1">
      <c r="A23" s="718"/>
      <c r="B23" s="719"/>
      <c r="C23" s="337" t="s">
        <v>7</v>
      </c>
      <c r="D23" s="94">
        <v>83924</v>
      </c>
      <c r="E23" s="95">
        <v>2352.4</v>
      </c>
      <c r="F23" s="94">
        <v>25080.2</v>
      </c>
      <c r="G23" s="97">
        <f>E23/$E$25</f>
        <v>0.1606786699816945</v>
      </c>
      <c r="H23" s="97">
        <f t="shared" si="2"/>
        <v>-9.4011168881186172E-2</v>
      </c>
      <c r="I23" s="98">
        <v>2596.5</v>
      </c>
      <c r="J23" s="111">
        <v>27859.200000000001</v>
      </c>
      <c r="K23" s="394">
        <f>I23/$I$25</f>
        <v>0.18095337654191929</v>
      </c>
      <c r="L23" s="95"/>
      <c r="M23" s="95"/>
      <c r="N23" s="95"/>
      <c r="O23" s="95"/>
      <c r="P23" s="95"/>
      <c r="Q23" s="95"/>
      <c r="R23" s="95"/>
      <c r="S23" s="95"/>
      <c r="T23" s="95"/>
    </row>
    <row r="24" spans="1:20" ht="11.1" customHeight="1">
      <c r="A24" s="718"/>
      <c r="B24" s="719"/>
      <c r="C24" s="337" t="s">
        <v>107</v>
      </c>
      <c r="D24" s="94">
        <v>10</v>
      </c>
      <c r="E24" s="95">
        <v>323.125</v>
      </c>
      <c r="F24" s="94">
        <v>3445.0307000000003</v>
      </c>
      <c r="G24" s="97">
        <f>E24/$E$25</f>
        <v>2.2070776754733477E-2</v>
      </c>
      <c r="H24" s="97">
        <f t="shared" si="2"/>
        <v>-1.7196962093077708E-2</v>
      </c>
      <c r="I24" s="98">
        <v>328.779</v>
      </c>
      <c r="J24" s="111">
        <v>3527.6881699999999</v>
      </c>
      <c r="K24" s="394">
        <f>I24/$I$25</f>
        <v>2.2913025297930167E-2</v>
      </c>
      <c r="L24" s="95"/>
      <c r="M24" s="95"/>
      <c r="N24" s="95"/>
      <c r="O24" s="95"/>
      <c r="P24" s="95"/>
      <c r="Q24" s="95"/>
      <c r="R24" s="95"/>
      <c r="S24" s="95"/>
      <c r="T24" s="95"/>
    </row>
    <row r="25" spans="1:20" ht="11.1" customHeight="1">
      <c r="A25" s="718"/>
      <c r="B25" s="719"/>
      <c r="C25" s="310" t="s">
        <v>0</v>
      </c>
      <c r="D25" s="311">
        <v>93155</v>
      </c>
      <c r="E25" s="312">
        <v>14640.4</v>
      </c>
      <c r="F25" s="311">
        <v>156089.18997000001</v>
      </c>
      <c r="G25" s="315">
        <f>SUM(G20:G24)</f>
        <v>0.99999999999999978</v>
      </c>
      <c r="H25" s="315">
        <f t="shared" si="2"/>
        <v>2.0308035403163827E-2</v>
      </c>
      <c r="I25" s="316">
        <v>14349.000000000002</v>
      </c>
      <c r="J25" s="321">
        <v>153959.19121000002</v>
      </c>
      <c r="K25" s="395">
        <f>SUM(K20:K24)</f>
        <v>0.99999999999999978</v>
      </c>
    </row>
    <row r="26" spans="1:20" ht="11.1" customHeight="1">
      <c r="A26" s="720" t="str">
        <f>'3.1'!G6</f>
        <v>III. čtvrtletí</v>
      </c>
      <c r="B26" s="721"/>
      <c r="C26" s="337" t="s">
        <v>4</v>
      </c>
      <c r="D26" s="94">
        <f>D20</f>
        <v>93</v>
      </c>
      <c r="E26" s="95">
        <f>E8+E14+E20</f>
        <v>22160.59</v>
      </c>
      <c r="F26" s="94">
        <f>F8+F14+F20</f>
        <v>236374.35771999997</v>
      </c>
      <c r="G26" s="97">
        <f>E26/$E$31</f>
        <v>0.60378307981113211</v>
      </c>
      <c r="H26" s="97">
        <f>(E26-I26)/I26</f>
        <v>3.1693996906583248E-2</v>
      </c>
      <c r="I26" s="98">
        <f>I8+I14+I20</f>
        <v>21479.809000000001</v>
      </c>
      <c r="J26" s="111">
        <f>J8+J14+J20</f>
        <v>230295.22366000002</v>
      </c>
      <c r="K26" s="394">
        <f>I26/$I$31</f>
        <v>0.62260857340788478</v>
      </c>
    </row>
    <row r="27" spans="1:20" ht="11.1" customHeight="1">
      <c r="A27" s="718"/>
      <c r="B27" s="719"/>
      <c r="C27" s="337" t="s">
        <v>5</v>
      </c>
      <c r="D27" s="94">
        <f>D21</f>
        <v>291</v>
      </c>
      <c r="E27" s="95">
        <f t="shared" ref="E27:F30" si="3">E9+E15+E21</f>
        <v>4652.482</v>
      </c>
      <c r="F27" s="94">
        <f t="shared" si="3"/>
        <v>49616.925799999997</v>
      </c>
      <c r="G27" s="97">
        <f>E27/$E$31</f>
        <v>0.1267606101970144</v>
      </c>
      <c r="H27" s="97">
        <f t="shared" ref="H27:H30" si="4">(E27-I27)/I27</f>
        <v>0.21862330786852602</v>
      </c>
      <c r="I27" s="98">
        <f t="shared" ref="I27:J27" si="5">I9+I15+I21</f>
        <v>3817.8179999999998</v>
      </c>
      <c r="J27" s="111">
        <f t="shared" si="5"/>
        <v>40936.887889999998</v>
      </c>
      <c r="K27" s="394">
        <f>I27/$I$31</f>
        <v>0.11066235358568335</v>
      </c>
    </row>
    <row r="28" spans="1:20" ht="11.1" customHeight="1">
      <c r="A28" s="718"/>
      <c r="B28" s="719"/>
      <c r="C28" s="337" t="s">
        <v>6</v>
      </c>
      <c r="D28" s="94">
        <f>D22</f>
        <v>8837</v>
      </c>
      <c r="E28" s="95">
        <f t="shared" si="3"/>
        <v>3560.4749999999999</v>
      </c>
      <c r="F28" s="94">
        <f t="shared" si="3"/>
        <v>37973.305460000003</v>
      </c>
      <c r="G28" s="97">
        <f>E28/$E$31</f>
        <v>9.7008002092477702E-2</v>
      </c>
      <c r="H28" s="97">
        <f t="shared" si="4"/>
        <v>0.11511772631520914</v>
      </c>
      <c r="I28" s="98">
        <f t="shared" ref="I28:J28" si="6">I10+I16+I22</f>
        <v>3192.9140000000002</v>
      </c>
      <c r="J28" s="111">
        <f t="shared" si="6"/>
        <v>34238.454360000003</v>
      </c>
      <c r="K28" s="394">
        <f>I28/$I$31</f>
        <v>9.2549036658289799E-2</v>
      </c>
    </row>
    <row r="29" spans="1:20" ht="11.1" customHeight="1">
      <c r="A29" s="718"/>
      <c r="B29" s="719"/>
      <c r="C29" s="337" t="s">
        <v>7</v>
      </c>
      <c r="D29" s="94">
        <f>D23</f>
        <v>83924</v>
      </c>
      <c r="E29" s="95">
        <f t="shared" si="3"/>
        <v>5367.5</v>
      </c>
      <c r="F29" s="94">
        <f t="shared" si="3"/>
        <v>57246</v>
      </c>
      <c r="G29" s="97">
        <f>E29/$E$31</f>
        <v>0.14624185009903848</v>
      </c>
      <c r="H29" s="97">
        <f t="shared" si="4"/>
        <v>6.2681898275554926E-2</v>
      </c>
      <c r="I29" s="98">
        <f t="shared" ref="I29:J29" si="7">I11+I17+I23</f>
        <v>5050.8999999999996</v>
      </c>
      <c r="J29" s="111">
        <f t="shared" si="7"/>
        <v>54161.100000000006</v>
      </c>
      <c r="K29" s="394">
        <f>I29/$I$31</f>
        <v>0.14640417163047795</v>
      </c>
    </row>
    <row r="30" spans="1:20" ht="11.1" customHeight="1">
      <c r="A30" s="718"/>
      <c r="B30" s="719"/>
      <c r="C30" s="337" t="s">
        <v>107</v>
      </c>
      <c r="D30" s="94">
        <f>D24</f>
        <v>10</v>
      </c>
      <c r="E30" s="95">
        <f>E12+E18+E24</f>
        <v>961.85300000000007</v>
      </c>
      <c r="F30" s="94">
        <f t="shared" si="3"/>
        <v>10259.787100000001</v>
      </c>
      <c r="G30" s="97">
        <f>E30/$E$31</f>
        <v>2.6206457800337302E-2</v>
      </c>
      <c r="H30" s="97">
        <f t="shared" si="4"/>
        <v>3.7505517819295731E-3</v>
      </c>
      <c r="I30" s="98">
        <f>I12+I18+I24</f>
        <v>958.25900000000001</v>
      </c>
      <c r="J30" s="111">
        <f t="shared" ref="J30" si="8">J12+J18+J24</f>
        <v>10273.155499999999</v>
      </c>
      <c r="K30" s="394">
        <f>I30/$I$31</f>
        <v>2.7775864717664214E-2</v>
      </c>
    </row>
    <row r="31" spans="1:20" ht="11.1" customHeight="1">
      <c r="A31" s="718"/>
      <c r="B31" s="719"/>
      <c r="C31" s="310" t="s">
        <v>0</v>
      </c>
      <c r="D31" s="311">
        <f>SUM(D26:D30)</f>
        <v>93155</v>
      </c>
      <c r="E31" s="312">
        <f>SUM(E26:E30)</f>
        <v>36702.9</v>
      </c>
      <c r="F31" s="311">
        <f>SUM(F26:F30)</f>
        <v>391470.37607999996</v>
      </c>
      <c r="G31" s="315">
        <f>SUM(G26:G30)</f>
        <v>1</v>
      </c>
      <c r="H31" s="315">
        <f>(E31-I31)/I31</f>
        <v>6.3861424881955633E-2</v>
      </c>
      <c r="I31" s="316">
        <f>SUM(I26:I30)</f>
        <v>34499.699999999997</v>
      </c>
      <c r="J31" s="321">
        <f>SUM(J26:J30)</f>
        <v>369904.82140999998</v>
      </c>
      <c r="K31" s="395">
        <f>SUM(K26:K30)</f>
        <v>1</v>
      </c>
    </row>
    <row r="32" spans="1:20" ht="9.9499999999999993" customHeight="1">
      <c r="A32" s="113"/>
      <c r="B32" s="114"/>
      <c r="C32" s="115"/>
      <c r="D32" s="84"/>
      <c r="E32" s="84"/>
      <c r="F32" s="84"/>
      <c r="G32" s="116"/>
      <c r="H32" s="117"/>
      <c r="I32" s="118"/>
      <c r="J32" s="118"/>
      <c r="K32" s="119"/>
    </row>
    <row r="33" spans="1:11" ht="12.95" customHeight="1">
      <c r="A33" s="753" t="s">
        <v>42</v>
      </c>
      <c r="B33" s="754"/>
      <c r="C33" s="754"/>
      <c r="D33" s="755"/>
      <c r="E33" s="291"/>
      <c r="F33" s="291"/>
      <c r="G33" s="292"/>
      <c r="H33" s="282"/>
      <c r="I33" s="293"/>
      <c r="J33" s="293"/>
      <c r="K33" s="396"/>
    </row>
    <row r="34" spans="1:11" ht="24.95" customHeight="1">
      <c r="A34" s="392"/>
      <c r="B34" s="285"/>
      <c r="C34" s="294"/>
      <c r="D34" s="295"/>
      <c r="E34" s="697">
        <f>'3.1'!D4</f>
        <v>2021</v>
      </c>
      <c r="F34" s="722"/>
      <c r="G34" s="723"/>
      <c r="H34" s="296"/>
      <c r="I34" s="700">
        <f>E34-1</f>
        <v>2020</v>
      </c>
      <c r="J34" s="724"/>
      <c r="K34" s="724"/>
    </row>
    <row r="35" spans="1:11" ht="24.95" customHeight="1">
      <c r="A35" s="392"/>
      <c r="B35" s="285"/>
      <c r="C35" s="286"/>
      <c r="D35" s="287"/>
      <c r="E35" s="693" t="s">
        <v>65</v>
      </c>
      <c r="F35" s="696"/>
      <c r="G35" s="743" t="s">
        <v>35</v>
      </c>
      <c r="H35" s="704" t="s">
        <v>270</v>
      </c>
      <c r="I35" s="749" t="s">
        <v>65</v>
      </c>
      <c r="J35" s="750"/>
      <c r="K35" s="689" t="s">
        <v>35</v>
      </c>
    </row>
    <row r="36" spans="1:11" ht="24.95" customHeight="1">
      <c r="A36" s="392"/>
      <c r="B36" s="288"/>
      <c r="C36" s="288"/>
      <c r="D36" s="702" t="s">
        <v>211</v>
      </c>
      <c r="E36" s="695"/>
      <c r="F36" s="702"/>
      <c r="G36" s="704"/>
      <c r="H36" s="704"/>
      <c r="I36" s="749"/>
      <c r="J36" s="751"/>
      <c r="K36" s="691"/>
    </row>
    <row r="37" spans="1:11" ht="15" customHeight="1">
      <c r="A37" s="752" t="s">
        <v>210</v>
      </c>
      <c r="B37" s="752"/>
      <c r="C37" s="340" t="s">
        <v>237</v>
      </c>
      <c r="D37" s="703"/>
      <c r="E37" s="339" t="s">
        <v>278</v>
      </c>
      <c r="F37" s="584" t="s">
        <v>273</v>
      </c>
      <c r="G37" s="705"/>
      <c r="H37" s="705"/>
      <c r="I37" s="289" t="s">
        <v>279</v>
      </c>
      <c r="J37" s="290" t="s">
        <v>273</v>
      </c>
      <c r="K37" s="748"/>
    </row>
    <row r="38" spans="1:11" ht="11.1" customHeight="1">
      <c r="A38" s="712" t="str">
        <f>'3.1'!D6</f>
        <v>červenec</v>
      </c>
      <c r="B38" s="713"/>
      <c r="C38" s="337" t="s">
        <v>4</v>
      </c>
      <c r="D38" s="99">
        <v>178</v>
      </c>
      <c r="E38" s="95">
        <v>30557.37</v>
      </c>
      <c r="F38" s="99">
        <v>326215.64098999999</v>
      </c>
      <c r="G38" s="101">
        <f>E38/$E$43</f>
        <v>0.76562384784802706</v>
      </c>
      <c r="H38" s="101">
        <f>(E38-I38)/I38</f>
        <v>-2.1188073085490037E-2</v>
      </c>
      <c r="I38" s="98">
        <v>31218.837</v>
      </c>
      <c r="J38" s="112">
        <v>334138.05297999998</v>
      </c>
      <c r="K38" s="393">
        <f>I38/$I$43</f>
        <v>0.7823402880011644</v>
      </c>
    </row>
    <row r="39" spans="1:11" ht="11.1" customHeight="1">
      <c r="A39" s="714"/>
      <c r="B39" s="715"/>
      <c r="C39" s="337" t="s">
        <v>5</v>
      </c>
      <c r="D39" s="94">
        <v>463</v>
      </c>
      <c r="E39" s="95">
        <v>2222.7699999999995</v>
      </c>
      <c r="F39" s="94">
        <v>23734.857409999997</v>
      </c>
      <c r="G39" s="97">
        <f t="shared" ref="G39" si="9">E39/$E$43</f>
        <v>5.5692152835180475E-2</v>
      </c>
      <c r="H39" s="97">
        <f>(E39-I39)/I39</f>
        <v>0.12604726139056627</v>
      </c>
      <c r="I39" s="98">
        <v>1973.9580000000001</v>
      </c>
      <c r="J39" s="111">
        <v>21135.744669999996</v>
      </c>
      <c r="K39" s="394">
        <f t="shared" ref="K39:K42" si="10">I39/$I$43</f>
        <v>4.9467149279846731E-2</v>
      </c>
    </row>
    <row r="40" spans="1:11" ht="11.1" customHeight="1">
      <c r="A40" s="714"/>
      <c r="B40" s="715"/>
      <c r="C40" s="337" t="s">
        <v>6</v>
      </c>
      <c r="D40" s="94">
        <v>18374</v>
      </c>
      <c r="E40" s="95">
        <v>1423.2470000000001</v>
      </c>
      <c r="F40" s="94">
        <v>15199.299710000001</v>
      </c>
      <c r="G40" s="97">
        <f>E40/$E$43</f>
        <v>3.5659870092817576E-2</v>
      </c>
      <c r="H40" s="97">
        <f t="shared" ref="H40:H42" si="11">(E40-I40)/I40</f>
        <v>9.5664216797628349E-2</v>
      </c>
      <c r="I40" s="98">
        <v>1298.981</v>
      </c>
      <c r="J40" s="111">
        <v>13905.99026</v>
      </c>
      <c r="K40" s="394">
        <f t="shared" si="10"/>
        <v>3.2552307110224526E-2</v>
      </c>
    </row>
    <row r="41" spans="1:11" ht="11.1" customHeight="1">
      <c r="A41" s="714"/>
      <c r="B41" s="715"/>
      <c r="C41" s="337" t="s">
        <v>7</v>
      </c>
      <c r="D41" s="94">
        <v>358795</v>
      </c>
      <c r="E41" s="95">
        <v>3730.4</v>
      </c>
      <c r="F41" s="94">
        <v>39838.800000000003</v>
      </c>
      <c r="G41" s="97">
        <f>E41/$E$43</f>
        <v>9.3466263687361856E-2</v>
      </c>
      <c r="H41" s="97">
        <f t="shared" si="11"/>
        <v>3.6279793321851189E-2</v>
      </c>
      <c r="I41" s="98">
        <v>3599.8</v>
      </c>
      <c r="J41" s="111">
        <v>38552.199999999997</v>
      </c>
      <c r="K41" s="394">
        <f t="shared" si="10"/>
        <v>9.0210553607317015E-2</v>
      </c>
    </row>
    <row r="42" spans="1:11" ht="11.1" customHeight="1">
      <c r="A42" s="714"/>
      <c r="B42" s="715"/>
      <c r="C42" s="337" t="s">
        <v>107</v>
      </c>
      <c r="D42" s="94">
        <v>32</v>
      </c>
      <c r="E42" s="95">
        <v>1977.94</v>
      </c>
      <c r="F42" s="94">
        <v>21114.709049999998</v>
      </c>
      <c r="G42" s="97">
        <f>E42/$E$43</f>
        <v>4.955786553661283E-2</v>
      </c>
      <c r="H42" s="97">
        <f t="shared" si="11"/>
        <v>9.1068960077138411E-2</v>
      </c>
      <c r="I42" s="98">
        <v>1812.846</v>
      </c>
      <c r="J42" s="111">
        <v>19404.83972</v>
      </c>
      <c r="K42" s="394">
        <f t="shared" si="10"/>
        <v>4.5429702001447358E-2</v>
      </c>
    </row>
    <row r="43" spans="1:11" ht="11.1" customHeight="1">
      <c r="A43" s="716"/>
      <c r="B43" s="717"/>
      <c r="C43" s="310" t="s">
        <v>0</v>
      </c>
      <c r="D43" s="311">
        <v>377842</v>
      </c>
      <c r="E43" s="312">
        <v>39911.727000000006</v>
      </c>
      <c r="F43" s="311">
        <v>426103.30715999997</v>
      </c>
      <c r="G43" s="315">
        <f>SUM(G38:G42)</f>
        <v>0.99999999999999978</v>
      </c>
      <c r="H43" s="315">
        <f>(E43-I43)/I43</f>
        <v>1.830624184960646E-4</v>
      </c>
      <c r="I43" s="316">
        <v>39904.421999999999</v>
      </c>
      <c r="J43" s="321">
        <v>427136.82762999996</v>
      </c>
      <c r="K43" s="395">
        <f>SUM(K38:K42)</f>
        <v>1</v>
      </c>
    </row>
    <row r="44" spans="1:11" ht="11.1" customHeight="1">
      <c r="A44" s="712" t="str">
        <f>'3.1'!E6</f>
        <v>srpen</v>
      </c>
      <c r="B44" s="713"/>
      <c r="C44" s="337" t="s">
        <v>4</v>
      </c>
      <c r="D44" s="99">
        <v>175</v>
      </c>
      <c r="E44" s="95">
        <v>28761.172999999999</v>
      </c>
      <c r="F44" s="99">
        <v>306459.55944999994</v>
      </c>
      <c r="G44" s="101">
        <f>E44/$E$49</f>
        <v>0.73110126915630891</v>
      </c>
      <c r="H44" s="101">
        <f>(E44-I44)/I44</f>
        <v>0.10136549199620234</v>
      </c>
      <c r="I44" s="98">
        <v>26114.104000000003</v>
      </c>
      <c r="J44" s="112">
        <v>279867.52525000001</v>
      </c>
      <c r="K44" s="393">
        <f>I44/$I$49</f>
        <v>0.75574346394045222</v>
      </c>
    </row>
    <row r="45" spans="1:11" ht="11.1" customHeight="1">
      <c r="A45" s="714"/>
      <c r="B45" s="715"/>
      <c r="C45" s="337" t="s">
        <v>5</v>
      </c>
      <c r="D45" s="94">
        <v>466</v>
      </c>
      <c r="E45" s="95">
        <v>2159.8710000000001</v>
      </c>
      <c r="F45" s="94">
        <v>23019.785200000013</v>
      </c>
      <c r="G45" s="97">
        <f t="shared" ref="G45:G48" si="12">E45/$E$49</f>
        <v>5.4903338932452653E-2</v>
      </c>
      <c r="H45" s="97">
        <f>(E45-I45)/I45</f>
        <v>2.822748225844629E-2</v>
      </c>
      <c r="I45" s="98">
        <v>2100.5769999999998</v>
      </c>
      <c r="J45" s="111">
        <v>22522.340850000001</v>
      </c>
      <c r="K45" s="394">
        <f t="shared" ref="K45:K48" si="13">I45/$I$49</f>
        <v>6.0790802481817598E-2</v>
      </c>
    </row>
    <row r="46" spans="1:11" ht="11.1" customHeight="1">
      <c r="A46" s="714"/>
      <c r="B46" s="715"/>
      <c r="C46" s="337" t="s">
        <v>6</v>
      </c>
      <c r="D46" s="94">
        <v>18374</v>
      </c>
      <c r="E46" s="95">
        <v>1735.4910000000002</v>
      </c>
      <c r="F46" s="94">
        <v>18501.27275</v>
      </c>
      <c r="G46" s="97">
        <f t="shared" si="12"/>
        <v>4.4115713664020305E-2</v>
      </c>
      <c r="H46" s="97">
        <f t="shared" ref="H46:H48" si="14">(E46-I46)/I46</f>
        <v>0.53830901247228991</v>
      </c>
      <c r="I46" s="98">
        <v>1128.1809999999998</v>
      </c>
      <c r="J46" s="111">
        <v>12100.039689999998</v>
      </c>
      <c r="K46" s="394">
        <f t="shared" si="13"/>
        <v>3.2649614051158064E-2</v>
      </c>
    </row>
    <row r="47" spans="1:11" ht="11.1" customHeight="1">
      <c r="A47" s="714"/>
      <c r="B47" s="715"/>
      <c r="C47" s="337" t="s">
        <v>7</v>
      </c>
      <c r="D47" s="94">
        <v>358744</v>
      </c>
      <c r="E47" s="95">
        <v>4662.509</v>
      </c>
      <c r="F47" s="94">
        <v>49699.996000000006</v>
      </c>
      <c r="G47" s="97">
        <f t="shared" si="12"/>
        <v>0.11851972266057134</v>
      </c>
      <c r="H47" s="97">
        <f t="shared" si="14"/>
        <v>0.37439836104232987</v>
      </c>
      <c r="I47" s="98">
        <v>3392.4</v>
      </c>
      <c r="J47" s="111">
        <v>36378.699999999997</v>
      </c>
      <c r="K47" s="394">
        <f t="shared" si="13"/>
        <v>9.8176224122856745E-2</v>
      </c>
    </row>
    <row r="48" spans="1:11" ht="11.1" customHeight="1">
      <c r="A48" s="714"/>
      <c r="B48" s="715"/>
      <c r="C48" s="337" t="s">
        <v>107</v>
      </c>
      <c r="D48" s="94">
        <v>32</v>
      </c>
      <c r="E48" s="95">
        <v>2020.4760000000001</v>
      </c>
      <c r="F48" s="94">
        <v>21523.532950000004</v>
      </c>
      <c r="G48" s="97">
        <f t="shared" si="12"/>
        <v>5.1359955586646709E-2</v>
      </c>
      <c r="H48" s="97">
        <f t="shared" si="14"/>
        <v>0.11080531455598323</v>
      </c>
      <c r="I48" s="98">
        <v>1818.9290000000001</v>
      </c>
      <c r="J48" s="111">
        <v>19496.104940000001</v>
      </c>
      <c r="K48" s="394">
        <f t="shared" si="13"/>
        <v>5.2639895403715276E-2</v>
      </c>
    </row>
    <row r="49" spans="1:11" ht="11.1" customHeight="1">
      <c r="A49" s="716"/>
      <c r="B49" s="717"/>
      <c r="C49" s="310" t="s">
        <v>0</v>
      </c>
      <c r="D49" s="311">
        <v>377791</v>
      </c>
      <c r="E49" s="312">
        <v>39339.520000000004</v>
      </c>
      <c r="F49" s="311">
        <v>419204.14635</v>
      </c>
      <c r="G49" s="315">
        <f>SUM(G44:G48)</f>
        <v>1</v>
      </c>
      <c r="H49" s="315">
        <f t="shared" ref="H49" si="15">(E49-I49)/I49</f>
        <v>0.13848765841457544</v>
      </c>
      <c r="I49" s="316">
        <v>34554.191000000006</v>
      </c>
      <c r="J49" s="321">
        <v>370364.71072999999</v>
      </c>
      <c r="K49" s="395">
        <f>SUM(K44:K48)</f>
        <v>0.99999999999999989</v>
      </c>
    </row>
    <row r="50" spans="1:11" ht="11.1" customHeight="1">
      <c r="A50" s="718" t="str">
        <f>'3.1'!F6</f>
        <v>září</v>
      </c>
      <c r="B50" s="719"/>
      <c r="C50" s="336" t="s">
        <v>4</v>
      </c>
      <c r="D50" s="99">
        <v>175</v>
      </c>
      <c r="E50" s="242">
        <v>32239.108000000004</v>
      </c>
      <c r="F50" s="99">
        <v>343584.40126000001</v>
      </c>
      <c r="G50" s="101">
        <f>E50/$E$55</f>
        <v>0.69861501591874331</v>
      </c>
      <c r="H50" s="101">
        <f>(E50-I50)/I50</f>
        <v>-8.5227412826981555E-2</v>
      </c>
      <c r="I50" s="454">
        <v>35242.756999999998</v>
      </c>
      <c r="J50" s="112">
        <v>377969.53361999994</v>
      </c>
      <c r="K50" s="393">
        <f>I50/$I$55</f>
        <v>0.7069515908034959</v>
      </c>
    </row>
    <row r="51" spans="1:11" ht="11.1" customHeight="1">
      <c r="A51" s="718"/>
      <c r="B51" s="719"/>
      <c r="C51" s="337" t="s">
        <v>5</v>
      </c>
      <c r="D51" s="94">
        <v>467</v>
      </c>
      <c r="E51" s="95">
        <v>2729.1200000000003</v>
      </c>
      <c r="F51" s="94">
        <v>29093.717210000006</v>
      </c>
      <c r="G51" s="97">
        <f t="shared" ref="G51:G54" si="16">E51/$E$55</f>
        <v>5.913948401562974E-2</v>
      </c>
      <c r="H51" s="97">
        <f t="shared" ref="H51:H54" si="17">(E51-I51)/I51</f>
        <v>0.12310481823292238</v>
      </c>
      <c r="I51" s="98">
        <v>2429.9780000000001</v>
      </c>
      <c r="J51" s="111">
        <v>26068.271039999992</v>
      </c>
      <c r="K51" s="394">
        <f t="shared" ref="K51:K54" si="18">I51/$I$55</f>
        <v>4.8744109682380903E-2</v>
      </c>
    </row>
    <row r="52" spans="1:11" ht="11.1" customHeight="1">
      <c r="A52" s="718"/>
      <c r="B52" s="719"/>
      <c r="C52" s="337" t="s">
        <v>6</v>
      </c>
      <c r="D52" s="94">
        <v>18292</v>
      </c>
      <c r="E52" s="95">
        <v>2567.864</v>
      </c>
      <c r="F52" s="94">
        <v>27376.274599999997</v>
      </c>
      <c r="G52" s="97">
        <f t="shared" si="16"/>
        <v>5.5645098779940429E-2</v>
      </c>
      <c r="H52" s="97">
        <f t="shared" si="17"/>
        <v>-0.10402762309107295</v>
      </c>
      <c r="I52" s="98">
        <v>2866.0079999999998</v>
      </c>
      <c r="J52" s="111">
        <v>30750.99164</v>
      </c>
      <c r="K52" s="394">
        <f t="shared" si="18"/>
        <v>5.74906473649478E-2</v>
      </c>
    </row>
    <row r="53" spans="1:11" ht="11.1" customHeight="1">
      <c r="A53" s="718"/>
      <c r="B53" s="719"/>
      <c r="C53" s="337" t="s">
        <v>7</v>
      </c>
      <c r="D53" s="94">
        <v>358880</v>
      </c>
      <c r="E53" s="95">
        <v>6545.2539999999999</v>
      </c>
      <c r="F53" s="94">
        <v>69783.740999999995</v>
      </c>
      <c r="G53" s="97">
        <f t="shared" si="16"/>
        <v>0.14183434378526286</v>
      </c>
      <c r="H53" s="97">
        <f t="shared" si="17"/>
        <v>-0.11535797890457324</v>
      </c>
      <c r="I53" s="98">
        <v>7398.76</v>
      </c>
      <c r="J53" s="111">
        <v>79386.428</v>
      </c>
      <c r="K53" s="394">
        <f t="shared" si="18"/>
        <v>0.14841532267107463</v>
      </c>
    </row>
    <row r="54" spans="1:11" ht="11.1" customHeight="1">
      <c r="A54" s="718"/>
      <c r="B54" s="719"/>
      <c r="C54" s="337" t="s">
        <v>107</v>
      </c>
      <c r="D54" s="94">
        <v>32</v>
      </c>
      <c r="E54" s="95">
        <v>2065.8269999999998</v>
      </c>
      <c r="F54" s="94">
        <v>22016.205279999998</v>
      </c>
      <c r="G54" s="97">
        <f t="shared" si="16"/>
        <v>4.4766057500423694E-2</v>
      </c>
      <c r="H54" s="97">
        <f t="shared" si="17"/>
        <v>7.9198714047422805E-2</v>
      </c>
      <c r="I54" s="98">
        <v>1914.223</v>
      </c>
      <c r="J54" s="111">
        <v>20530.676220000001</v>
      </c>
      <c r="K54" s="394">
        <f t="shared" si="18"/>
        <v>3.8398329478100714E-2</v>
      </c>
    </row>
    <row r="55" spans="1:11" ht="11.1" customHeight="1">
      <c r="A55" s="718"/>
      <c r="B55" s="719"/>
      <c r="C55" s="310" t="s">
        <v>0</v>
      </c>
      <c r="D55" s="311">
        <v>377846</v>
      </c>
      <c r="E55" s="312">
        <v>46147.173000000003</v>
      </c>
      <c r="F55" s="311">
        <v>491854.33935000002</v>
      </c>
      <c r="G55" s="315">
        <f>SUM(G50:G54)</f>
        <v>1</v>
      </c>
      <c r="H55" s="315">
        <f t="shared" ref="H55" si="19">(E55-I55)/I55</f>
        <v>-7.4311429056638872E-2</v>
      </c>
      <c r="I55" s="316">
        <v>49851.726000000002</v>
      </c>
      <c r="J55" s="321">
        <v>534705.90051999991</v>
      </c>
      <c r="K55" s="395">
        <f>SUM(K50:K54)</f>
        <v>0.99999999999999989</v>
      </c>
    </row>
    <row r="56" spans="1:11" ht="11.1" customHeight="1">
      <c r="A56" s="720" t="str">
        <f>'3.1'!G6</f>
        <v>III. čtvrtletí</v>
      </c>
      <c r="B56" s="721"/>
      <c r="C56" s="337" t="s">
        <v>4</v>
      </c>
      <c r="D56" s="94">
        <f>D50</f>
        <v>175</v>
      </c>
      <c r="E56" s="95">
        <f>E38+E44+E50</f>
        <v>91557.650999999998</v>
      </c>
      <c r="F56" s="94">
        <f>F38+F44+F50</f>
        <v>976259.6017</v>
      </c>
      <c r="G56" s="97">
        <f>E56/$E$61</f>
        <v>0.73013400806804418</v>
      </c>
      <c r="H56" s="97">
        <f>(E56-I56)/I56</f>
        <v>-1.0996914114544466E-2</v>
      </c>
      <c r="I56" s="98">
        <f>I38+I44+I50</f>
        <v>92575.698000000004</v>
      </c>
      <c r="J56" s="111">
        <f>J38+J44+J50</f>
        <v>991975.11184999999</v>
      </c>
      <c r="K56" s="394">
        <f>I56/$I$61</f>
        <v>0.74471438775498788</v>
      </c>
    </row>
    <row r="57" spans="1:11" ht="11.1" customHeight="1">
      <c r="A57" s="718"/>
      <c r="B57" s="719"/>
      <c r="C57" s="337" t="s">
        <v>5</v>
      </c>
      <c r="D57" s="94">
        <f>D51</f>
        <v>467</v>
      </c>
      <c r="E57" s="95">
        <f t="shared" ref="E57:F58" si="20">E39+E45+E51</f>
        <v>7111.7610000000004</v>
      </c>
      <c r="F57" s="94">
        <f t="shared" si="20"/>
        <v>75848.359820000012</v>
      </c>
      <c r="G57" s="97">
        <f t="shared" ref="G57:G60" si="21">E57/$E$61</f>
        <v>5.6713322225272061E-2</v>
      </c>
      <c r="H57" s="97">
        <f t="shared" ref="H57:H60" si="22">(E57-I57)/I57</f>
        <v>9.3357950087885208E-2</v>
      </c>
      <c r="I57" s="98">
        <f t="shared" ref="I57:J57" si="23">I39+I45+I51</f>
        <v>6504.5129999999999</v>
      </c>
      <c r="J57" s="111">
        <f t="shared" si="23"/>
        <v>69726.356559999986</v>
      </c>
      <c r="K57" s="394">
        <f t="shared" ref="K57:K60" si="24">I57/$I$61</f>
        <v>5.2324794963353766E-2</v>
      </c>
    </row>
    <row r="58" spans="1:11" ht="11.1" customHeight="1">
      <c r="A58" s="718"/>
      <c r="B58" s="719"/>
      <c r="C58" s="337" t="s">
        <v>6</v>
      </c>
      <c r="D58" s="94">
        <f>D52</f>
        <v>18292</v>
      </c>
      <c r="E58" s="95">
        <f>E40+E46+E52</f>
        <v>5726.6020000000008</v>
      </c>
      <c r="F58" s="94">
        <f t="shared" si="20"/>
        <v>61076.84706</v>
      </c>
      <c r="G58" s="97">
        <f t="shared" si="21"/>
        <v>4.566725800851399E-2</v>
      </c>
      <c r="H58" s="97">
        <f t="shared" si="22"/>
        <v>8.1885146330082106E-2</v>
      </c>
      <c r="I58" s="98">
        <f>I40+I46+I52</f>
        <v>5293.17</v>
      </c>
      <c r="J58" s="111">
        <f t="shared" ref="J58" si="25">J40+J46+J52</f>
        <v>56757.021589999997</v>
      </c>
      <c r="K58" s="394">
        <f t="shared" si="24"/>
        <v>4.2580287710421251E-2</v>
      </c>
    </row>
    <row r="59" spans="1:11" ht="11.1" customHeight="1">
      <c r="A59" s="718"/>
      <c r="B59" s="719"/>
      <c r="C59" s="337" t="s">
        <v>7</v>
      </c>
      <c r="D59" s="94">
        <f>D53</f>
        <v>358880</v>
      </c>
      <c r="E59" s="95">
        <f t="shared" ref="E59:F60" si="26">E41+E47+E53</f>
        <v>14938.163</v>
      </c>
      <c r="F59" s="94">
        <f t="shared" si="26"/>
        <v>159322.53700000001</v>
      </c>
      <c r="G59" s="97">
        <f t="shared" si="21"/>
        <v>0.11912560780271395</v>
      </c>
      <c r="H59" s="97">
        <f t="shared" si="22"/>
        <v>3.80240790051532E-2</v>
      </c>
      <c r="I59" s="98">
        <f t="shared" ref="I59:J59" si="27">I41+I47+I53</f>
        <v>14390.960000000001</v>
      </c>
      <c r="J59" s="111">
        <f t="shared" si="27"/>
        <v>154317.32799999998</v>
      </c>
      <c r="K59" s="394">
        <f t="shared" si="24"/>
        <v>0.11576639655049127</v>
      </c>
    </row>
    <row r="60" spans="1:11" ht="11.1" customHeight="1">
      <c r="A60" s="718"/>
      <c r="B60" s="719"/>
      <c r="C60" s="337" t="s">
        <v>107</v>
      </c>
      <c r="D60" s="94">
        <f>D54</f>
        <v>32</v>
      </c>
      <c r="E60" s="95">
        <f>E42+E48+E54</f>
        <v>6064.2430000000004</v>
      </c>
      <c r="F60" s="94">
        <f t="shared" si="26"/>
        <v>64654.447279999993</v>
      </c>
      <c r="G60" s="97">
        <f t="shared" si="21"/>
        <v>4.8359803895455786E-2</v>
      </c>
      <c r="H60" s="97">
        <f t="shared" si="22"/>
        <v>9.3444858797280636E-2</v>
      </c>
      <c r="I60" s="98">
        <f>I42+I48+I54</f>
        <v>5545.9979999999996</v>
      </c>
      <c r="J60" s="111">
        <f t="shared" ref="J60" si="28">J42+J48+J54</f>
        <v>59431.620880000002</v>
      </c>
      <c r="K60" s="394">
        <f t="shared" si="24"/>
        <v>4.461413302074576E-2</v>
      </c>
    </row>
    <row r="61" spans="1:11" ht="11.1" customHeight="1">
      <c r="A61" s="718"/>
      <c r="B61" s="719"/>
      <c r="C61" s="310" t="s">
        <v>0</v>
      </c>
      <c r="D61" s="311">
        <f>SUM(D56:D60)</f>
        <v>377846</v>
      </c>
      <c r="E61" s="312">
        <f>SUM(E56:E60)</f>
        <v>125398.42</v>
      </c>
      <c r="F61" s="311">
        <f>SUM(F56:F60)</f>
        <v>1337161.7928599999</v>
      </c>
      <c r="G61" s="315">
        <f>SUM(G56:G60)</f>
        <v>1</v>
      </c>
      <c r="H61" s="315">
        <f>(E61-I61)/I61</f>
        <v>8.7529404935497036E-3</v>
      </c>
      <c r="I61" s="316">
        <f>SUM(I56:I60)</f>
        <v>124310.33900000001</v>
      </c>
      <c r="J61" s="321">
        <f>SUM(J56:J60)</f>
        <v>1332207.43888</v>
      </c>
      <c r="K61" s="395">
        <f>SUM(K56:K60)</f>
        <v>0.99999999999999989</v>
      </c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/>
  <dimension ref="A1:T119"/>
  <sheetViews>
    <sheetView showGridLines="0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16" s="216" customFormat="1" ht="15.75">
      <c r="A1" s="732" t="s">
        <v>255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</row>
    <row r="2" spans="1:16" ht="6" customHeight="1">
      <c r="A2" s="688"/>
      <c r="B2" s="688"/>
      <c r="C2" s="688"/>
      <c r="D2" s="206"/>
      <c r="E2" s="206"/>
      <c r="F2" s="207"/>
      <c r="G2" s="208"/>
      <c r="H2" s="208"/>
      <c r="I2" s="208"/>
      <c r="J2" s="75"/>
      <c r="K2" s="75"/>
    </row>
    <row r="3" spans="1:16" ht="12.95" customHeight="1">
      <c r="A3" s="737" t="s">
        <v>43</v>
      </c>
      <c r="B3" s="737"/>
      <c r="C3" s="737"/>
      <c r="D3" s="738"/>
      <c r="E3" s="389"/>
      <c r="F3" s="390"/>
      <c r="G3" s="281"/>
      <c r="H3" s="282"/>
      <c r="I3" s="390"/>
      <c r="J3" s="391"/>
      <c r="K3" s="391"/>
    </row>
    <row r="4" spans="1:16" ht="24.95" customHeight="1">
      <c r="A4" s="283"/>
      <c r="B4" s="283"/>
      <c r="C4" s="283"/>
      <c r="D4" s="272"/>
      <c r="E4" s="697">
        <f>'3.1'!D4</f>
        <v>2021</v>
      </c>
      <c r="F4" s="698"/>
      <c r="G4" s="699"/>
      <c r="H4" s="284"/>
      <c r="I4" s="700">
        <f>E4-1</f>
        <v>2020</v>
      </c>
      <c r="J4" s="701"/>
      <c r="K4" s="701"/>
    </row>
    <row r="5" spans="1:16" ht="24.95" customHeight="1">
      <c r="A5" s="392"/>
      <c r="B5" s="285"/>
      <c r="C5" s="286"/>
      <c r="D5" s="287"/>
      <c r="E5" s="693" t="s">
        <v>65</v>
      </c>
      <c r="F5" s="696"/>
      <c r="G5" s="743" t="s">
        <v>35</v>
      </c>
      <c r="H5" s="704" t="s">
        <v>270</v>
      </c>
      <c r="I5" s="749" t="s">
        <v>65</v>
      </c>
      <c r="J5" s="750"/>
      <c r="K5" s="689" t="s">
        <v>35</v>
      </c>
    </row>
    <row r="6" spans="1:16" ht="24.95" customHeight="1">
      <c r="A6" s="392"/>
      <c r="B6" s="288"/>
      <c r="C6" s="288"/>
      <c r="D6" s="702" t="s">
        <v>211</v>
      </c>
      <c r="E6" s="695"/>
      <c r="F6" s="702"/>
      <c r="G6" s="704"/>
      <c r="H6" s="704"/>
      <c r="I6" s="749"/>
      <c r="J6" s="751"/>
      <c r="K6" s="691"/>
    </row>
    <row r="7" spans="1:16" ht="15" customHeight="1">
      <c r="A7" s="752" t="s">
        <v>210</v>
      </c>
      <c r="B7" s="752"/>
      <c r="C7" s="340" t="s">
        <v>237</v>
      </c>
      <c r="D7" s="703"/>
      <c r="E7" s="339" t="s">
        <v>278</v>
      </c>
      <c r="F7" s="584" t="s">
        <v>273</v>
      </c>
      <c r="G7" s="705"/>
      <c r="H7" s="705"/>
      <c r="I7" s="289" t="s">
        <v>279</v>
      </c>
      <c r="J7" s="290" t="s">
        <v>273</v>
      </c>
      <c r="K7" s="748"/>
    </row>
    <row r="8" spans="1:16" ht="11.1" customHeight="1">
      <c r="A8" s="712" t="str">
        <f>'3.1'!D6</f>
        <v>červenec</v>
      </c>
      <c r="B8" s="713"/>
      <c r="C8" s="337" t="s">
        <v>4</v>
      </c>
      <c r="D8" s="99">
        <v>114</v>
      </c>
      <c r="E8" s="95">
        <v>11942.053</v>
      </c>
      <c r="F8" s="99">
        <v>127535.52605999999</v>
      </c>
      <c r="G8" s="101">
        <f>E8/$E$13</f>
        <v>0.6864195636179703</v>
      </c>
      <c r="H8" s="101">
        <f>(E8-I8)/I8</f>
        <v>3.6388681000659889E-3</v>
      </c>
      <c r="I8" s="98">
        <v>11898.754999999999</v>
      </c>
      <c r="J8" s="112">
        <v>127428.60253999998</v>
      </c>
      <c r="K8" s="393">
        <f>I8/$I$13</f>
        <v>0.68844193339350601</v>
      </c>
    </row>
    <row r="9" spans="1:16" ht="11.1" customHeight="1">
      <c r="A9" s="714"/>
      <c r="B9" s="715"/>
      <c r="C9" s="337" t="s">
        <v>5</v>
      </c>
      <c r="D9" s="94">
        <v>361</v>
      </c>
      <c r="E9" s="95">
        <v>1544.75</v>
      </c>
      <c r="F9" s="94">
        <v>16496.971090000006</v>
      </c>
      <c r="G9" s="97">
        <f>E9/$E$13</f>
        <v>8.8790982664275542E-2</v>
      </c>
      <c r="H9" s="97">
        <f>(E9-I9)/I9</f>
        <v>-7.6237399363846201E-2</v>
      </c>
      <c r="I9" s="98">
        <v>1672.2370000000001</v>
      </c>
      <c r="J9" s="111">
        <v>17909.154510000015</v>
      </c>
      <c r="K9" s="394">
        <f>I9/$I$13</f>
        <v>9.6752817700016217E-2</v>
      </c>
      <c r="L9" s="210"/>
      <c r="N9" s="210"/>
      <c r="O9" s="210"/>
      <c r="P9" s="210"/>
    </row>
    <row r="10" spans="1:16" ht="11.1" customHeight="1">
      <c r="A10" s="714"/>
      <c r="B10" s="715"/>
      <c r="C10" s="337" t="s">
        <v>6</v>
      </c>
      <c r="D10" s="94">
        <v>13215</v>
      </c>
      <c r="E10" s="95">
        <v>1051.183</v>
      </c>
      <c r="F10" s="94">
        <v>11225.779934</v>
      </c>
      <c r="G10" s="97">
        <f>E10/$E$13</f>
        <v>6.0421150043684188E-2</v>
      </c>
      <c r="H10" s="97">
        <f t="shared" ref="H10:H12" si="0">(E10-I10)/I10</f>
        <v>0.10676472446250714</v>
      </c>
      <c r="I10" s="98">
        <v>949.78</v>
      </c>
      <c r="J10" s="111">
        <v>10171.046419999999</v>
      </c>
      <c r="K10" s="394">
        <f>I10/$I$13</f>
        <v>5.4952671897058485E-2</v>
      </c>
      <c r="L10" s="210"/>
      <c r="N10" s="210"/>
      <c r="O10" s="210"/>
      <c r="P10" s="210"/>
    </row>
    <row r="11" spans="1:16" ht="11.1" customHeight="1">
      <c r="A11" s="714"/>
      <c r="B11" s="715"/>
      <c r="C11" s="337" t="s">
        <v>7</v>
      </c>
      <c r="D11" s="94">
        <v>173266</v>
      </c>
      <c r="E11" s="95">
        <v>2472.3000000000002</v>
      </c>
      <c r="F11" s="94">
        <v>26402.799999999999</v>
      </c>
      <c r="G11" s="97">
        <f>E11/$E$13</f>
        <v>0.1421058076976135</v>
      </c>
      <c r="H11" s="97">
        <f t="shared" si="0"/>
        <v>4.5458389715832201E-2</v>
      </c>
      <c r="I11" s="98">
        <v>2364.8000000000002</v>
      </c>
      <c r="J11" s="111">
        <v>25325.8</v>
      </c>
      <c r="K11" s="394">
        <f>I11/$I$13</f>
        <v>0.13682334698789606</v>
      </c>
      <c r="L11" s="210"/>
      <c r="N11" s="210"/>
      <c r="O11" s="210"/>
      <c r="P11" s="210"/>
    </row>
    <row r="12" spans="1:16" ht="11.1" customHeight="1">
      <c r="A12" s="714"/>
      <c r="B12" s="715"/>
      <c r="C12" s="337" t="s">
        <v>107</v>
      </c>
      <c r="D12" s="94">
        <v>15</v>
      </c>
      <c r="E12" s="95">
        <v>387.31400000000002</v>
      </c>
      <c r="F12" s="94">
        <v>4136.3239659999999</v>
      </c>
      <c r="G12" s="97">
        <f>E12/$E$13</f>
        <v>2.2262495976456527E-2</v>
      </c>
      <c r="H12" s="97">
        <f t="shared" si="0"/>
        <v>-2.6917704282110801E-2</v>
      </c>
      <c r="I12" s="98">
        <v>398.02800000000002</v>
      </c>
      <c r="J12" s="111">
        <v>4262.6414100000002</v>
      </c>
      <c r="K12" s="394">
        <f>I12/$I$13</f>
        <v>2.3029230021523298E-2</v>
      </c>
      <c r="L12" s="210"/>
      <c r="N12" s="210"/>
      <c r="O12" s="210"/>
      <c r="P12" s="210"/>
    </row>
    <row r="13" spans="1:16" ht="11.1" customHeight="1">
      <c r="A13" s="716"/>
      <c r="B13" s="717"/>
      <c r="C13" s="310" t="s">
        <v>0</v>
      </c>
      <c r="D13" s="311">
        <v>186971</v>
      </c>
      <c r="E13" s="312">
        <v>17397.599999999999</v>
      </c>
      <c r="F13" s="311">
        <v>185797.40104999999</v>
      </c>
      <c r="G13" s="315">
        <f>SUM(G8:G12)</f>
        <v>1</v>
      </c>
      <c r="H13" s="315">
        <f>(E13-I13)/I13</f>
        <v>6.5958480872040553E-3</v>
      </c>
      <c r="I13" s="316">
        <v>17283.599999999999</v>
      </c>
      <c r="J13" s="321">
        <v>185097.24487999998</v>
      </c>
      <c r="K13" s="395">
        <f>SUM(K8:K12)</f>
        <v>1</v>
      </c>
      <c r="L13" s="210"/>
    </row>
    <row r="14" spans="1:16" ht="11.1" customHeight="1">
      <c r="A14" s="718" t="str">
        <f>'3.1'!E6</f>
        <v>srpen</v>
      </c>
      <c r="B14" s="719"/>
      <c r="C14" s="337" t="s">
        <v>4</v>
      </c>
      <c r="D14" s="99">
        <v>114</v>
      </c>
      <c r="E14" s="95">
        <v>12606.362000000001</v>
      </c>
      <c r="F14" s="99">
        <v>134376.91410000005</v>
      </c>
      <c r="G14" s="101">
        <f>E14/$E$19</f>
        <v>0.65433548393794216</v>
      </c>
      <c r="H14" s="101">
        <f>(E14-I14)/I14</f>
        <v>5.0673758747028792E-2</v>
      </c>
      <c r="I14" s="98">
        <v>11998.36</v>
      </c>
      <c r="J14" s="112">
        <v>128664.90094999994</v>
      </c>
      <c r="K14" s="393">
        <f>I14/$I$19</f>
        <v>0.70183906970214549</v>
      </c>
      <c r="L14" s="210"/>
      <c r="M14" s="210"/>
    </row>
    <row r="15" spans="1:16" ht="11.1" customHeight="1">
      <c r="A15" s="718"/>
      <c r="B15" s="719"/>
      <c r="C15" s="337" t="s">
        <v>5</v>
      </c>
      <c r="D15" s="94">
        <v>359</v>
      </c>
      <c r="E15" s="95">
        <v>1880.9449999999997</v>
      </c>
      <c r="F15" s="94">
        <v>20049.456489999982</v>
      </c>
      <c r="G15" s="97">
        <f>E15/$E$19</f>
        <v>9.7630788076342109E-2</v>
      </c>
      <c r="H15" s="97">
        <f>(E15-I15)/I15</f>
        <v>0.13611695159009674</v>
      </c>
      <c r="I15" s="98">
        <v>1655.5909999999999</v>
      </c>
      <c r="J15" s="111">
        <v>17753.29871000001</v>
      </c>
      <c r="K15" s="394">
        <f>I15/$I$19</f>
        <v>9.6843105828400278E-2</v>
      </c>
      <c r="L15" s="211"/>
      <c r="M15" s="210"/>
    </row>
    <row r="16" spans="1:16" ht="11.1" customHeight="1">
      <c r="A16" s="718"/>
      <c r="B16" s="719"/>
      <c r="C16" s="337" t="s">
        <v>6</v>
      </c>
      <c r="D16" s="94">
        <v>13213</v>
      </c>
      <c r="E16" s="95">
        <v>1290.8280000000002</v>
      </c>
      <c r="F16" s="94">
        <v>13759.775692000001</v>
      </c>
      <c r="G16" s="97">
        <f>E16/$E$19</f>
        <v>6.7000659195781159E-2</v>
      </c>
      <c r="H16" s="97">
        <f t="shared" ref="H16:H19" si="1">(E16-I16)/I16</f>
        <v>0.5642247694248439</v>
      </c>
      <c r="I16" s="98">
        <v>825.21899999999994</v>
      </c>
      <c r="J16" s="111">
        <v>8849.363229999999</v>
      </c>
      <c r="K16" s="394">
        <f>I16/$I$19</f>
        <v>4.8270841620065973E-2</v>
      </c>
      <c r="L16" s="210"/>
      <c r="M16" s="210"/>
      <c r="N16" s="210"/>
      <c r="O16" s="210"/>
    </row>
    <row r="17" spans="1:20" ht="11.1" customHeight="1">
      <c r="A17" s="718"/>
      <c r="B17" s="719"/>
      <c r="C17" s="337" t="s">
        <v>7</v>
      </c>
      <c r="D17" s="94">
        <v>173242</v>
      </c>
      <c r="E17" s="95">
        <v>3087.6</v>
      </c>
      <c r="F17" s="94">
        <v>32911.9</v>
      </c>
      <c r="G17" s="97">
        <f>E17/$E$19</f>
        <v>0.16026243258814796</v>
      </c>
      <c r="H17" s="97">
        <f t="shared" si="1"/>
        <v>0.38544377636184152</v>
      </c>
      <c r="I17" s="98">
        <v>2228.6</v>
      </c>
      <c r="J17" s="111">
        <v>23898</v>
      </c>
      <c r="K17" s="394">
        <f>I17/$I$19</f>
        <v>0.13036102856875451</v>
      </c>
      <c r="L17" s="210"/>
      <c r="M17" s="210"/>
      <c r="N17" s="210"/>
      <c r="O17" s="210"/>
    </row>
    <row r="18" spans="1:20" ht="11.1" customHeight="1">
      <c r="A18" s="718"/>
      <c r="B18" s="719"/>
      <c r="C18" s="337" t="s">
        <v>107</v>
      </c>
      <c r="D18" s="94">
        <v>15</v>
      </c>
      <c r="E18" s="95">
        <v>400.16500000000002</v>
      </c>
      <c r="F18" s="94">
        <v>4265.5462780000007</v>
      </c>
      <c r="G18" s="97">
        <f>E18/$E$19</f>
        <v>2.0770636201786576E-2</v>
      </c>
      <c r="H18" s="97">
        <f t="shared" si="1"/>
        <v>3.1805172369337179E-2</v>
      </c>
      <c r="I18" s="98">
        <v>387.83</v>
      </c>
      <c r="J18" s="111">
        <v>4158.8860500000001</v>
      </c>
      <c r="K18" s="394">
        <f>I18/$I$19</f>
        <v>2.2685954280633608E-2</v>
      </c>
      <c r="L18" s="210"/>
      <c r="M18" s="210"/>
      <c r="N18" s="210"/>
      <c r="O18" s="210"/>
    </row>
    <row r="19" spans="1:20" ht="11.1" customHeight="1">
      <c r="A19" s="718"/>
      <c r="B19" s="719"/>
      <c r="C19" s="310" t="s">
        <v>0</v>
      </c>
      <c r="D19" s="311">
        <v>186943</v>
      </c>
      <c r="E19" s="312">
        <v>19265.900000000001</v>
      </c>
      <c r="F19" s="311">
        <v>205363.59256000002</v>
      </c>
      <c r="G19" s="315">
        <f>SUM(G14:G18)</f>
        <v>0.99999999999999989</v>
      </c>
      <c r="H19" s="315">
        <f t="shared" si="1"/>
        <v>0.12695079435644255</v>
      </c>
      <c r="I19" s="316">
        <v>17095.600000000002</v>
      </c>
      <c r="J19" s="321">
        <v>183324.44893999994</v>
      </c>
      <c r="K19" s="395">
        <f>SUM(K14:K18)</f>
        <v>0.99999999999999989</v>
      </c>
      <c r="L19" s="210"/>
      <c r="M19" s="210"/>
      <c r="N19" s="210"/>
      <c r="O19" s="210"/>
    </row>
    <row r="20" spans="1:20" ht="11.1" customHeight="1">
      <c r="A20" s="718" t="str">
        <f>'3.1'!F6</f>
        <v>září</v>
      </c>
      <c r="B20" s="719"/>
      <c r="C20" s="336" t="s">
        <v>4</v>
      </c>
      <c r="D20" s="99">
        <v>115</v>
      </c>
      <c r="E20" s="242">
        <v>13206.16</v>
      </c>
      <c r="F20" s="99">
        <v>140799.06383000003</v>
      </c>
      <c r="G20" s="101">
        <f>E20/$E$25</f>
        <v>0.59298360626293745</v>
      </c>
      <c r="H20" s="101">
        <f>(E20-I20)/I20</f>
        <v>3.712764995276418E-3</v>
      </c>
      <c r="I20" s="454">
        <v>13157.31</v>
      </c>
      <c r="J20" s="112">
        <v>141173.13385999997</v>
      </c>
      <c r="K20" s="393">
        <f>I20/$I$25</f>
        <v>0.57860780312758364</v>
      </c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11.1" customHeight="1">
      <c r="A21" s="718"/>
      <c r="B21" s="719"/>
      <c r="C21" s="337" t="s">
        <v>5</v>
      </c>
      <c r="D21" s="94">
        <v>361</v>
      </c>
      <c r="E21" s="95">
        <v>2432.9940000000001</v>
      </c>
      <c r="F21" s="94">
        <v>25939.161840000012</v>
      </c>
      <c r="G21" s="97">
        <f>E21/$E$25</f>
        <v>0.10924640895885628</v>
      </c>
      <c r="H21" s="97">
        <f t="shared" ref="H21:H25" si="2">(E21-I21)/I21</f>
        <v>8.8448636997681768E-2</v>
      </c>
      <c r="I21" s="98">
        <v>2235.2860000000001</v>
      </c>
      <c r="J21" s="111">
        <v>23984.316969999985</v>
      </c>
      <c r="K21" s="394">
        <f>I21/$I$25</f>
        <v>9.8299266477862413E-2</v>
      </c>
      <c r="L21" s="95"/>
      <c r="M21" s="95"/>
      <c r="N21" s="95"/>
      <c r="O21" s="95"/>
      <c r="P21" s="95"/>
      <c r="Q21" s="95"/>
      <c r="R21" s="95"/>
      <c r="S21" s="95"/>
      <c r="T21" s="95"/>
    </row>
    <row r="22" spans="1:20" ht="11.1" customHeight="1">
      <c r="A22" s="718"/>
      <c r="B22" s="719"/>
      <c r="C22" s="337" t="s">
        <v>6</v>
      </c>
      <c r="D22" s="94">
        <v>13155</v>
      </c>
      <c r="E22" s="95">
        <v>1910.076</v>
      </c>
      <c r="F22" s="94">
        <v>20364.108249000001</v>
      </c>
      <c r="G22" s="97">
        <f>E22/$E$25</f>
        <v>8.5766320771237553E-2</v>
      </c>
      <c r="H22" s="97">
        <f t="shared" si="2"/>
        <v>-8.9592453927346674E-2</v>
      </c>
      <c r="I22" s="98">
        <v>2098.0450000000001</v>
      </c>
      <c r="J22" s="111">
        <v>22511.488529999999</v>
      </c>
      <c r="K22" s="394">
        <f>I22/$I$25</f>
        <v>9.2263936041091316E-2</v>
      </c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1.1" customHeight="1">
      <c r="A23" s="718"/>
      <c r="B23" s="719"/>
      <c r="C23" s="337" t="s">
        <v>7</v>
      </c>
      <c r="D23" s="94">
        <v>173308</v>
      </c>
      <c r="E23" s="95">
        <v>4337.8999999999996</v>
      </c>
      <c r="F23" s="94">
        <v>46248.7</v>
      </c>
      <c r="G23" s="97">
        <f>E23/$E$25</f>
        <v>0.19478058615131091</v>
      </c>
      <c r="H23" s="97">
        <f t="shared" si="2"/>
        <v>-0.1072994052641328</v>
      </c>
      <c r="I23" s="98">
        <v>4859.3</v>
      </c>
      <c r="J23" s="111">
        <v>52138.3</v>
      </c>
      <c r="K23" s="394">
        <f>I23/$I$25</f>
        <v>0.21369329275800808</v>
      </c>
      <c r="L23" s="95"/>
      <c r="M23" s="95"/>
      <c r="N23" s="95"/>
      <c r="O23" s="95"/>
      <c r="P23" s="95"/>
      <c r="Q23" s="95"/>
      <c r="R23" s="95"/>
      <c r="S23" s="95"/>
      <c r="T23" s="95"/>
    </row>
    <row r="24" spans="1:20" ht="11.1" customHeight="1">
      <c r="A24" s="718"/>
      <c r="B24" s="719"/>
      <c r="C24" s="337" t="s">
        <v>107</v>
      </c>
      <c r="D24" s="94">
        <v>15</v>
      </c>
      <c r="E24" s="95">
        <v>383.57</v>
      </c>
      <c r="F24" s="94">
        <v>4089.4689810000004</v>
      </c>
      <c r="G24" s="97">
        <f>E24/$E$25</f>
        <v>1.7223077855657885E-2</v>
      </c>
      <c r="H24" s="97">
        <f t="shared" si="2"/>
        <v>-1.5626483669054222E-2</v>
      </c>
      <c r="I24" s="98">
        <v>389.65899999999999</v>
      </c>
      <c r="J24" s="111">
        <v>4180.9104699999998</v>
      </c>
      <c r="K24" s="394">
        <f>I24/$I$25</f>
        <v>1.7135701595454626E-2</v>
      </c>
      <c r="L24" s="95"/>
      <c r="M24" s="95"/>
      <c r="N24" s="95"/>
      <c r="O24" s="95"/>
      <c r="P24" s="95"/>
      <c r="Q24" s="95"/>
      <c r="R24" s="95"/>
      <c r="S24" s="95"/>
      <c r="T24" s="95"/>
    </row>
    <row r="25" spans="1:20" ht="11.1" customHeight="1">
      <c r="A25" s="718"/>
      <c r="B25" s="719"/>
      <c r="C25" s="310" t="s">
        <v>0</v>
      </c>
      <c r="D25" s="311">
        <v>186954</v>
      </c>
      <c r="E25" s="312">
        <v>22270.699999999997</v>
      </c>
      <c r="F25" s="311">
        <v>237440.50290000008</v>
      </c>
      <c r="G25" s="315">
        <f>SUM(G20:G24)</f>
        <v>1</v>
      </c>
      <c r="H25" s="315">
        <f t="shared" si="2"/>
        <v>-2.0620415486640113E-2</v>
      </c>
      <c r="I25" s="316">
        <v>22739.599999999999</v>
      </c>
      <c r="J25" s="321">
        <v>243988.14982999995</v>
      </c>
      <c r="K25" s="395">
        <f>SUM(K20:K24)</f>
        <v>1</v>
      </c>
    </row>
    <row r="26" spans="1:20" ht="11.1" customHeight="1">
      <c r="A26" s="720" t="str">
        <f>'3.1'!G6</f>
        <v>III. čtvrtletí</v>
      </c>
      <c r="B26" s="721"/>
      <c r="C26" s="337" t="s">
        <v>4</v>
      </c>
      <c r="D26" s="94">
        <f>D20</f>
        <v>115</v>
      </c>
      <c r="E26" s="95">
        <f>E8+E14+E20</f>
        <v>37754.574999999997</v>
      </c>
      <c r="F26" s="94">
        <f>F8+F14+F20</f>
        <v>402711.50399000011</v>
      </c>
      <c r="G26" s="97">
        <f>E26/$E$31</f>
        <v>0.64062250781379915</v>
      </c>
      <c r="H26" s="97">
        <f>(E26-I26)/I26</f>
        <v>1.8895179185751811E-2</v>
      </c>
      <c r="I26" s="98">
        <f>I8+I14+I20</f>
        <v>37054.424999999996</v>
      </c>
      <c r="J26" s="111">
        <f>J8+J14+J20</f>
        <v>397266.63734999986</v>
      </c>
      <c r="K26" s="394">
        <f>I26/$I$31</f>
        <v>0.64872555095695283</v>
      </c>
    </row>
    <row r="27" spans="1:20" ht="11.1" customHeight="1">
      <c r="A27" s="718"/>
      <c r="B27" s="719"/>
      <c r="C27" s="337" t="s">
        <v>5</v>
      </c>
      <c r="D27" s="94">
        <f>D21</f>
        <v>361</v>
      </c>
      <c r="E27" s="95">
        <f t="shared" ref="E27:F30" si="3">E9+E15+E21</f>
        <v>5858.6890000000003</v>
      </c>
      <c r="F27" s="94">
        <f t="shared" si="3"/>
        <v>62485.589420000004</v>
      </c>
      <c r="G27" s="97">
        <f>E27/$E$31</f>
        <v>9.9410681743368035E-2</v>
      </c>
      <c r="H27" s="97">
        <f t="shared" ref="H27:H30" si="4">(E27-I27)/I27</f>
        <v>5.3131213920836556E-2</v>
      </c>
      <c r="I27" s="98">
        <f t="shared" ref="I27:J27" si="5">I9+I15+I21</f>
        <v>5563.1139999999996</v>
      </c>
      <c r="J27" s="111">
        <f t="shared" si="5"/>
        <v>59646.77019000001</v>
      </c>
      <c r="K27" s="394">
        <f>I27/$I$31</f>
        <v>9.7395498504870545E-2</v>
      </c>
    </row>
    <row r="28" spans="1:20" ht="11.1" customHeight="1">
      <c r="A28" s="718"/>
      <c r="B28" s="719"/>
      <c r="C28" s="337" t="s">
        <v>6</v>
      </c>
      <c r="D28" s="94">
        <f>D22</f>
        <v>13155</v>
      </c>
      <c r="E28" s="95">
        <f t="shared" si="3"/>
        <v>4252.0870000000004</v>
      </c>
      <c r="F28" s="94">
        <f t="shared" si="3"/>
        <v>45349.663874999998</v>
      </c>
      <c r="G28" s="97">
        <f>E28/$E$31</f>
        <v>7.2149736485775676E-2</v>
      </c>
      <c r="H28" s="97">
        <f t="shared" si="4"/>
        <v>9.7866949097402609E-2</v>
      </c>
      <c r="I28" s="98">
        <f t="shared" ref="I28:J28" si="6">I10+I16+I22</f>
        <v>3873.0439999999999</v>
      </c>
      <c r="J28" s="111">
        <f t="shared" si="6"/>
        <v>41531.898179999997</v>
      </c>
      <c r="K28" s="394">
        <f>I28/$I$31</f>
        <v>6.7806816669817999E-2</v>
      </c>
    </row>
    <row r="29" spans="1:20" ht="11.1" customHeight="1">
      <c r="A29" s="718"/>
      <c r="B29" s="719"/>
      <c r="C29" s="337" t="s">
        <v>7</v>
      </c>
      <c r="D29" s="94">
        <f>D23</f>
        <v>173308</v>
      </c>
      <c r="E29" s="95">
        <f t="shared" si="3"/>
        <v>9897.7999999999993</v>
      </c>
      <c r="F29" s="94">
        <f t="shared" si="3"/>
        <v>105563.4</v>
      </c>
      <c r="G29" s="97">
        <f>E29/$E$31</f>
        <v>0.16794662521931239</v>
      </c>
      <c r="H29" s="97">
        <f t="shared" si="4"/>
        <v>4.7087075650343133E-2</v>
      </c>
      <c r="I29" s="98">
        <f t="shared" ref="I29:J29" si="7">I11+I17+I23</f>
        <v>9452.7000000000007</v>
      </c>
      <c r="J29" s="111">
        <f t="shared" si="7"/>
        <v>101362.1</v>
      </c>
      <c r="K29" s="394">
        <f>I29/$I$31</f>
        <v>0.1654919220992038</v>
      </c>
    </row>
    <row r="30" spans="1:20" ht="11.1" customHeight="1">
      <c r="A30" s="718"/>
      <c r="B30" s="719"/>
      <c r="C30" s="337" t="s">
        <v>107</v>
      </c>
      <c r="D30" s="94">
        <f>D24</f>
        <v>15</v>
      </c>
      <c r="E30" s="95">
        <f>E12+E18+E24</f>
        <v>1171.049</v>
      </c>
      <c r="F30" s="94">
        <f t="shared" si="3"/>
        <v>12491.339225000002</v>
      </c>
      <c r="G30" s="97">
        <f>E30/$E$31</f>
        <v>1.9870448737744809E-2</v>
      </c>
      <c r="H30" s="97">
        <f t="shared" si="4"/>
        <v>-3.8008808039355006E-3</v>
      </c>
      <c r="I30" s="98">
        <f>I12+I18+I24</f>
        <v>1175.5169999999998</v>
      </c>
      <c r="J30" s="111">
        <f t="shared" ref="J30" si="8">J12+J18+J24</f>
        <v>12602.43793</v>
      </c>
      <c r="K30" s="394">
        <f>I30/$I$31</f>
        <v>2.0580211769154814E-2</v>
      </c>
    </row>
    <row r="31" spans="1:20" ht="11.1" customHeight="1">
      <c r="A31" s="718"/>
      <c r="B31" s="719"/>
      <c r="C31" s="310" t="s">
        <v>0</v>
      </c>
      <c r="D31" s="311">
        <f>SUM(D26:D30)</f>
        <v>186954</v>
      </c>
      <c r="E31" s="312">
        <f>SUM(E26:E30)</f>
        <v>58934.2</v>
      </c>
      <c r="F31" s="311">
        <f>SUM(F26:F30)</f>
        <v>628601.49651000008</v>
      </c>
      <c r="G31" s="315">
        <f>SUM(G26:G30)</f>
        <v>1.0000000000000002</v>
      </c>
      <c r="H31" s="315">
        <f>(E31-I31)/I31</f>
        <v>3.1782880592729566E-2</v>
      </c>
      <c r="I31" s="316">
        <f>SUM(I26:I30)</f>
        <v>57118.799999999996</v>
      </c>
      <c r="J31" s="321">
        <f>SUM(J26:J30)</f>
        <v>612409.84364999994</v>
      </c>
      <c r="K31" s="395">
        <f>SUM(K26:K30)</f>
        <v>1</v>
      </c>
    </row>
    <row r="32" spans="1:20" ht="9.9499999999999993" customHeight="1">
      <c r="A32" s="113"/>
      <c r="B32" s="114"/>
      <c r="C32" s="115"/>
      <c r="D32" s="84"/>
      <c r="E32" s="84"/>
      <c r="F32" s="84"/>
      <c r="G32" s="116"/>
      <c r="H32" s="117"/>
      <c r="I32" s="118"/>
      <c r="J32" s="118"/>
      <c r="K32" s="119"/>
    </row>
    <row r="33" spans="1:11" ht="12.95" customHeight="1">
      <c r="A33" s="753" t="s">
        <v>44</v>
      </c>
      <c r="B33" s="754"/>
      <c r="C33" s="754"/>
      <c r="D33" s="755"/>
      <c r="E33" s="291"/>
      <c r="F33" s="291"/>
      <c r="G33" s="292"/>
      <c r="H33" s="282"/>
      <c r="I33" s="293"/>
      <c r="J33" s="293"/>
      <c r="K33" s="396"/>
    </row>
    <row r="34" spans="1:11" ht="24.95" customHeight="1">
      <c r="A34" s="392"/>
      <c r="B34" s="285"/>
      <c r="C34" s="294"/>
      <c r="D34" s="295"/>
      <c r="E34" s="697">
        <f>'3.1'!D4</f>
        <v>2021</v>
      </c>
      <c r="F34" s="722"/>
      <c r="G34" s="723"/>
      <c r="H34" s="296"/>
      <c r="I34" s="700">
        <f>E34-1</f>
        <v>2020</v>
      </c>
      <c r="J34" s="724"/>
      <c r="K34" s="724"/>
    </row>
    <row r="35" spans="1:11" ht="24.95" customHeight="1">
      <c r="A35" s="392"/>
      <c r="B35" s="285"/>
      <c r="C35" s="286"/>
      <c r="D35" s="287"/>
      <c r="E35" s="693" t="s">
        <v>65</v>
      </c>
      <c r="F35" s="696"/>
      <c r="G35" s="743" t="s">
        <v>35</v>
      </c>
      <c r="H35" s="704" t="s">
        <v>270</v>
      </c>
      <c r="I35" s="749" t="s">
        <v>65</v>
      </c>
      <c r="J35" s="750"/>
      <c r="K35" s="689" t="s">
        <v>35</v>
      </c>
    </row>
    <row r="36" spans="1:11" ht="24.95" customHeight="1">
      <c r="A36" s="392"/>
      <c r="B36" s="288"/>
      <c r="C36" s="288"/>
      <c r="D36" s="702" t="s">
        <v>211</v>
      </c>
      <c r="E36" s="695"/>
      <c r="F36" s="702"/>
      <c r="G36" s="704"/>
      <c r="H36" s="704"/>
      <c r="I36" s="749"/>
      <c r="J36" s="751"/>
      <c r="K36" s="691"/>
    </row>
    <row r="37" spans="1:11" ht="15" customHeight="1">
      <c r="A37" s="752" t="s">
        <v>210</v>
      </c>
      <c r="B37" s="752"/>
      <c r="C37" s="340" t="s">
        <v>237</v>
      </c>
      <c r="D37" s="703"/>
      <c r="E37" s="339" t="s">
        <v>278</v>
      </c>
      <c r="F37" s="584" t="s">
        <v>273</v>
      </c>
      <c r="G37" s="705"/>
      <c r="H37" s="705"/>
      <c r="I37" s="289" t="s">
        <v>279</v>
      </c>
      <c r="J37" s="290" t="s">
        <v>273</v>
      </c>
      <c r="K37" s="748"/>
    </row>
    <row r="38" spans="1:11" ht="11.1" customHeight="1">
      <c r="A38" s="712" t="str">
        <f>'3.1'!D6</f>
        <v>červenec</v>
      </c>
      <c r="B38" s="713"/>
      <c r="C38" s="337" t="s">
        <v>4</v>
      </c>
      <c r="D38" s="99">
        <v>77</v>
      </c>
      <c r="E38" s="95">
        <v>10752.392</v>
      </c>
      <c r="F38" s="99">
        <v>114830.13493999993</v>
      </c>
      <c r="G38" s="101">
        <f>E38/$E$43</f>
        <v>0.69831156601310584</v>
      </c>
      <c r="H38" s="101">
        <f>(E38-I38)/I38</f>
        <v>-9.0886938850086543E-2</v>
      </c>
      <c r="I38" s="98">
        <v>11827.342999999999</v>
      </c>
      <c r="J38" s="112">
        <v>126664.06706000002</v>
      </c>
      <c r="K38" s="393">
        <f>I38/$I$43</f>
        <v>0.72865707227215881</v>
      </c>
    </row>
    <row r="39" spans="1:11" ht="11.1" customHeight="1">
      <c r="A39" s="714"/>
      <c r="B39" s="715"/>
      <c r="C39" s="337" t="s">
        <v>5</v>
      </c>
      <c r="D39" s="94">
        <v>283</v>
      </c>
      <c r="E39" s="95">
        <v>1584.1969999999999</v>
      </c>
      <c r="F39" s="94">
        <v>16918.838680000001</v>
      </c>
      <c r="G39" s="97">
        <f t="shared" ref="G39" si="9">E39/$E$43</f>
        <v>0.10288530105145574</v>
      </c>
      <c r="H39" s="97">
        <f>(E39-I39)/I39</f>
        <v>4.1774979597822171E-2</v>
      </c>
      <c r="I39" s="98">
        <v>1520.671</v>
      </c>
      <c r="J39" s="111">
        <v>16285.825319999998</v>
      </c>
      <c r="K39" s="394">
        <f t="shared" ref="K39:K42" si="10">I39/$I$43</f>
        <v>9.3685257859620383E-2</v>
      </c>
    </row>
    <row r="40" spans="1:11" ht="11.1" customHeight="1">
      <c r="A40" s="714"/>
      <c r="B40" s="715"/>
      <c r="C40" s="337" t="s">
        <v>6</v>
      </c>
      <c r="D40" s="94">
        <v>11345</v>
      </c>
      <c r="E40" s="95">
        <v>863.48799999999994</v>
      </c>
      <c r="F40" s="94">
        <v>9222.1483400000016</v>
      </c>
      <c r="G40" s="97">
        <f>E40/$E$43</f>
        <v>5.60790247894166E-2</v>
      </c>
      <c r="H40" s="97">
        <f t="shared" ref="H40:H42" si="11">(E40-I40)/I40</f>
        <v>0.10779288924354714</v>
      </c>
      <c r="I40" s="98">
        <v>779.46699999999998</v>
      </c>
      <c r="J40" s="111">
        <v>8348.1596499999996</v>
      </c>
      <c r="K40" s="394">
        <f t="shared" si="10"/>
        <v>4.8021279348435468E-2</v>
      </c>
    </row>
    <row r="41" spans="1:11" ht="11.1" customHeight="1">
      <c r="A41" s="714"/>
      <c r="B41" s="715"/>
      <c r="C41" s="337" t="s">
        <v>7</v>
      </c>
      <c r="D41" s="94">
        <v>125015</v>
      </c>
      <c r="E41" s="95">
        <v>1970.9</v>
      </c>
      <c r="F41" s="94">
        <v>21048.3</v>
      </c>
      <c r="G41" s="97">
        <f>E41/$E$43</f>
        <v>0.12799963630931893</v>
      </c>
      <c r="H41" s="97">
        <f t="shared" si="11"/>
        <v>5.2887440568406427E-2</v>
      </c>
      <c r="I41" s="98">
        <v>1871.9</v>
      </c>
      <c r="J41" s="111">
        <v>20046.8</v>
      </c>
      <c r="K41" s="394">
        <f t="shared" si="10"/>
        <v>0.11532371840287833</v>
      </c>
    </row>
    <row r="42" spans="1:11" ht="11.1" customHeight="1">
      <c r="A42" s="714"/>
      <c r="B42" s="715"/>
      <c r="C42" s="337" t="s">
        <v>107</v>
      </c>
      <c r="D42" s="94">
        <v>14</v>
      </c>
      <c r="E42" s="95">
        <v>226.72300000000001</v>
      </c>
      <c r="F42" s="94">
        <v>2421.2896100000003</v>
      </c>
      <c r="G42" s="97">
        <f>E42/$E$43</f>
        <v>1.4724471836702887E-2</v>
      </c>
      <c r="H42" s="97">
        <f t="shared" si="11"/>
        <v>-2.4087569247457054E-2</v>
      </c>
      <c r="I42" s="98">
        <v>232.31899999999999</v>
      </c>
      <c r="J42" s="111">
        <v>2487.99197</v>
      </c>
      <c r="K42" s="394">
        <f t="shared" si="10"/>
        <v>1.431267211690704E-2</v>
      </c>
    </row>
    <row r="43" spans="1:11" ht="11.1" customHeight="1">
      <c r="A43" s="716"/>
      <c r="B43" s="717"/>
      <c r="C43" s="310" t="s">
        <v>0</v>
      </c>
      <c r="D43" s="311">
        <v>136734</v>
      </c>
      <c r="E43" s="312">
        <v>15397.699999999999</v>
      </c>
      <c r="F43" s="311">
        <v>164440.71156999996</v>
      </c>
      <c r="G43" s="315">
        <f>SUM(G38:G42)</f>
        <v>1</v>
      </c>
      <c r="H43" s="315">
        <f>(E43-I43)/I43</f>
        <v>-5.138093976601342E-2</v>
      </c>
      <c r="I43" s="316">
        <v>16231.699999999999</v>
      </c>
      <c r="J43" s="321">
        <v>173832.84399999998</v>
      </c>
      <c r="K43" s="395">
        <f>SUM(K38:K42)</f>
        <v>1</v>
      </c>
    </row>
    <row r="44" spans="1:11" ht="11.1" customHeight="1">
      <c r="A44" s="712" t="str">
        <f>'3.1'!E6</f>
        <v>srpen</v>
      </c>
      <c r="B44" s="713"/>
      <c r="C44" s="337" t="s">
        <v>4</v>
      </c>
      <c r="D44" s="99">
        <v>77</v>
      </c>
      <c r="E44" s="95">
        <v>10517.812</v>
      </c>
      <c r="F44" s="99">
        <v>112114.07847000002</v>
      </c>
      <c r="G44" s="101">
        <f>E44/$E$49</f>
        <v>0.65680496577908787</v>
      </c>
      <c r="H44" s="101">
        <f>(E44-I44)/I44</f>
        <v>-2.3558035045776488E-2</v>
      </c>
      <c r="I44" s="98">
        <v>10771.569</v>
      </c>
      <c r="J44" s="112">
        <v>115508.63760000009</v>
      </c>
      <c r="K44" s="393">
        <f>I44/$I$49</f>
        <v>0.70909904216451081</v>
      </c>
    </row>
    <row r="45" spans="1:11" ht="11.1" customHeight="1">
      <c r="A45" s="714"/>
      <c r="B45" s="715"/>
      <c r="C45" s="337" t="s">
        <v>5</v>
      </c>
      <c r="D45" s="94">
        <v>282</v>
      </c>
      <c r="E45" s="95">
        <v>1745.6949999999999</v>
      </c>
      <c r="F45" s="94">
        <v>18607.955730000005</v>
      </c>
      <c r="G45" s="97">
        <f t="shared" ref="G45:G48" si="12">E45/$E$49</f>
        <v>0.10901327621521707</v>
      </c>
      <c r="H45" s="97">
        <f>(E45-I45)/I45</f>
        <v>3.3235632035706945E-4</v>
      </c>
      <c r="I45" s="98">
        <v>1745.115</v>
      </c>
      <c r="J45" s="111">
        <v>18713.62258000001</v>
      </c>
      <c r="K45" s="394">
        <f t="shared" ref="K45:K48" si="13">I45/$I$49</f>
        <v>0.11488199861755705</v>
      </c>
    </row>
    <row r="46" spans="1:11" ht="11.1" customHeight="1">
      <c r="A46" s="714"/>
      <c r="B46" s="715"/>
      <c r="C46" s="337" t="s">
        <v>6</v>
      </c>
      <c r="D46" s="94">
        <v>11343</v>
      </c>
      <c r="E46" s="95">
        <v>1055.7649999999999</v>
      </c>
      <c r="F46" s="94">
        <v>11253.38445</v>
      </c>
      <c r="G46" s="97">
        <f t="shared" si="12"/>
        <v>6.592927261827447E-2</v>
      </c>
      <c r="H46" s="97">
        <f t="shared" ref="H46:H48" si="14">(E46-I46)/I46</f>
        <v>0.55866061173330317</v>
      </c>
      <c r="I46" s="98">
        <v>677.35400000000004</v>
      </c>
      <c r="J46" s="111">
        <v>7263.39984</v>
      </c>
      <c r="K46" s="394">
        <f t="shared" si="13"/>
        <v>4.4590632303084174E-2</v>
      </c>
    </row>
    <row r="47" spans="1:11" ht="11.1" customHeight="1">
      <c r="A47" s="714"/>
      <c r="B47" s="715"/>
      <c r="C47" s="337" t="s">
        <v>7</v>
      </c>
      <c r="D47" s="94">
        <v>124997</v>
      </c>
      <c r="E47" s="95">
        <v>2461.4</v>
      </c>
      <c r="F47" s="94">
        <v>26237.4</v>
      </c>
      <c r="G47" s="97">
        <f t="shared" si="12"/>
        <v>0.15370684917819855</v>
      </c>
      <c r="H47" s="97">
        <f t="shared" si="14"/>
        <v>0.39535147392290254</v>
      </c>
      <c r="I47" s="98">
        <v>1764</v>
      </c>
      <c r="J47" s="111">
        <v>18916.599999999999</v>
      </c>
      <c r="K47" s="394">
        <f t="shared" si="13"/>
        <v>0.11612520983509432</v>
      </c>
    </row>
    <row r="48" spans="1:11" ht="11.1" customHeight="1">
      <c r="A48" s="714"/>
      <c r="B48" s="715"/>
      <c r="C48" s="337" t="s">
        <v>107</v>
      </c>
      <c r="D48" s="94">
        <v>14</v>
      </c>
      <c r="E48" s="95">
        <v>232.928</v>
      </c>
      <c r="F48" s="94">
        <v>2482.87799</v>
      </c>
      <c r="G48" s="97">
        <f t="shared" si="12"/>
        <v>1.4545636209222163E-2</v>
      </c>
      <c r="H48" s="97">
        <f t="shared" si="14"/>
        <v>2.0046287135102002E-3</v>
      </c>
      <c r="I48" s="98">
        <v>232.46199999999999</v>
      </c>
      <c r="J48" s="111">
        <v>2492.8145499999996</v>
      </c>
      <c r="K48" s="394">
        <f t="shared" si="13"/>
        <v>1.5303117079753795E-2</v>
      </c>
    </row>
    <row r="49" spans="1:11" ht="11.1" customHeight="1">
      <c r="A49" s="716"/>
      <c r="B49" s="717"/>
      <c r="C49" s="310" t="s">
        <v>0</v>
      </c>
      <c r="D49" s="311">
        <v>136713</v>
      </c>
      <c r="E49" s="312">
        <v>16013.599999999999</v>
      </c>
      <c r="F49" s="311">
        <v>170695.69664000004</v>
      </c>
      <c r="G49" s="315">
        <f>SUM(G44:G48)</f>
        <v>1.0000000000000002</v>
      </c>
      <c r="H49" s="315">
        <f t="shared" ref="H49" si="15">(E49-I49)/I49</f>
        <v>5.4185181527928672E-2</v>
      </c>
      <c r="I49" s="316">
        <v>15190.499999999998</v>
      </c>
      <c r="J49" s="321">
        <v>162895.07457000011</v>
      </c>
      <c r="K49" s="395">
        <f>SUM(K44:K48)</f>
        <v>1</v>
      </c>
    </row>
    <row r="50" spans="1:11" ht="11.1" customHeight="1">
      <c r="A50" s="718" t="str">
        <f>'3.1'!F6</f>
        <v>září</v>
      </c>
      <c r="B50" s="719"/>
      <c r="C50" s="336" t="s">
        <v>4</v>
      </c>
      <c r="D50" s="99">
        <v>77</v>
      </c>
      <c r="E50" s="242">
        <v>10074.294</v>
      </c>
      <c r="F50" s="99">
        <v>107408.47423999995</v>
      </c>
      <c r="G50" s="101">
        <f>E50/$E$55</f>
        <v>0.5809523095553889</v>
      </c>
      <c r="H50" s="101">
        <f>(E50-I50)/I50</f>
        <v>-7.1394789030537462E-2</v>
      </c>
      <c r="I50" s="454">
        <v>10848.845000000001</v>
      </c>
      <c r="J50" s="112">
        <v>116403.72693999998</v>
      </c>
      <c r="K50" s="393">
        <f>I50/$I$55</f>
        <v>0.5828983069971363</v>
      </c>
    </row>
    <row r="51" spans="1:11" ht="11.1" customHeight="1">
      <c r="A51" s="718"/>
      <c r="B51" s="719"/>
      <c r="C51" s="337" t="s">
        <v>5</v>
      </c>
      <c r="D51" s="94">
        <v>283</v>
      </c>
      <c r="E51" s="95">
        <v>2003.1189999999999</v>
      </c>
      <c r="F51" s="94">
        <v>21356.179599999999</v>
      </c>
      <c r="G51" s="97">
        <f t="shared" ref="G51:G54" si="16">E51/$E$55</f>
        <v>0.11551346519808546</v>
      </c>
      <c r="H51" s="97">
        <f t="shared" ref="H51:H54" si="17">(E51-I51)/I51</f>
        <v>2.3327727417627786E-2</v>
      </c>
      <c r="I51" s="98">
        <v>1957.4559999999999</v>
      </c>
      <c r="J51" s="111">
        <v>21003.295389999999</v>
      </c>
      <c r="K51" s="394">
        <f t="shared" ref="K51:K54" si="18">I51/$I$55</f>
        <v>0.10517228224952851</v>
      </c>
    </row>
    <row r="52" spans="1:11" ht="11.1" customHeight="1">
      <c r="A52" s="718"/>
      <c r="B52" s="719"/>
      <c r="C52" s="337" t="s">
        <v>6</v>
      </c>
      <c r="D52" s="94">
        <v>11294</v>
      </c>
      <c r="E52" s="95">
        <v>1560.395</v>
      </c>
      <c r="F52" s="94">
        <v>16636.368989999999</v>
      </c>
      <c r="G52" s="97">
        <f t="shared" si="16"/>
        <v>8.9982988293639349E-2</v>
      </c>
      <c r="H52" s="97">
        <f t="shared" si="17"/>
        <v>-9.5110017785865628E-2</v>
      </c>
      <c r="I52" s="98">
        <v>1724.403</v>
      </c>
      <c r="J52" s="111">
        <v>18501.750110000001</v>
      </c>
      <c r="K52" s="394">
        <f t="shared" si="18"/>
        <v>9.265056227467372E-2</v>
      </c>
    </row>
    <row r="53" spans="1:11" ht="11.1" customHeight="1">
      <c r="A53" s="718"/>
      <c r="B53" s="719"/>
      <c r="C53" s="337" t="s">
        <v>7</v>
      </c>
      <c r="D53" s="94">
        <v>125045</v>
      </c>
      <c r="E53" s="95">
        <v>3458.2</v>
      </c>
      <c r="F53" s="94">
        <v>36869.5</v>
      </c>
      <c r="G53" s="97">
        <f t="shared" si="16"/>
        <v>0.19942333198777462</v>
      </c>
      <c r="H53" s="97">
        <f t="shared" si="17"/>
        <v>-0.10092554076539108</v>
      </c>
      <c r="I53" s="98">
        <v>3846.4</v>
      </c>
      <c r="J53" s="111">
        <v>41270.400000000001</v>
      </c>
      <c r="K53" s="394">
        <f t="shared" si="18"/>
        <v>0.20666347874209509</v>
      </c>
    </row>
    <row r="54" spans="1:11" ht="11.1" customHeight="1">
      <c r="A54" s="718"/>
      <c r="B54" s="719"/>
      <c r="C54" s="337" t="s">
        <v>107</v>
      </c>
      <c r="D54" s="94">
        <v>14</v>
      </c>
      <c r="E54" s="95">
        <v>244.99199999999999</v>
      </c>
      <c r="F54" s="94">
        <v>2612.0145600000001</v>
      </c>
      <c r="G54" s="97">
        <f t="shared" si="16"/>
        <v>1.4127904965111585E-2</v>
      </c>
      <c r="H54" s="97">
        <f t="shared" si="17"/>
        <v>4.3424930578033691E-2</v>
      </c>
      <c r="I54" s="98">
        <v>234.79599999999999</v>
      </c>
      <c r="J54" s="111">
        <v>2519.2811000000002</v>
      </c>
      <c r="K54" s="394">
        <f t="shared" si="18"/>
        <v>1.2615369736566389E-2</v>
      </c>
    </row>
    <row r="55" spans="1:11" ht="11.1" customHeight="1">
      <c r="A55" s="718"/>
      <c r="B55" s="719"/>
      <c r="C55" s="310" t="s">
        <v>0</v>
      </c>
      <c r="D55" s="311">
        <v>136713</v>
      </c>
      <c r="E55" s="312">
        <v>17341</v>
      </c>
      <c r="F55" s="311">
        <v>184882.53738999995</v>
      </c>
      <c r="G55" s="315">
        <f>SUM(G50:G54)</f>
        <v>1</v>
      </c>
      <c r="H55" s="315">
        <f t="shared" ref="H55" si="19">(E55-I55)/I55</f>
        <v>-6.8284269741402073E-2</v>
      </c>
      <c r="I55" s="316">
        <v>18611.900000000001</v>
      </c>
      <c r="J55" s="321">
        <v>199698.45353999996</v>
      </c>
      <c r="K55" s="395">
        <f>SUM(K50:K54)</f>
        <v>1</v>
      </c>
    </row>
    <row r="56" spans="1:11" ht="11.1" customHeight="1">
      <c r="A56" s="720" t="str">
        <f>'3.1'!G6</f>
        <v>III. čtvrtletí</v>
      </c>
      <c r="B56" s="721"/>
      <c r="C56" s="337" t="s">
        <v>4</v>
      </c>
      <c r="D56" s="94">
        <f>D50</f>
        <v>77</v>
      </c>
      <c r="E56" s="95">
        <f>E38+E44+E50</f>
        <v>31344.498</v>
      </c>
      <c r="F56" s="94">
        <f>F38+F44+F50</f>
        <v>334352.68764999992</v>
      </c>
      <c r="G56" s="97">
        <f>E56/$E$61</f>
        <v>0.64293372825487205</v>
      </c>
      <c r="H56" s="97">
        <f>(E56-I56)/I56</f>
        <v>-6.2881914622854931E-2</v>
      </c>
      <c r="I56" s="98">
        <f>I38+I44+I50</f>
        <v>33447.756999999998</v>
      </c>
      <c r="J56" s="111">
        <f>J38+J44+J50</f>
        <v>358576.43160000007</v>
      </c>
      <c r="K56" s="394">
        <f>I56/$I$61</f>
        <v>0.66849922352955282</v>
      </c>
    </row>
    <row r="57" spans="1:11" ht="11.1" customHeight="1">
      <c r="A57" s="718"/>
      <c r="B57" s="719"/>
      <c r="C57" s="337" t="s">
        <v>5</v>
      </c>
      <c r="D57" s="94">
        <f>D51</f>
        <v>283</v>
      </c>
      <c r="E57" s="95">
        <f t="shared" ref="E57:F58" si="20">E39+E45+E51</f>
        <v>5333.0109999999995</v>
      </c>
      <c r="F57" s="94">
        <f t="shared" si="20"/>
        <v>56882.974010000005</v>
      </c>
      <c r="G57" s="97">
        <f t="shared" ref="G57:G60" si="21">E57/$E$61</f>
        <v>0.10938993647479195</v>
      </c>
      <c r="H57" s="97">
        <f t="shared" ref="H57:H60" si="22">(E57-I57)/I57</f>
        <v>2.1015491910962449E-2</v>
      </c>
      <c r="I57" s="98">
        <f t="shared" ref="I57:J57" si="23">I39+I45+I51</f>
        <v>5223.2420000000002</v>
      </c>
      <c r="J57" s="111">
        <f t="shared" si="23"/>
        <v>56002.743290000006</v>
      </c>
      <c r="K57" s="394">
        <f t="shared" ref="K57:K60" si="24">I57/$I$61</f>
        <v>0.10439364353510906</v>
      </c>
    </row>
    <row r="58" spans="1:11" ht="11.1" customHeight="1">
      <c r="A58" s="718"/>
      <c r="B58" s="719"/>
      <c r="C58" s="337" t="s">
        <v>6</v>
      </c>
      <c r="D58" s="94">
        <f>D52</f>
        <v>11294</v>
      </c>
      <c r="E58" s="95">
        <f>E40+E46+E52</f>
        <v>3479.6479999999997</v>
      </c>
      <c r="F58" s="94">
        <f t="shared" si="20"/>
        <v>37111.90178</v>
      </c>
      <c r="G58" s="97">
        <f t="shared" si="21"/>
        <v>7.1374027481780331E-2</v>
      </c>
      <c r="H58" s="97">
        <f t="shared" si="22"/>
        <v>9.3807917958622061E-2</v>
      </c>
      <c r="I58" s="98">
        <f>I40+I46+I52</f>
        <v>3181.2240000000002</v>
      </c>
      <c r="J58" s="111">
        <f t="shared" ref="J58" si="25">J40+J46+J52</f>
        <v>34113.309600000001</v>
      </c>
      <c r="K58" s="394">
        <f t="shared" si="24"/>
        <v>6.3581117677743784E-2</v>
      </c>
    </row>
    <row r="59" spans="1:11" ht="11.1" customHeight="1">
      <c r="A59" s="718"/>
      <c r="B59" s="719"/>
      <c r="C59" s="337" t="s">
        <v>7</v>
      </c>
      <c r="D59" s="94">
        <f>D53</f>
        <v>125045</v>
      </c>
      <c r="E59" s="95">
        <f t="shared" ref="E59:F60" si="26">E41+E47+E53</f>
        <v>7890.5</v>
      </c>
      <c r="F59" s="94">
        <f t="shared" si="26"/>
        <v>84155.199999999997</v>
      </c>
      <c r="G59" s="97">
        <f t="shared" si="21"/>
        <v>0.16184877431423747</v>
      </c>
      <c r="H59" s="97">
        <f t="shared" si="22"/>
        <v>5.4555417451853015E-2</v>
      </c>
      <c r="I59" s="98">
        <f t="shared" ref="I59:J59" si="27">I41+I47+I53</f>
        <v>7482.3</v>
      </c>
      <c r="J59" s="111">
        <f t="shared" si="27"/>
        <v>80233.799999999988</v>
      </c>
      <c r="K59" s="394">
        <f t="shared" si="24"/>
        <v>0.14954401098450856</v>
      </c>
    </row>
    <row r="60" spans="1:11" ht="11.1" customHeight="1">
      <c r="A60" s="718"/>
      <c r="B60" s="719"/>
      <c r="C60" s="337" t="s">
        <v>107</v>
      </c>
      <c r="D60" s="94">
        <f>D54</f>
        <v>14</v>
      </c>
      <c r="E60" s="95">
        <f>E42+E48+E54</f>
        <v>704.64300000000003</v>
      </c>
      <c r="F60" s="94">
        <f t="shared" si="26"/>
        <v>7516.1821600000003</v>
      </c>
      <c r="G60" s="97">
        <f t="shared" si="21"/>
        <v>1.4453533474318134E-2</v>
      </c>
      <c r="H60" s="97">
        <f t="shared" si="22"/>
        <v>7.2415188035055908E-3</v>
      </c>
      <c r="I60" s="98">
        <f>I42+I48+I54</f>
        <v>699.577</v>
      </c>
      <c r="J60" s="111">
        <f t="shared" ref="J60" si="28">J42+J48+J54</f>
        <v>7500.0876200000002</v>
      </c>
      <c r="K60" s="394">
        <f t="shared" si="24"/>
        <v>1.3982004273085756E-2</v>
      </c>
    </row>
    <row r="61" spans="1:11" ht="11.1" customHeight="1">
      <c r="A61" s="718"/>
      <c r="B61" s="719"/>
      <c r="C61" s="310" t="s">
        <v>0</v>
      </c>
      <c r="D61" s="311">
        <f>SUM(D56:D60)</f>
        <v>136713</v>
      </c>
      <c r="E61" s="312">
        <f>SUM(E56:E60)</f>
        <v>48752.3</v>
      </c>
      <c r="F61" s="311">
        <f>SUM(F56:F60)</f>
        <v>520018.94559999998</v>
      </c>
      <c r="G61" s="315">
        <f>SUM(G56:G60)</f>
        <v>1</v>
      </c>
      <c r="H61" s="315">
        <f>(E61-I61)/I61</f>
        <v>-2.5618528163792207E-2</v>
      </c>
      <c r="I61" s="316">
        <f>SUM(I56:I60)</f>
        <v>50034.1</v>
      </c>
      <c r="J61" s="321">
        <f>SUM(J56:J60)</f>
        <v>536426.37211</v>
      </c>
      <c r="K61" s="395">
        <f>SUM(K56:K60)</f>
        <v>0.99999999999999989</v>
      </c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/>
  <dimension ref="A1:T119"/>
  <sheetViews>
    <sheetView showGridLines="0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16" s="216" customFormat="1" ht="15.75">
      <c r="A1" s="732" t="s">
        <v>271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</row>
    <row r="2" spans="1:16" ht="6" customHeight="1">
      <c r="A2" s="688"/>
      <c r="B2" s="688"/>
      <c r="C2" s="688"/>
      <c r="D2" s="206"/>
      <c r="E2" s="206"/>
      <c r="F2" s="207"/>
      <c r="G2" s="208"/>
      <c r="H2" s="208"/>
      <c r="I2" s="208"/>
      <c r="J2" s="75"/>
      <c r="K2" s="75"/>
    </row>
    <row r="3" spans="1:16" ht="12.95" customHeight="1">
      <c r="A3" s="737" t="s">
        <v>45</v>
      </c>
      <c r="B3" s="737"/>
      <c r="C3" s="737"/>
      <c r="D3" s="738"/>
      <c r="E3" s="389"/>
      <c r="F3" s="390"/>
      <c r="G3" s="281"/>
      <c r="H3" s="282"/>
      <c r="I3" s="390"/>
      <c r="J3" s="391"/>
      <c r="K3" s="391"/>
    </row>
    <row r="4" spans="1:16" ht="24.95" customHeight="1">
      <c r="A4" s="283"/>
      <c r="B4" s="283"/>
      <c r="C4" s="283"/>
      <c r="D4" s="272"/>
      <c r="E4" s="697">
        <f>'3.1'!D4</f>
        <v>2021</v>
      </c>
      <c r="F4" s="698"/>
      <c r="G4" s="699"/>
      <c r="H4" s="284"/>
      <c r="I4" s="700">
        <f>E4-1</f>
        <v>2020</v>
      </c>
      <c r="J4" s="701"/>
      <c r="K4" s="701"/>
    </row>
    <row r="5" spans="1:16" ht="24.95" customHeight="1">
      <c r="A5" s="392"/>
      <c r="B5" s="285"/>
      <c r="C5" s="286"/>
      <c r="D5" s="287"/>
      <c r="E5" s="693" t="s">
        <v>65</v>
      </c>
      <c r="F5" s="696"/>
      <c r="G5" s="743" t="s">
        <v>35</v>
      </c>
      <c r="H5" s="704" t="s">
        <v>270</v>
      </c>
      <c r="I5" s="749" t="s">
        <v>65</v>
      </c>
      <c r="J5" s="750"/>
      <c r="K5" s="689" t="s">
        <v>35</v>
      </c>
    </row>
    <row r="6" spans="1:16" ht="24.95" customHeight="1">
      <c r="A6" s="392"/>
      <c r="B6" s="288"/>
      <c r="C6" s="288"/>
      <c r="D6" s="702" t="s">
        <v>211</v>
      </c>
      <c r="E6" s="695"/>
      <c r="F6" s="702"/>
      <c r="G6" s="704"/>
      <c r="H6" s="704"/>
      <c r="I6" s="749"/>
      <c r="J6" s="751"/>
      <c r="K6" s="691"/>
    </row>
    <row r="7" spans="1:16" ht="15" customHeight="1">
      <c r="A7" s="752" t="s">
        <v>210</v>
      </c>
      <c r="B7" s="752"/>
      <c r="C7" s="340" t="s">
        <v>237</v>
      </c>
      <c r="D7" s="703"/>
      <c r="E7" s="339" t="s">
        <v>278</v>
      </c>
      <c r="F7" s="584" t="s">
        <v>273</v>
      </c>
      <c r="G7" s="705"/>
      <c r="H7" s="705"/>
      <c r="I7" s="289" t="s">
        <v>279</v>
      </c>
      <c r="J7" s="290" t="s">
        <v>273</v>
      </c>
      <c r="K7" s="748"/>
    </row>
    <row r="8" spans="1:16" ht="11.1" customHeight="1">
      <c r="A8" s="712" t="str">
        <f>'3.1'!D6</f>
        <v>červenec</v>
      </c>
      <c r="B8" s="713"/>
      <c r="C8" s="337" t="s">
        <v>4</v>
      </c>
      <c r="D8" s="99">
        <v>83</v>
      </c>
      <c r="E8" s="95">
        <v>9285.387999999999</v>
      </c>
      <c r="F8" s="99">
        <v>99163.259840000057</v>
      </c>
      <c r="G8" s="101">
        <f>E8/$E$13</f>
        <v>0.69184484248800404</v>
      </c>
      <c r="H8" s="101">
        <f>(E8-I8)/I8</f>
        <v>2.1607217515678182E-2</v>
      </c>
      <c r="I8" s="98">
        <v>9089</v>
      </c>
      <c r="J8" s="112">
        <v>97337.811269999991</v>
      </c>
      <c r="K8" s="393">
        <f>I8/$I$13</f>
        <v>0.68933349513090436</v>
      </c>
    </row>
    <row r="9" spans="1:16" ht="11.1" customHeight="1">
      <c r="A9" s="714"/>
      <c r="B9" s="715"/>
      <c r="C9" s="337" t="s">
        <v>5</v>
      </c>
      <c r="D9" s="94">
        <v>335</v>
      </c>
      <c r="E9" s="95">
        <v>1201.287</v>
      </c>
      <c r="F9" s="94">
        <v>12828.79556</v>
      </c>
      <c r="G9" s="97">
        <f>E9/$E$13</f>
        <v>8.9506676005126226E-2</v>
      </c>
      <c r="H9" s="97">
        <f>(E9-I9)/I9</f>
        <v>-0.11940080781720755</v>
      </c>
      <c r="I9" s="98">
        <v>1364.17</v>
      </c>
      <c r="J9" s="111">
        <v>14609.939940000002</v>
      </c>
      <c r="K9" s="394">
        <f>I9/$I$13</f>
        <v>0.10346221521099415</v>
      </c>
      <c r="L9" s="210"/>
      <c r="N9" s="210"/>
      <c r="O9" s="210"/>
      <c r="P9" s="210"/>
    </row>
    <row r="10" spans="1:16" ht="11.1" customHeight="1">
      <c r="A10" s="714"/>
      <c r="B10" s="715"/>
      <c r="C10" s="337" t="s">
        <v>6</v>
      </c>
      <c r="D10" s="94">
        <v>11907</v>
      </c>
      <c r="E10" s="95">
        <v>950.95899999999995</v>
      </c>
      <c r="F10" s="94">
        <v>10155.590689999999</v>
      </c>
      <c r="G10" s="97">
        <f>E10/$E$13</f>
        <v>7.0854990611867799E-2</v>
      </c>
      <c r="H10" s="97">
        <f t="shared" ref="H10:H12" si="0">(E10-I10)/I10</f>
        <v>0.14285044718505363</v>
      </c>
      <c r="I10" s="98">
        <v>832.09399999999994</v>
      </c>
      <c r="J10" s="111">
        <v>8910.8792400000002</v>
      </c>
      <c r="K10" s="394">
        <f>I10/$I$13</f>
        <v>6.31081819009192E-2</v>
      </c>
      <c r="L10" s="210"/>
      <c r="N10" s="210"/>
      <c r="O10" s="210"/>
      <c r="P10" s="210"/>
    </row>
    <row r="11" spans="1:16" ht="11.1" customHeight="1">
      <c r="A11" s="714"/>
      <c r="B11" s="715"/>
      <c r="C11" s="337" t="s">
        <v>7</v>
      </c>
      <c r="D11" s="94">
        <v>147806</v>
      </c>
      <c r="E11" s="95">
        <v>1821.9</v>
      </c>
      <c r="F11" s="94">
        <v>19456.900000000001</v>
      </c>
      <c r="G11" s="97">
        <f>E11/$E$13</f>
        <v>0.13574792119929666</v>
      </c>
      <c r="H11" s="97">
        <f t="shared" si="0"/>
        <v>4.8153261995167437E-2</v>
      </c>
      <c r="I11" s="98">
        <v>1738.2</v>
      </c>
      <c r="J11" s="111">
        <v>18615.3</v>
      </c>
      <c r="K11" s="394">
        <f>I11/$I$13</f>
        <v>0.13182962715772228</v>
      </c>
      <c r="L11" s="210"/>
      <c r="N11" s="210"/>
      <c r="O11" s="210"/>
      <c r="P11" s="210"/>
    </row>
    <row r="12" spans="1:16" ht="11.1" customHeight="1">
      <c r="A12" s="714"/>
      <c r="B12" s="715"/>
      <c r="C12" s="337" t="s">
        <v>107</v>
      </c>
      <c r="D12" s="94">
        <v>15</v>
      </c>
      <c r="E12" s="95">
        <v>161.666</v>
      </c>
      <c r="F12" s="94">
        <v>1726.5072400000001</v>
      </c>
      <c r="G12" s="97">
        <f>E12/$E$13</f>
        <v>1.2045569695705303E-2</v>
      </c>
      <c r="H12" s="97">
        <f t="shared" si="0"/>
        <v>-4.3280407577776862E-4</v>
      </c>
      <c r="I12" s="98">
        <v>161.73599999999999</v>
      </c>
      <c r="J12" s="111">
        <v>1732.0953999999999</v>
      </c>
      <c r="K12" s="394">
        <f>I12/$I$13</f>
        <v>1.2266480599459999E-2</v>
      </c>
      <c r="L12" s="210"/>
      <c r="N12" s="210"/>
      <c r="O12" s="210"/>
      <c r="P12" s="210"/>
    </row>
    <row r="13" spans="1:16" ht="11.1" customHeight="1">
      <c r="A13" s="716"/>
      <c r="B13" s="717"/>
      <c r="C13" s="310" t="s">
        <v>0</v>
      </c>
      <c r="D13" s="311">
        <v>160146</v>
      </c>
      <c r="E13" s="312">
        <v>13421.199999999999</v>
      </c>
      <c r="F13" s="311">
        <v>143331.05333000005</v>
      </c>
      <c r="G13" s="315">
        <f>SUM(G8:G12)</f>
        <v>1</v>
      </c>
      <c r="H13" s="315">
        <f>(E13-I13)/I13</f>
        <v>1.7898856293419755E-2</v>
      </c>
      <c r="I13" s="316">
        <v>13185.2</v>
      </c>
      <c r="J13" s="321">
        <v>141206.02584999998</v>
      </c>
      <c r="K13" s="395">
        <f>SUM(K8:K12)</f>
        <v>1</v>
      </c>
      <c r="L13" s="210"/>
    </row>
    <row r="14" spans="1:16" ht="11.1" customHeight="1">
      <c r="A14" s="718" t="str">
        <f>'3.1'!E6</f>
        <v>srpen</v>
      </c>
      <c r="B14" s="719"/>
      <c r="C14" s="337" t="s">
        <v>4</v>
      </c>
      <c r="D14" s="99">
        <v>84</v>
      </c>
      <c r="E14" s="95">
        <v>11062.096</v>
      </c>
      <c r="F14" s="99">
        <v>117915.85770999995</v>
      </c>
      <c r="G14" s="101">
        <f>E14/$E$19</f>
        <v>0.68615762507908551</v>
      </c>
      <c r="H14" s="101">
        <f>(E14-I14)/I14</f>
        <v>0.20968615357697429</v>
      </c>
      <c r="I14" s="98">
        <v>9144.6</v>
      </c>
      <c r="J14" s="112">
        <v>98062.300590000043</v>
      </c>
      <c r="K14" s="393">
        <f>I14/$I$19</f>
        <v>0.70280365212579532</v>
      </c>
      <c r="L14" s="210"/>
      <c r="M14" s="210"/>
    </row>
    <row r="15" spans="1:16" ht="11.1" customHeight="1">
      <c r="A15" s="718"/>
      <c r="B15" s="719"/>
      <c r="C15" s="337" t="s">
        <v>5</v>
      </c>
      <c r="D15" s="94">
        <v>336</v>
      </c>
      <c r="E15" s="95">
        <v>1456.0889999999999</v>
      </c>
      <c r="F15" s="94">
        <v>15521.630309999995</v>
      </c>
      <c r="G15" s="97">
        <f>E15/$E$19</f>
        <v>9.0318016598642831E-2</v>
      </c>
      <c r="H15" s="97">
        <f>(E15-I15)/I15</f>
        <v>8.5091780037916231E-2</v>
      </c>
      <c r="I15" s="98">
        <v>1341.904</v>
      </c>
      <c r="J15" s="111">
        <v>14389.73625</v>
      </c>
      <c r="K15" s="394">
        <f>I15/$I$19</f>
        <v>0.10313135970979739</v>
      </c>
      <c r="L15" s="211"/>
      <c r="M15" s="210"/>
    </row>
    <row r="16" spans="1:16" ht="11.1" customHeight="1">
      <c r="A16" s="718"/>
      <c r="B16" s="719"/>
      <c r="C16" s="337" t="s">
        <v>6</v>
      </c>
      <c r="D16" s="94">
        <v>11906</v>
      </c>
      <c r="E16" s="95">
        <v>1155.511</v>
      </c>
      <c r="F16" s="94">
        <v>12316.621289999999</v>
      </c>
      <c r="G16" s="97">
        <f>E16/$E$19</f>
        <v>7.1673820541130639E-2</v>
      </c>
      <c r="H16" s="97">
        <f t="shared" ref="H16:H19" si="1">(E16-I16)/I16</f>
        <v>0.59757856126665831</v>
      </c>
      <c r="I16" s="98">
        <v>723.28899999999999</v>
      </c>
      <c r="J16" s="111">
        <v>7756.3066099999996</v>
      </c>
      <c r="K16" s="394">
        <f>I16/$I$19</f>
        <v>5.5588013772326222E-2</v>
      </c>
      <c r="L16" s="210"/>
      <c r="M16" s="210"/>
      <c r="N16" s="210"/>
      <c r="O16" s="210"/>
    </row>
    <row r="17" spans="1:20" ht="11.1" customHeight="1">
      <c r="A17" s="718"/>
      <c r="B17" s="719"/>
      <c r="C17" s="337" t="s">
        <v>7</v>
      </c>
      <c r="D17" s="94">
        <v>147785</v>
      </c>
      <c r="E17" s="95">
        <v>2275.3000000000002</v>
      </c>
      <c r="F17" s="94">
        <v>24253.599999999999</v>
      </c>
      <c r="G17" s="97">
        <f>E17/$E$19</f>
        <v>0.14113188353657782</v>
      </c>
      <c r="H17" s="97">
        <f t="shared" si="1"/>
        <v>0.38898724131615914</v>
      </c>
      <c r="I17" s="98">
        <v>1638.1</v>
      </c>
      <c r="J17" s="111">
        <v>17565.8</v>
      </c>
      <c r="K17" s="394">
        <f>I17/$I$19</f>
        <v>0.12589535491407663</v>
      </c>
      <c r="L17" s="210"/>
      <c r="M17" s="210"/>
      <c r="N17" s="210"/>
      <c r="O17" s="210"/>
    </row>
    <row r="18" spans="1:20" ht="11.1" customHeight="1">
      <c r="A18" s="718"/>
      <c r="B18" s="719"/>
      <c r="C18" s="337" t="s">
        <v>107</v>
      </c>
      <c r="D18" s="94">
        <v>15</v>
      </c>
      <c r="E18" s="95">
        <v>172.804</v>
      </c>
      <c r="F18" s="94">
        <v>1841.9967000000001</v>
      </c>
      <c r="G18" s="97">
        <f>E18/$E$19</f>
        <v>1.0718654244563263E-2</v>
      </c>
      <c r="H18" s="97">
        <f t="shared" si="1"/>
        <v>5.5568790583176091E-2</v>
      </c>
      <c r="I18" s="98">
        <v>163.70699999999999</v>
      </c>
      <c r="J18" s="111">
        <v>1755.5052899999996</v>
      </c>
      <c r="K18" s="394">
        <f>I18/$I$19</f>
        <v>1.2581619478004239E-2</v>
      </c>
      <c r="L18" s="210"/>
      <c r="M18" s="210"/>
      <c r="N18" s="210"/>
      <c r="O18" s="210"/>
    </row>
    <row r="19" spans="1:20" ht="11.1" customHeight="1">
      <c r="A19" s="718"/>
      <c r="B19" s="719"/>
      <c r="C19" s="310" t="s">
        <v>0</v>
      </c>
      <c r="D19" s="311">
        <v>160126</v>
      </c>
      <c r="E19" s="312">
        <v>16121.8</v>
      </c>
      <c r="F19" s="311">
        <v>171849.70600999997</v>
      </c>
      <c r="G19" s="315">
        <f>SUM(G14:G18)</f>
        <v>1</v>
      </c>
      <c r="H19" s="315">
        <f t="shared" si="1"/>
        <v>0.23903286298379881</v>
      </c>
      <c r="I19" s="316">
        <v>13011.600000000002</v>
      </c>
      <c r="J19" s="321">
        <v>139529.64874000003</v>
      </c>
      <c r="K19" s="395">
        <f>SUM(K14:K18)</f>
        <v>0.99999999999999989</v>
      </c>
      <c r="L19" s="210"/>
      <c r="M19" s="210"/>
      <c r="N19" s="210"/>
      <c r="O19" s="210"/>
    </row>
    <row r="20" spans="1:20" ht="11.1" customHeight="1">
      <c r="A20" s="718" t="str">
        <f>'3.1'!F6</f>
        <v>září</v>
      </c>
      <c r="B20" s="719"/>
      <c r="C20" s="336" t="s">
        <v>4</v>
      </c>
      <c r="D20" s="99">
        <v>85</v>
      </c>
      <c r="E20" s="242">
        <v>11570.678</v>
      </c>
      <c r="F20" s="99">
        <v>123362.17784</v>
      </c>
      <c r="G20" s="101">
        <f>E20/$E$25</f>
        <v>0.62760985240913214</v>
      </c>
      <c r="H20" s="101">
        <f>(E20-I20)/I20</f>
        <v>0.11407358366650078</v>
      </c>
      <c r="I20" s="454">
        <v>10385.919</v>
      </c>
      <c r="J20" s="112">
        <v>111436.88446000006</v>
      </c>
      <c r="K20" s="393">
        <f>I20/$I$25</f>
        <v>0.58187679982071827</v>
      </c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11.1" customHeight="1">
      <c r="A21" s="718"/>
      <c r="B21" s="719"/>
      <c r="C21" s="337" t="s">
        <v>5</v>
      </c>
      <c r="D21" s="94">
        <v>337</v>
      </c>
      <c r="E21" s="95">
        <v>1782.6420000000001</v>
      </c>
      <c r="F21" s="94">
        <v>19005.363950000003</v>
      </c>
      <c r="G21" s="97">
        <f>E21/$E$25</f>
        <v>9.6693009909905037E-2</v>
      </c>
      <c r="H21" s="97">
        <f t="shared" ref="H21:H25" si="2">(E21-I21)/I21</f>
        <v>-5.2938260743446659E-2</v>
      </c>
      <c r="I21" s="98">
        <v>1882.287</v>
      </c>
      <c r="J21" s="111">
        <v>20196.321160000014</v>
      </c>
      <c r="K21" s="394">
        <f>I21/$I$25</f>
        <v>0.10545616000896409</v>
      </c>
      <c r="L21" s="95"/>
      <c r="M21" s="95"/>
      <c r="N21" s="95"/>
      <c r="O21" s="95"/>
      <c r="P21" s="95"/>
      <c r="Q21" s="95"/>
      <c r="R21" s="95"/>
      <c r="S21" s="95"/>
      <c r="T21" s="95"/>
    </row>
    <row r="22" spans="1:20" ht="11.1" customHeight="1">
      <c r="A22" s="718"/>
      <c r="B22" s="719"/>
      <c r="C22" s="337" t="s">
        <v>6</v>
      </c>
      <c r="D22" s="94">
        <v>11853</v>
      </c>
      <c r="E22" s="95">
        <v>1710.3880000000001</v>
      </c>
      <c r="F22" s="94">
        <v>18235.229619999998</v>
      </c>
      <c r="G22" s="97">
        <f>E22/$E$25</f>
        <v>9.2773851302607402E-2</v>
      </c>
      <c r="H22" s="97">
        <f t="shared" si="2"/>
        <v>-7.573073659978484E-2</v>
      </c>
      <c r="I22" s="98">
        <v>1850.53</v>
      </c>
      <c r="J22" s="111">
        <v>19855.743049999997</v>
      </c>
      <c r="K22" s="394">
        <f>I22/$I$25</f>
        <v>0.10367695669225166</v>
      </c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1.1" customHeight="1">
      <c r="A23" s="718"/>
      <c r="B23" s="719"/>
      <c r="C23" s="337" t="s">
        <v>7</v>
      </c>
      <c r="D23" s="94">
        <v>147842</v>
      </c>
      <c r="E23" s="95">
        <v>3196.7</v>
      </c>
      <c r="F23" s="94">
        <v>34081.800000000003</v>
      </c>
      <c r="G23" s="97">
        <f>E23/$E$25</f>
        <v>0.17339350513394916</v>
      </c>
      <c r="H23" s="97">
        <f t="shared" si="2"/>
        <v>-0.10499202060643392</v>
      </c>
      <c r="I23" s="98">
        <v>3571.7</v>
      </c>
      <c r="J23" s="111">
        <v>38323.5</v>
      </c>
      <c r="K23" s="394">
        <f>I23/$I$25</f>
        <v>0.20010644854053447</v>
      </c>
      <c r="L23" s="95"/>
      <c r="M23" s="95"/>
      <c r="N23" s="95"/>
      <c r="O23" s="95"/>
      <c r="P23" s="95"/>
      <c r="Q23" s="95"/>
      <c r="R23" s="95"/>
      <c r="S23" s="95"/>
      <c r="T23" s="95"/>
    </row>
    <row r="24" spans="1:20" ht="11.1" customHeight="1">
      <c r="A24" s="718"/>
      <c r="B24" s="719"/>
      <c r="C24" s="337" t="s">
        <v>107</v>
      </c>
      <c r="D24" s="94">
        <v>15</v>
      </c>
      <c r="E24" s="95">
        <v>175.69200000000001</v>
      </c>
      <c r="F24" s="94">
        <v>1873.1607800000002</v>
      </c>
      <c r="G24" s="97">
        <f>E24/$E$25</f>
        <v>9.5297812444063556E-3</v>
      </c>
      <c r="H24" s="97">
        <f t="shared" si="2"/>
        <v>0.1080194747862063</v>
      </c>
      <c r="I24" s="98">
        <v>158.56399999999999</v>
      </c>
      <c r="J24" s="111">
        <v>1701.33473</v>
      </c>
      <c r="K24" s="394">
        <f>I24/$I$25</f>
        <v>8.8836349375315139E-3</v>
      </c>
      <c r="L24" s="95"/>
      <c r="M24" s="95"/>
      <c r="N24" s="95"/>
      <c r="O24" s="95"/>
      <c r="P24" s="95"/>
      <c r="Q24" s="95"/>
      <c r="R24" s="95"/>
      <c r="S24" s="95"/>
      <c r="T24" s="95"/>
    </row>
    <row r="25" spans="1:20" ht="11.1" customHeight="1">
      <c r="A25" s="718"/>
      <c r="B25" s="719"/>
      <c r="C25" s="310" t="s">
        <v>0</v>
      </c>
      <c r="D25" s="311">
        <v>160132</v>
      </c>
      <c r="E25" s="312">
        <v>18436.099999999999</v>
      </c>
      <c r="F25" s="311">
        <v>196557.73219000004</v>
      </c>
      <c r="G25" s="315">
        <f>SUM(G20:G24)</f>
        <v>1</v>
      </c>
      <c r="H25" s="315">
        <f t="shared" si="2"/>
        <v>3.2892599025155386E-2</v>
      </c>
      <c r="I25" s="316">
        <v>17849</v>
      </c>
      <c r="J25" s="321">
        <v>191513.78340000007</v>
      </c>
      <c r="K25" s="395">
        <f>SUM(K20:K24)</f>
        <v>1</v>
      </c>
    </row>
    <row r="26" spans="1:20" ht="11.1" customHeight="1">
      <c r="A26" s="720" t="str">
        <f>'3.1'!G6</f>
        <v>III. čtvrtletí</v>
      </c>
      <c r="B26" s="721"/>
      <c r="C26" s="337" t="s">
        <v>4</v>
      </c>
      <c r="D26" s="94">
        <f>D20</f>
        <v>85</v>
      </c>
      <c r="E26" s="95">
        <f>E8+E14+E20</f>
        <v>31918.161999999997</v>
      </c>
      <c r="F26" s="94">
        <f>F8+F14+F20</f>
        <v>340441.29539000004</v>
      </c>
      <c r="G26" s="97">
        <f>E26/$E$31</f>
        <v>0.66525136986729638</v>
      </c>
      <c r="H26" s="97">
        <f>(E26-I26)/I26</f>
        <v>0.11525850591688827</v>
      </c>
      <c r="I26" s="98">
        <f>I8+I14+I20</f>
        <v>28619.519</v>
      </c>
      <c r="J26" s="111">
        <f>J8+J14+J20</f>
        <v>306836.99632000009</v>
      </c>
      <c r="K26" s="394">
        <f>I26/$I$31</f>
        <v>0.64976726498326753</v>
      </c>
    </row>
    <row r="27" spans="1:20" ht="11.1" customHeight="1">
      <c r="A27" s="718"/>
      <c r="B27" s="719"/>
      <c r="C27" s="337" t="s">
        <v>5</v>
      </c>
      <c r="D27" s="94">
        <f>D21</f>
        <v>337</v>
      </c>
      <c r="E27" s="95">
        <f t="shared" ref="E27:F30" si="3">E9+E15+E21</f>
        <v>4440.018</v>
      </c>
      <c r="F27" s="94">
        <f t="shared" si="3"/>
        <v>47355.789819999998</v>
      </c>
      <c r="G27" s="97">
        <f>E27/$E$31</f>
        <v>9.2540668749518037E-2</v>
      </c>
      <c r="H27" s="97">
        <f t="shared" ref="H27:H30" si="4">(E27-I27)/I27</f>
        <v>-3.2330280899868134E-2</v>
      </c>
      <c r="I27" s="98">
        <f t="shared" ref="I27:J27" si="5">I9+I15+I21</f>
        <v>4588.3609999999999</v>
      </c>
      <c r="J27" s="111">
        <f t="shared" si="5"/>
        <v>49195.99735000002</v>
      </c>
      <c r="K27" s="394">
        <f>I27/$I$31</f>
        <v>0.10417249771828416</v>
      </c>
    </row>
    <row r="28" spans="1:20" ht="11.1" customHeight="1">
      <c r="A28" s="718"/>
      <c r="B28" s="719"/>
      <c r="C28" s="337" t="s">
        <v>6</v>
      </c>
      <c r="D28" s="94">
        <f>D22</f>
        <v>11853</v>
      </c>
      <c r="E28" s="95">
        <f t="shared" si="3"/>
        <v>3816.8580000000002</v>
      </c>
      <c r="F28" s="94">
        <f t="shared" si="3"/>
        <v>40707.441599999998</v>
      </c>
      <c r="G28" s="97">
        <f>E28/$E$31</f>
        <v>7.9552513490248902E-2</v>
      </c>
      <c r="H28" s="97">
        <f t="shared" si="4"/>
        <v>0.12065634089890161</v>
      </c>
      <c r="I28" s="98">
        <f t="shared" ref="I28:J28" si="6">I10+I16+I22</f>
        <v>3405.9129999999996</v>
      </c>
      <c r="J28" s="111">
        <f t="shared" si="6"/>
        <v>36522.928899999999</v>
      </c>
      <c r="K28" s="394">
        <f>I28/$I$31</f>
        <v>7.7326623650836174E-2</v>
      </c>
    </row>
    <row r="29" spans="1:20" ht="11.1" customHeight="1">
      <c r="A29" s="718"/>
      <c r="B29" s="719"/>
      <c r="C29" s="337" t="s">
        <v>7</v>
      </c>
      <c r="D29" s="94">
        <f>D23</f>
        <v>147842</v>
      </c>
      <c r="E29" s="95">
        <f t="shared" si="3"/>
        <v>7293.9000000000005</v>
      </c>
      <c r="F29" s="94">
        <f t="shared" si="3"/>
        <v>77792.3</v>
      </c>
      <c r="G29" s="97">
        <f>E29/$E$31</f>
        <v>0.15202244310543553</v>
      </c>
      <c r="H29" s="97">
        <f t="shared" si="4"/>
        <v>4.9784110535405948E-2</v>
      </c>
      <c r="I29" s="98">
        <f t="shared" ref="I29:J29" si="7">I11+I17+I23</f>
        <v>6948</v>
      </c>
      <c r="J29" s="111">
        <f t="shared" si="7"/>
        <v>74504.600000000006</v>
      </c>
      <c r="K29" s="394">
        <f>I29/$I$31</f>
        <v>0.15774489281611415</v>
      </c>
    </row>
    <row r="30" spans="1:20" ht="11.1" customHeight="1">
      <c r="A30" s="718"/>
      <c r="B30" s="719"/>
      <c r="C30" s="337" t="s">
        <v>107</v>
      </c>
      <c r="D30" s="94">
        <f>D24</f>
        <v>15</v>
      </c>
      <c r="E30" s="95">
        <f>E12+E18+E24</f>
        <v>510.16200000000003</v>
      </c>
      <c r="F30" s="94">
        <f t="shared" si="3"/>
        <v>5441.6647200000007</v>
      </c>
      <c r="G30" s="97">
        <f>E30/$E$31</f>
        <v>1.0633004787501227E-2</v>
      </c>
      <c r="H30" s="97">
        <f t="shared" si="4"/>
        <v>5.40384746501602E-2</v>
      </c>
      <c r="I30" s="98">
        <f>I12+I18+I24</f>
        <v>484.00699999999995</v>
      </c>
      <c r="J30" s="111">
        <f t="shared" ref="J30" si="8">J12+J18+J24</f>
        <v>5188.9354199999998</v>
      </c>
      <c r="K30" s="394">
        <f>I30/$I$31</f>
        <v>1.0988720831498123E-2</v>
      </c>
    </row>
    <row r="31" spans="1:20" ht="11.1" customHeight="1">
      <c r="A31" s="718"/>
      <c r="B31" s="719"/>
      <c r="C31" s="310" t="s">
        <v>0</v>
      </c>
      <c r="D31" s="311">
        <f>SUM(D26:D30)</f>
        <v>160132</v>
      </c>
      <c r="E31" s="312">
        <f>SUM(E26:E30)</f>
        <v>47979.099999999991</v>
      </c>
      <c r="F31" s="311">
        <f>SUM(F26:F30)</f>
        <v>511738.49153000006</v>
      </c>
      <c r="G31" s="315">
        <f>SUM(G26:G30)</f>
        <v>1.0000000000000002</v>
      </c>
      <c r="H31" s="315">
        <f>(E31-I31)/I31</f>
        <v>8.930022839862134E-2</v>
      </c>
      <c r="I31" s="316">
        <f>SUM(I26:I30)</f>
        <v>44045.799999999996</v>
      </c>
      <c r="J31" s="321">
        <f>SUM(J26:J30)</f>
        <v>472249.45799000014</v>
      </c>
      <c r="K31" s="395">
        <f>SUM(K26:K30)</f>
        <v>1.0000000000000002</v>
      </c>
    </row>
    <row r="32" spans="1:20" ht="9.9499999999999993" customHeight="1">
      <c r="A32" s="113"/>
      <c r="B32" s="114"/>
      <c r="C32" s="115"/>
      <c r="D32" s="84"/>
      <c r="E32" s="84"/>
      <c r="F32" s="84"/>
      <c r="G32" s="116"/>
      <c r="H32" s="117"/>
      <c r="I32" s="118"/>
      <c r="J32" s="118"/>
      <c r="K32" s="119"/>
    </row>
    <row r="33" spans="1:11" ht="12.95" customHeight="1">
      <c r="A33" s="753" t="s">
        <v>104</v>
      </c>
      <c r="B33" s="754"/>
      <c r="C33" s="754"/>
      <c r="D33" s="755"/>
      <c r="E33" s="291"/>
      <c r="F33" s="291"/>
      <c r="G33" s="292"/>
      <c r="H33" s="282"/>
      <c r="I33" s="293"/>
      <c r="J33" s="293"/>
      <c r="K33" s="396"/>
    </row>
    <row r="34" spans="1:11" ht="24.95" customHeight="1">
      <c r="A34" s="392"/>
      <c r="B34" s="285"/>
      <c r="C34" s="294"/>
      <c r="D34" s="295"/>
      <c r="E34" s="697">
        <f>'3.1'!D4</f>
        <v>2021</v>
      </c>
      <c r="F34" s="722"/>
      <c r="G34" s="723"/>
      <c r="H34" s="296"/>
      <c r="I34" s="700">
        <f>E34-1</f>
        <v>2020</v>
      </c>
      <c r="J34" s="724"/>
      <c r="K34" s="724"/>
    </row>
    <row r="35" spans="1:11" ht="24.95" customHeight="1">
      <c r="A35" s="392"/>
      <c r="B35" s="285"/>
      <c r="C35" s="286"/>
      <c r="D35" s="287"/>
      <c r="E35" s="693" t="s">
        <v>65</v>
      </c>
      <c r="F35" s="696"/>
      <c r="G35" s="743" t="s">
        <v>35</v>
      </c>
      <c r="H35" s="704" t="s">
        <v>270</v>
      </c>
      <c r="I35" s="749" t="s">
        <v>65</v>
      </c>
      <c r="J35" s="750"/>
      <c r="K35" s="689" t="s">
        <v>35</v>
      </c>
    </row>
    <row r="36" spans="1:11" ht="24.95" customHeight="1">
      <c r="A36" s="392"/>
      <c r="B36" s="288"/>
      <c r="C36" s="288"/>
      <c r="D36" s="702" t="s">
        <v>211</v>
      </c>
      <c r="E36" s="695"/>
      <c r="F36" s="702"/>
      <c r="G36" s="704"/>
      <c r="H36" s="704"/>
      <c r="I36" s="749"/>
      <c r="J36" s="751"/>
      <c r="K36" s="691"/>
    </row>
    <row r="37" spans="1:11" ht="15" customHeight="1">
      <c r="A37" s="752" t="s">
        <v>210</v>
      </c>
      <c r="B37" s="752"/>
      <c r="C37" s="340" t="s">
        <v>237</v>
      </c>
      <c r="D37" s="703"/>
      <c r="E37" s="339" t="s">
        <v>278</v>
      </c>
      <c r="F37" s="584" t="s">
        <v>273</v>
      </c>
      <c r="G37" s="705"/>
      <c r="H37" s="705"/>
      <c r="I37" s="289" t="s">
        <v>279</v>
      </c>
      <c r="J37" s="290" t="s">
        <v>273</v>
      </c>
      <c r="K37" s="748"/>
    </row>
    <row r="38" spans="1:11" ht="11.1" customHeight="1">
      <c r="A38" s="712" t="str">
        <f>'3.1'!D6</f>
        <v>červenec</v>
      </c>
      <c r="B38" s="713"/>
      <c r="C38" s="337" t="s">
        <v>4</v>
      </c>
      <c r="D38" s="99">
        <v>142</v>
      </c>
      <c r="E38" s="95">
        <v>8082.4390287503302</v>
      </c>
      <c r="F38" s="99">
        <v>86246.379189999992</v>
      </c>
      <c r="G38" s="101">
        <f>E38/$E$43</f>
        <v>0.3970279190435046</v>
      </c>
      <c r="H38" s="101">
        <f>(E38-I38)/I38</f>
        <v>-6.2821548031024452E-2</v>
      </c>
      <c r="I38" s="98">
        <v>8624.2262738429799</v>
      </c>
      <c r="J38" s="112">
        <v>92324.56584000001</v>
      </c>
      <c r="K38" s="393">
        <f>I38/$I$43</f>
        <v>0.41480736521618933</v>
      </c>
    </row>
    <row r="39" spans="1:11" ht="11.1" customHeight="1">
      <c r="A39" s="714"/>
      <c r="B39" s="715"/>
      <c r="C39" s="337" t="s">
        <v>5</v>
      </c>
      <c r="D39" s="94">
        <v>1566</v>
      </c>
      <c r="E39" s="95">
        <v>4005.5729464199153</v>
      </c>
      <c r="F39" s="94">
        <v>42742.81493</v>
      </c>
      <c r="G39" s="97">
        <f t="shared" ref="G39" si="9">E39/$E$43</f>
        <v>0.19676291845036623</v>
      </c>
      <c r="H39" s="97">
        <f>(E39-I39)/I39</f>
        <v>0.12869890517612848</v>
      </c>
      <c r="I39" s="98">
        <v>3548.8409956372407</v>
      </c>
      <c r="J39" s="111">
        <v>37991.260490000001</v>
      </c>
      <c r="K39" s="394">
        <f t="shared" ref="K39:K42" si="10">I39/$I$43</f>
        <v>0.17069187846291473</v>
      </c>
    </row>
    <row r="40" spans="1:11" ht="11.1" customHeight="1">
      <c r="A40" s="714"/>
      <c r="B40" s="715"/>
      <c r="C40" s="337" t="s">
        <v>6</v>
      </c>
      <c r="D40" s="94">
        <v>38523</v>
      </c>
      <c r="E40" s="95">
        <v>2797.3303344761562</v>
      </c>
      <c r="F40" s="94">
        <v>29849.8552851108</v>
      </c>
      <c r="G40" s="97">
        <f>E40/$E$43</f>
        <v>0.13741127370385592</v>
      </c>
      <c r="H40" s="97">
        <f t="shared" ref="H40:H42" si="11">(E40-I40)/I40</f>
        <v>-9.7907109699913619E-2</v>
      </c>
      <c r="I40" s="98">
        <v>3100.9338002271675</v>
      </c>
      <c r="J40" s="111">
        <v>33196.2981467762</v>
      </c>
      <c r="K40" s="394">
        <f t="shared" si="10"/>
        <v>0.14914847298050796</v>
      </c>
    </row>
    <row r="41" spans="1:11" ht="11.1" customHeight="1">
      <c r="A41" s="714"/>
      <c r="B41" s="715"/>
      <c r="C41" s="337" t="s">
        <v>7</v>
      </c>
      <c r="D41" s="94">
        <v>375331</v>
      </c>
      <c r="E41" s="95">
        <v>4234.3999582270926</v>
      </c>
      <c r="F41" s="94">
        <v>45184.590612902211</v>
      </c>
      <c r="G41" s="97">
        <f>E41/$E$43</f>
        <v>0.2080034254304472</v>
      </c>
      <c r="H41" s="97">
        <f t="shared" si="11"/>
        <v>-5.4180128286593653E-2</v>
      </c>
      <c r="I41" s="98">
        <v>4476.9623528381117</v>
      </c>
      <c r="J41" s="111">
        <v>47927.039605237347</v>
      </c>
      <c r="K41" s="394">
        <f t="shared" si="10"/>
        <v>0.21533258738645433</v>
      </c>
    </row>
    <row r="42" spans="1:11" ht="11.1" customHeight="1">
      <c r="A42" s="714"/>
      <c r="B42" s="715"/>
      <c r="C42" s="337" t="s">
        <v>107</v>
      </c>
      <c r="D42" s="94">
        <v>35</v>
      </c>
      <c r="E42" s="95">
        <v>1237.614585574114</v>
      </c>
      <c r="F42" s="94">
        <v>13206.383179999999</v>
      </c>
      <c r="G42" s="97">
        <f>E42/$E$43</f>
        <v>6.0794463371826118E-2</v>
      </c>
      <c r="H42" s="97">
        <f t="shared" si="11"/>
        <v>0.19006501416977206</v>
      </c>
      <c r="I42" s="98">
        <v>1039.9554401130883</v>
      </c>
      <c r="J42" s="111">
        <v>11132.991890000001</v>
      </c>
      <c r="K42" s="394">
        <f t="shared" si="10"/>
        <v>5.001969595393374E-2</v>
      </c>
    </row>
    <row r="43" spans="1:11" ht="11.1" customHeight="1">
      <c r="A43" s="716"/>
      <c r="B43" s="717"/>
      <c r="C43" s="310" t="s">
        <v>0</v>
      </c>
      <c r="D43" s="311">
        <v>415597</v>
      </c>
      <c r="E43" s="312">
        <v>20357.356853447607</v>
      </c>
      <c r="F43" s="311">
        <v>217230.02319801302</v>
      </c>
      <c r="G43" s="315">
        <f>SUM(G38:G42)</f>
        <v>1</v>
      </c>
      <c r="H43" s="315">
        <f>(E43-I43)/I43</f>
        <v>-2.0853431831224886E-2</v>
      </c>
      <c r="I43" s="316">
        <v>20790.918862658586</v>
      </c>
      <c r="J43" s="321">
        <v>222572.15597201357</v>
      </c>
      <c r="K43" s="395">
        <f>SUM(K38:K42)</f>
        <v>1</v>
      </c>
    </row>
    <row r="44" spans="1:11" ht="11.1" customHeight="1">
      <c r="A44" s="712" t="str">
        <f>'3.1'!E6</f>
        <v>srpen</v>
      </c>
      <c r="B44" s="713"/>
      <c r="C44" s="337" t="s">
        <v>4</v>
      </c>
      <c r="D44" s="99">
        <v>147</v>
      </c>
      <c r="E44" s="95">
        <v>6598.5790081116693</v>
      </c>
      <c r="F44" s="99">
        <v>70226.732780000006</v>
      </c>
      <c r="G44" s="101">
        <f>E44/$E$49</f>
        <v>0.31806106083572444</v>
      </c>
      <c r="H44" s="101">
        <f>(E44-I44)/I44</f>
        <v>-6.3280706342328727E-2</v>
      </c>
      <c r="I44" s="98">
        <v>7044.3504823582216</v>
      </c>
      <c r="J44" s="112">
        <v>75665.088040000017</v>
      </c>
      <c r="K44" s="393">
        <f>I44/$I$49</f>
        <v>0.38480006030406116</v>
      </c>
    </row>
    <row r="45" spans="1:11" ht="11.1" customHeight="1">
      <c r="A45" s="714"/>
      <c r="B45" s="715"/>
      <c r="C45" s="337" t="s">
        <v>5</v>
      </c>
      <c r="D45" s="94">
        <v>1566</v>
      </c>
      <c r="E45" s="95">
        <v>4373.7986946060591</v>
      </c>
      <c r="F45" s="94">
        <v>46549.054689999997</v>
      </c>
      <c r="G45" s="97">
        <f t="shared" ref="G45:G48" si="12">E45/$E$49</f>
        <v>0.2108234289501088</v>
      </c>
      <c r="H45" s="97">
        <f>(E45-I45)/I45</f>
        <v>0.33681086419491751</v>
      </c>
      <c r="I45" s="98">
        <v>3271.8156410556558</v>
      </c>
      <c r="J45" s="111">
        <v>35143.387009999999</v>
      </c>
      <c r="K45" s="394">
        <f t="shared" ref="K45:K48" si="13">I45/$I$49</f>
        <v>0.17872405115773229</v>
      </c>
    </row>
    <row r="46" spans="1:11" ht="11.1" customHeight="1">
      <c r="A46" s="714"/>
      <c r="B46" s="715"/>
      <c r="C46" s="337" t="s">
        <v>6</v>
      </c>
      <c r="D46" s="94">
        <v>38566</v>
      </c>
      <c r="E46" s="95">
        <v>3476.9109110950035</v>
      </c>
      <c r="F46" s="94">
        <v>37003.741473610804</v>
      </c>
      <c r="G46" s="97">
        <f t="shared" si="12"/>
        <v>0.16759213937648243</v>
      </c>
      <c r="H46" s="97">
        <f t="shared" ref="H46:H48" si="14">(E46-I46)/I46</f>
        <v>0.24506482800739532</v>
      </c>
      <c r="I46" s="98">
        <v>2792.5541167679276</v>
      </c>
      <c r="J46" s="111">
        <v>29995.519564262202</v>
      </c>
      <c r="K46" s="394">
        <f t="shared" si="13"/>
        <v>0.15254422607532153</v>
      </c>
    </row>
    <row r="47" spans="1:11" ht="11.1" customHeight="1">
      <c r="A47" s="714"/>
      <c r="B47" s="715"/>
      <c r="C47" s="337" t="s">
        <v>7</v>
      </c>
      <c r="D47" s="94">
        <v>375065</v>
      </c>
      <c r="E47" s="95">
        <v>5001.9684074824117</v>
      </c>
      <c r="F47" s="94">
        <v>53234.480417375999</v>
      </c>
      <c r="G47" s="97">
        <f t="shared" si="12"/>
        <v>0.24110211850080063</v>
      </c>
      <c r="H47" s="97">
        <f t="shared" si="14"/>
        <v>0.20483211799151013</v>
      </c>
      <c r="I47" s="98">
        <v>4151.5895308475319</v>
      </c>
      <c r="J47" s="111">
        <v>44593.257565748419</v>
      </c>
      <c r="K47" s="394">
        <f t="shared" si="13"/>
        <v>0.22678200152429628</v>
      </c>
    </row>
    <row r="48" spans="1:11" ht="11.1" customHeight="1">
      <c r="A48" s="714"/>
      <c r="B48" s="715"/>
      <c r="C48" s="337" t="s">
        <v>107</v>
      </c>
      <c r="D48" s="94">
        <v>35</v>
      </c>
      <c r="E48" s="95">
        <v>1295.0078335522535</v>
      </c>
      <c r="F48" s="94">
        <v>13782.387959999998</v>
      </c>
      <c r="G48" s="97">
        <f t="shared" si="12"/>
        <v>6.2421252336883816E-2</v>
      </c>
      <c r="H48" s="97">
        <f t="shared" si="14"/>
        <v>0.2378069396837878</v>
      </c>
      <c r="I48" s="98">
        <v>1046.2114826105906</v>
      </c>
      <c r="J48" s="111">
        <v>11237.618210000001</v>
      </c>
      <c r="K48" s="394">
        <f t="shared" si="13"/>
        <v>5.7149660938588753E-2</v>
      </c>
    </row>
    <row r="49" spans="1:11" ht="11.1" customHeight="1">
      <c r="A49" s="716"/>
      <c r="B49" s="717"/>
      <c r="C49" s="310" t="s">
        <v>0</v>
      </c>
      <c r="D49" s="311">
        <v>415379</v>
      </c>
      <c r="E49" s="312">
        <v>20746.264854847395</v>
      </c>
      <c r="F49" s="311">
        <v>220796.39732098681</v>
      </c>
      <c r="G49" s="315">
        <f>SUM(G44:G48)</f>
        <v>1.0000000000000002</v>
      </c>
      <c r="H49" s="315">
        <f t="shared" ref="H49" si="15">(E49-I49)/I49</f>
        <v>0.13327183069925799</v>
      </c>
      <c r="I49" s="316">
        <v>18306.521253639927</v>
      </c>
      <c r="J49" s="321">
        <v>196634.87039001065</v>
      </c>
      <c r="K49" s="395">
        <f>SUM(K44:K48)</f>
        <v>1</v>
      </c>
    </row>
    <row r="50" spans="1:11" ht="11.1" customHeight="1">
      <c r="A50" s="718" t="str">
        <f>'3.1'!F6</f>
        <v>září</v>
      </c>
      <c r="B50" s="719"/>
      <c r="C50" s="336" t="s">
        <v>4</v>
      </c>
      <c r="D50" s="99">
        <v>144</v>
      </c>
      <c r="E50" s="242">
        <v>8070.104701560138</v>
      </c>
      <c r="F50" s="99">
        <v>85930.487500000003</v>
      </c>
      <c r="G50" s="101">
        <f>E50/$E$55</f>
        <v>0.29737975687693663</v>
      </c>
      <c r="H50" s="101">
        <f>(E50-I50)/I50</f>
        <v>-9.6251712149866102E-3</v>
      </c>
      <c r="I50" s="454">
        <v>8148.5357533374508</v>
      </c>
      <c r="J50" s="112">
        <v>87348.71822000001</v>
      </c>
      <c r="K50" s="393">
        <f>I50/$I$55</f>
        <v>0.3052912205910267</v>
      </c>
    </row>
    <row r="51" spans="1:11" ht="11.1" customHeight="1">
      <c r="A51" s="718"/>
      <c r="B51" s="719"/>
      <c r="C51" s="337" t="s">
        <v>5</v>
      </c>
      <c r="D51" s="94">
        <v>1566</v>
      </c>
      <c r="E51" s="95">
        <v>5201.5850863495652</v>
      </c>
      <c r="F51" s="94">
        <v>55386.478170000002</v>
      </c>
      <c r="G51" s="97">
        <f t="shared" ref="G51:G54" si="16">E51/$E$55</f>
        <v>0.19167608916576909</v>
      </c>
      <c r="H51" s="97">
        <f t="shared" ref="H51:H54" si="17">(E51-I51)/I51</f>
        <v>3.9651673006029765E-2</v>
      </c>
      <c r="I51" s="98">
        <v>5003.1998422219604</v>
      </c>
      <c r="J51" s="111">
        <v>53632.090990000012</v>
      </c>
      <c r="K51" s="394">
        <f t="shared" ref="K51:K54" si="18">I51/$I$55</f>
        <v>0.18744876784361819</v>
      </c>
    </row>
    <row r="52" spans="1:11" ht="11.1" customHeight="1">
      <c r="A52" s="718"/>
      <c r="B52" s="719"/>
      <c r="C52" s="337" t="s">
        <v>6</v>
      </c>
      <c r="D52" s="94">
        <v>38452</v>
      </c>
      <c r="E52" s="95">
        <v>5198.3060724640955</v>
      </c>
      <c r="F52" s="94">
        <v>55351.563230040003</v>
      </c>
      <c r="G52" s="97">
        <f t="shared" si="16"/>
        <v>0.19155525896738657</v>
      </c>
      <c r="H52" s="97">
        <f t="shared" si="17"/>
        <v>2.3569254971676718E-3</v>
      </c>
      <c r="I52" s="98">
        <v>5186.0828615373139</v>
      </c>
      <c r="J52" s="111">
        <v>55592.5161262646</v>
      </c>
      <c r="K52" s="394">
        <f t="shared" si="18"/>
        <v>0.19430062219908187</v>
      </c>
    </row>
    <row r="53" spans="1:11" ht="11.1" customHeight="1">
      <c r="A53" s="718"/>
      <c r="B53" s="719"/>
      <c r="C53" s="337" t="s">
        <v>7</v>
      </c>
      <c r="D53" s="94">
        <v>374997</v>
      </c>
      <c r="E53" s="95">
        <v>7385.0865282510986</v>
      </c>
      <c r="F53" s="94">
        <v>78636.401594960276</v>
      </c>
      <c r="G53" s="97">
        <f t="shared" si="16"/>
        <v>0.27213714288761093</v>
      </c>
      <c r="H53" s="97">
        <f t="shared" si="17"/>
        <v>1.2618242738972279E-2</v>
      </c>
      <c r="I53" s="98">
        <v>7293.0609153115856</v>
      </c>
      <c r="J53" s="111">
        <v>78178.389618731366</v>
      </c>
      <c r="K53" s="394">
        <f t="shared" si="18"/>
        <v>0.2732401913765008</v>
      </c>
    </row>
    <row r="54" spans="1:11" ht="11.1" customHeight="1">
      <c r="A54" s="718"/>
      <c r="B54" s="719"/>
      <c r="C54" s="337" t="s">
        <v>107</v>
      </c>
      <c r="D54" s="94">
        <v>35</v>
      </c>
      <c r="E54" s="95">
        <v>1282.2883131063363</v>
      </c>
      <c r="F54" s="94">
        <v>13653.806</v>
      </c>
      <c r="G54" s="97">
        <f t="shared" si="16"/>
        <v>4.7251752102296797E-2</v>
      </c>
      <c r="H54" s="97">
        <f t="shared" si="17"/>
        <v>0.20953921469272865</v>
      </c>
      <c r="I54" s="98">
        <v>1060.146126334638</v>
      </c>
      <c r="J54" s="111">
        <v>11364.297909999999</v>
      </c>
      <c r="K54" s="394">
        <f t="shared" si="18"/>
        <v>3.9719197989772519E-2</v>
      </c>
    </row>
    <row r="55" spans="1:11" ht="11.1" customHeight="1">
      <c r="A55" s="718"/>
      <c r="B55" s="719"/>
      <c r="C55" s="310" t="s">
        <v>0</v>
      </c>
      <c r="D55" s="311">
        <v>415194</v>
      </c>
      <c r="E55" s="312">
        <v>27137.370701731234</v>
      </c>
      <c r="F55" s="311">
        <v>288958.73649500031</v>
      </c>
      <c r="G55" s="315">
        <f>SUM(G50:G54)</f>
        <v>1</v>
      </c>
      <c r="H55" s="315">
        <f t="shared" ref="H55" si="19">(E55-I55)/I55</f>
        <v>1.6722669685707944E-2</v>
      </c>
      <c r="I55" s="316">
        <v>26691.025498742947</v>
      </c>
      <c r="J55" s="321">
        <v>286116.01286499604</v>
      </c>
      <c r="K55" s="395">
        <f>SUM(K50:K54)</f>
        <v>1</v>
      </c>
    </row>
    <row r="56" spans="1:11" ht="11.1" customHeight="1">
      <c r="A56" s="720" t="str">
        <f>'3.1'!G6</f>
        <v>III. čtvrtletí</v>
      </c>
      <c r="B56" s="721"/>
      <c r="C56" s="337" t="s">
        <v>4</v>
      </c>
      <c r="D56" s="94">
        <f>D50</f>
        <v>144</v>
      </c>
      <c r="E56" s="95">
        <f>E38+E44+E50</f>
        <v>22751.122738422135</v>
      </c>
      <c r="F56" s="94">
        <f>F38+F44+F50</f>
        <v>242403.59947000002</v>
      </c>
      <c r="G56" s="97">
        <f>E56/$E$61</f>
        <v>0.33339378480491516</v>
      </c>
      <c r="H56" s="97">
        <f>(E56-I56)/I56</f>
        <v>-4.4757305096895912E-2</v>
      </c>
      <c r="I56" s="98">
        <f>I38+I44+I50</f>
        <v>23817.112509538652</v>
      </c>
      <c r="J56" s="111">
        <f>J38+J44+J50</f>
        <v>255338.37210000004</v>
      </c>
      <c r="K56" s="394">
        <f>I56/$I$61</f>
        <v>0.3620256573379218</v>
      </c>
    </row>
    <row r="57" spans="1:11" ht="11.1" customHeight="1">
      <c r="A57" s="718"/>
      <c r="B57" s="719"/>
      <c r="C57" s="337" t="s">
        <v>5</v>
      </c>
      <c r="D57" s="94">
        <f>D51</f>
        <v>1566</v>
      </c>
      <c r="E57" s="95">
        <f t="shared" ref="E57:F58" si="20">E39+E45+E51</f>
        <v>13580.95672737554</v>
      </c>
      <c r="F57" s="94">
        <f t="shared" si="20"/>
        <v>144678.34779</v>
      </c>
      <c r="G57" s="97">
        <f t="shared" ref="G57:G60" si="21">E57/$E$61</f>
        <v>0.19901464277914244</v>
      </c>
      <c r="H57" s="97">
        <f t="shared" ref="H57:H60" si="22">(E57-I57)/I57</f>
        <v>0.14860635796739158</v>
      </c>
      <c r="I57" s="98">
        <f t="shared" ref="I57:J57" si="23">I39+I45+I51</f>
        <v>11823.856478914857</v>
      </c>
      <c r="J57" s="111">
        <f t="shared" si="23"/>
        <v>126766.73849</v>
      </c>
      <c r="K57" s="394">
        <f t="shared" ref="K57:K60" si="24">I57/$I$61</f>
        <v>0.17972537234872862</v>
      </c>
    </row>
    <row r="58" spans="1:11" ht="11.1" customHeight="1">
      <c r="A58" s="718"/>
      <c r="B58" s="719"/>
      <c r="C58" s="337" t="s">
        <v>6</v>
      </c>
      <c r="D58" s="94">
        <f>D52</f>
        <v>38452</v>
      </c>
      <c r="E58" s="95">
        <f>E40+E46+E52</f>
        <v>11472.547318035256</v>
      </c>
      <c r="F58" s="94">
        <f t="shared" si="20"/>
        <v>122205.1599887616</v>
      </c>
      <c r="G58" s="97">
        <f t="shared" si="21"/>
        <v>0.16811811951828629</v>
      </c>
      <c r="H58" s="97">
        <f t="shared" si="22"/>
        <v>3.5468570701698371E-2</v>
      </c>
      <c r="I58" s="98">
        <f>I40+I46+I52</f>
        <v>11079.570778532408</v>
      </c>
      <c r="J58" s="111">
        <f t="shared" ref="J58" si="25">J40+J46+J52</f>
        <v>118784.333837303</v>
      </c>
      <c r="K58" s="394">
        <f t="shared" si="24"/>
        <v>0.16841205635291856</v>
      </c>
    </row>
    <row r="59" spans="1:11" ht="11.1" customHeight="1">
      <c r="A59" s="718"/>
      <c r="B59" s="719"/>
      <c r="C59" s="337" t="s">
        <v>7</v>
      </c>
      <c r="D59" s="94">
        <f>D53</f>
        <v>374997</v>
      </c>
      <c r="E59" s="95">
        <f t="shared" ref="E59:F60" si="26">E41+E47+E53</f>
        <v>16621.454893960603</v>
      </c>
      <c r="F59" s="94">
        <f t="shared" si="26"/>
        <v>177055.47262523847</v>
      </c>
      <c r="G59" s="97">
        <f t="shared" si="21"/>
        <v>0.24356994684500682</v>
      </c>
      <c r="H59" s="97">
        <f t="shared" si="22"/>
        <v>4.3955477613891722E-2</v>
      </c>
      <c r="I59" s="98">
        <f t="shared" ref="I59:J59" si="27">I41+I47+I53</f>
        <v>15921.612798997228</v>
      </c>
      <c r="J59" s="111">
        <f t="shared" si="27"/>
        <v>170698.68678971712</v>
      </c>
      <c r="K59" s="394">
        <f t="shared" si="24"/>
        <v>0.24201222281367527</v>
      </c>
    </row>
    <row r="60" spans="1:11" ht="11.1" customHeight="1">
      <c r="A60" s="718"/>
      <c r="B60" s="719"/>
      <c r="C60" s="337" t="s">
        <v>107</v>
      </c>
      <c r="D60" s="94">
        <f>D54</f>
        <v>35</v>
      </c>
      <c r="E60" s="95">
        <f>E42+E48+E54</f>
        <v>3814.9107322327036</v>
      </c>
      <c r="F60" s="94">
        <f t="shared" si="26"/>
        <v>40642.577139999994</v>
      </c>
      <c r="G60" s="97">
        <f t="shared" si="21"/>
        <v>5.5903506052649411E-2</v>
      </c>
      <c r="H60" s="97">
        <f t="shared" si="22"/>
        <v>0.21250195792643581</v>
      </c>
      <c r="I60" s="98">
        <f>I42+I48+I54</f>
        <v>3146.3130490583171</v>
      </c>
      <c r="J60" s="111">
        <f t="shared" ref="J60" si="28">J42+J48+J54</f>
        <v>33734.908009999999</v>
      </c>
      <c r="K60" s="394">
        <f t="shared" si="24"/>
        <v>4.7824691146755728E-2</v>
      </c>
    </row>
    <row r="61" spans="1:11" ht="11.1" customHeight="1">
      <c r="A61" s="718"/>
      <c r="B61" s="719"/>
      <c r="C61" s="310" t="s">
        <v>0</v>
      </c>
      <c r="D61" s="311">
        <f>SUM(D56:D60)</f>
        <v>415194</v>
      </c>
      <c r="E61" s="312">
        <f>SUM(E56:E60)</f>
        <v>68240.992410026229</v>
      </c>
      <c r="F61" s="311">
        <f>SUM(F56:F60)</f>
        <v>726985.157014</v>
      </c>
      <c r="G61" s="315">
        <f>SUM(G56:G60)</f>
        <v>1</v>
      </c>
      <c r="H61" s="315">
        <f>(E61-I61)/I61</f>
        <v>3.7278978496559305E-2</v>
      </c>
      <c r="I61" s="316">
        <f>SUM(I56:I60)</f>
        <v>65788.465615041467</v>
      </c>
      <c r="J61" s="321">
        <f>SUM(J56:J60)</f>
        <v>705323.03922702011</v>
      </c>
      <c r="K61" s="395">
        <f>SUM(K56:K60)</f>
        <v>1</v>
      </c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8"/>
  <dimension ref="A1:T119"/>
  <sheetViews>
    <sheetView showGridLines="0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16" s="216" customFormat="1" ht="15.75">
      <c r="A1" s="732" t="s">
        <v>256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</row>
    <row r="2" spans="1:16" ht="6" customHeight="1">
      <c r="A2" s="688"/>
      <c r="B2" s="688"/>
      <c r="C2" s="688"/>
      <c r="D2" s="206"/>
      <c r="E2" s="206"/>
      <c r="F2" s="207"/>
      <c r="G2" s="208"/>
      <c r="H2" s="208"/>
      <c r="I2" s="208"/>
      <c r="J2" s="75"/>
      <c r="K2" s="75"/>
    </row>
    <row r="3" spans="1:16" ht="12.95" customHeight="1">
      <c r="A3" s="737" t="s">
        <v>46</v>
      </c>
      <c r="B3" s="737"/>
      <c r="C3" s="737"/>
      <c r="D3" s="738"/>
      <c r="E3" s="389"/>
      <c r="F3" s="390"/>
      <c r="G3" s="281"/>
      <c r="H3" s="282"/>
      <c r="I3" s="390"/>
      <c r="J3" s="391"/>
      <c r="K3" s="391"/>
    </row>
    <row r="4" spans="1:16" ht="24.95" customHeight="1">
      <c r="A4" s="283"/>
      <c r="B4" s="283"/>
      <c r="C4" s="283"/>
      <c r="D4" s="272"/>
      <c r="E4" s="697">
        <f>'3.1'!D4</f>
        <v>2021</v>
      </c>
      <c r="F4" s="698"/>
      <c r="G4" s="699"/>
      <c r="H4" s="284"/>
      <c r="I4" s="700">
        <f>E4-1</f>
        <v>2020</v>
      </c>
      <c r="J4" s="701"/>
      <c r="K4" s="701"/>
    </row>
    <row r="5" spans="1:16" ht="24.95" customHeight="1">
      <c r="A5" s="392"/>
      <c r="B5" s="285"/>
      <c r="C5" s="286"/>
      <c r="D5" s="287"/>
      <c r="E5" s="693" t="s">
        <v>65</v>
      </c>
      <c r="F5" s="696"/>
      <c r="G5" s="743" t="s">
        <v>35</v>
      </c>
      <c r="H5" s="704" t="s">
        <v>270</v>
      </c>
      <c r="I5" s="749" t="s">
        <v>65</v>
      </c>
      <c r="J5" s="750"/>
      <c r="K5" s="689" t="s">
        <v>35</v>
      </c>
    </row>
    <row r="6" spans="1:16" ht="24.95" customHeight="1">
      <c r="A6" s="392"/>
      <c r="B6" s="288"/>
      <c r="C6" s="288"/>
      <c r="D6" s="702" t="s">
        <v>211</v>
      </c>
      <c r="E6" s="695"/>
      <c r="F6" s="702"/>
      <c r="G6" s="704"/>
      <c r="H6" s="704"/>
      <c r="I6" s="749"/>
      <c r="J6" s="751"/>
      <c r="K6" s="691"/>
    </row>
    <row r="7" spans="1:16" ht="15" customHeight="1">
      <c r="A7" s="752" t="s">
        <v>210</v>
      </c>
      <c r="B7" s="752"/>
      <c r="C7" s="340" t="s">
        <v>237</v>
      </c>
      <c r="D7" s="703"/>
      <c r="E7" s="339" t="s">
        <v>278</v>
      </c>
      <c r="F7" s="584" t="s">
        <v>273</v>
      </c>
      <c r="G7" s="705"/>
      <c r="H7" s="705"/>
      <c r="I7" s="289" t="s">
        <v>279</v>
      </c>
      <c r="J7" s="290" t="s">
        <v>273</v>
      </c>
      <c r="K7" s="748"/>
    </row>
    <row r="8" spans="1:16" ht="11.1" customHeight="1">
      <c r="A8" s="712" t="str">
        <f>'3.1'!D6</f>
        <v>červenec</v>
      </c>
      <c r="B8" s="713"/>
      <c r="C8" s="337" t="s">
        <v>4</v>
      </c>
      <c r="D8" s="99">
        <v>202</v>
      </c>
      <c r="E8" s="95">
        <v>36875.163000000008</v>
      </c>
      <c r="F8" s="99">
        <v>393811.93336500012</v>
      </c>
      <c r="G8" s="101">
        <f>E8/$E$13</f>
        <v>0.74418460895395744</v>
      </c>
      <c r="H8" s="101">
        <f>(E8-I8)/I8</f>
        <v>-6.7143890553124627E-2</v>
      </c>
      <c r="I8" s="98">
        <v>39529.314999999995</v>
      </c>
      <c r="J8" s="112">
        <v>423332.84130799997</v>
      </c>
      <c r="K8" s="393">
        <f>I8/$I$13</f>
        <v>0.77397140931788833</v>
      </c>
    </row>
    <row r="9" spans="1:16" ht="11.1" customHeight="1">
      <c r="A9" s="714"/>
      <c r="B9" s="715"/>
      <c r="C9" s="337" t="s">
        <v>5</v>
      </c>
      <c r="D9" s="94">
        <v>621</v>
      </c>
      <c r="E9" s="95">
        <v>5607.4390000000003</v>
      </c>
      <c r="F9" s="94">
        <v>59884.59189999997</v>
      </c>
      <c r="G9" s="97">
        <f>E9/$E$13</f>
        <v>0.11316478247020005</v>
      </c>
      <c r="H9" s="97">
        <f>(E9-I9)/I9</f>
        <v>0.13616408596403173</v>
      </c>
      <c r="I9" s="98">
        <v>4935.4130000000005</v>
      </c>
      <c r="J9" s="111">
        <v>52855.016759999977</v>
      </c>
      <c r="K9" s="394">
        <f>I9/$I$13</f>
        <v>9.6633816072346002E-2</v>
      </c>
      <c r="L9" s="210"/>
      <c r="N9" s="210"/>
      <c r="O9" s="210"/>
      <c r="P9" s="210"/>
    </row>
    <row r="10" spans="1:16" ht="11.1" customHeight="1">
      <c r="A10" s="714"/>
      <c r="B10" s="715"/>
      <c r="C10" s="337" t="s">
        <v>6</v>
      </c>
      <c r="D10" s="94">
        <v>19331</v>
      </c>
      <c r="E10" s="95">
        <v>1624.4859999999999</v>
      </c>
      <c r="F10" s="94">
        <v>17349.040199999999</v>
      </c>
      <c r="G10" s="97">
        <f>E10/$E$13</f>
        <v>3.2784057894501457E-2</v>
      </c>
      <c r="H10" s="97">
        <f t="shared" ref="H10:H12" si="0">(E10-I10)/I10</f>
        <v>0.1101668100658723</v>
      </c>
      <c r="I10" s="98">
        <v>1463.2810000000002</v>
      </c>
      <c r="J10" s="111">
        <v>15670.97611</v>
      </c>
      <c r="K10" s="394">
        <f>I10/$I$13</f>
        <v>2.8650576358282182E-2</v>
      </c>
      <c r="L10" s="210"/>
      <c r="N10" s="210"/>
      <c r="O10" s="210"/>
      <c r="P10" s="210"/>
    </row>
    <row r="11" spans="1:16" ht="11.1" customHeight="1">
      <c r="A11" s="714"/>
      <c r="B11" s="715"/>
      <c r="C11" s="337" t="s">
        <v>7</v>
      </c>
      <c r="D11" s="94">
        <v>240974</v>
      </c>
      <c r="E11" s="95">
        <v>4483.8999999999996</v>
      </c>
      <c r="F11" s="94">
        <v>47885.8</v>
      </c>
      <c r="G11" s="97">
        <f>E11/$E$13</f>
        <v>9.0490430322671359E-2</v>
      </c>
      <c r="H11" s="97">
        <f t="shared" si="0"/>
        <v>5.6402403109906851E-2</v>
      </c>
      <c r="I11" s="98">
        <v>4244.5</v>
      </c>
      <c r="J11" s="111">
        <v>45456.1</v>
      </c>
      <c r="K11" s="394">
        <f>I11/$I$13</f>
        <v>8.3105959383555653E-2</v>
      </c>
      <c r="L11" s="210"/>
      <c r="N11" s="210"/>
      <c r="O11" s="210"/>
      <c r="P11" s="210"/>
    </row>
    <row r="12" spans="1:16" ht="11.1" customHeight="1">
      <c r="A12" s="714"/>
      <c r="B12" s="715"/>
      <c r="C12" s="337" t="s">
        <v>107</v>
      </c>
      <c r="D12" s="94">
        <v>34</v>
      </c>
      <c r="E12" s="95">
        <v>960.10799999999995</v>
      </c>
      <c r="F12" s="94">
        <v>10253.477579999999</v>
      </c>
      <c r="G12" s="97">
        <f>E12/$E$13</f>
        <v>1.9376120358669764E-2</v>
      </c>
      <c r="H12" s="97">
        <f t="shared" si="0"/>
        <v>6.5787195119243608E-2</v>
      </c>
      <c r="I12" s="98">
        <v>900.84400000000005</v>
      </c>
      <c r="J12" s="111">
        <v>9647.4971800000003</v>
      </c>
      <c r="K12" s="394">
        <f>I12/$I$13</f>
        <v>1.7638238867927862E-2</v>
      </c>
      <c r="L12" s="210"/>
      <c r="N12" s="210"/>
      <c r="O12" s="210"/>
      <c r="P12" s="210"/>
    </row>
    <row r="13" spans="1:16" ht="11.1" customHeight="1">
      <c r="A13" s="716"/>
      <c r="B13" s="717"/>
      <c r="C13" s="310" t="s">
        <v>0</v>
      </c>
      <c r="D13" s="311">
        <v>261162</v>
      </c>
      <c r="E13" s="312">
        <v>49551.096000000005</v>
      </c>
      <c r="F13" s="311">
        <v>529184.84304499999</v>
      </c>
      <c r="G13" s="315">
        <f>SUM(G8:G12)</f>
        <v>1</v>
      </c>
      <c r="H13" s="315">
        <f>(E13-I13)/I13</f>
        <v>-2.9805307671888912E-2</v>
      </c>
      <c r="I13" s="316">
        <v>51073.352999999996</v>
      </c>
      <c r="J13" s="321">
        <v>546962.43135799991</v>
      </c>
      <c r="K13" s="395">
        <f>SUM(K8:K12)</f>
        <v>1</v>
      </c>
      <c r="L13" s="210"/>
    </row>
    <row r="14" spans="1:16" ht="11.1" customHeight="1">
      <c r="A14" s="718" t="str">
        <f>'3.1'!E6</f>
        <v>srpen</v>
      </c>
      <c r="B14" s="719"/>
      <c r="C14" s="337" t="s">
        <v>4</v>
      </c>
      <c r="D14" s="99">
        <v>197</v>
      </c>
      <c r="E14" s="95">
        <v>40181.550999999992</v>
      </c>
      <c r="F14" s="99">
        <v>428304.01408200001</v>
      </c>
      <c r="G14" s="101">
        <f>E14/$E$19</f>
        <v>0.73855340177377216</v>
      </c>
      <c r="H14" s="101">
        <f>(E14-I14)/I14</f>
        <v>1.0413165582723012E-2</v>
      </c>
      <c r="I14" s="98">
        <v>39767.445999999996</v>
      </c>
      <c r="J14" s="112">
        <v>426439.19077000022</v>
      </c>
      <c r="K14" s="393">
        <f>I14/$I$19</f>
        <v>0.78625543558442224</v>
      </c>
      <c r="L14" s="210"/>
      <c r="M14" s="210"/>
    </row>
    <row r="15" spans="1:16" ht="11.1" customHeight="1">
      <c r="A15" s="718"/>
      <c r="B15" s="719"/>
      <c r="C15" s="337" t="s">
        <v>5</v>
      </c>
      <c r="D15" s="94">
        <v>628</v>
      </c>
      <c r="E15" s="95">
        <v>5661.5639999999994</v>
      </c>
      <c r="F15" s="94">
        <v>60349.128019999953</v>
      </c>
      <c r="G15" s="97">
        <f>E15/$E$19</f>
        <v>0.10406187037329456</v>
      </c>
      <c r="H15" s="97">
        <f>(E15-I15)/I15</f>
        <v>0.21973669583172081</v>
      </c>
      <c r="I15" s="98">
        <v>4641.6280000000006</v>
      </c>
      <c r="J15" s="111">
        <v>49774.390720000018</v>
      </c>
      <c r="K15" s="394">
        <f>I15/$I$19</f>
        <v>9.1771174969618396E-2</v>
      </c>
      <c r="L15" s="211"/>
      <c r="M15" s="210"/>
    </row>
    <row r="16" spans="1:16" ht="11.1" customHeight="1">
      <c r="A16" s="718"/>
      <c r="B16" s="719"/>
      <c r="C16" s="337" t="s">
        <v>6</v>
      </c>
      <c r="D16" s="94">
        <v>19328</v>
      </c>
      <c r="E16" s="95">
        <v>1981.4840000000002</v>
      </c>
      <c r="F16" s="94">
        <v>21122.065780000001</v>
      </c>
      <c r="G16" s="97">
        <f>E16/$E$19</f>
        <v>3.6420489312627612E-2</v>
      </c>
      <c r="H16" s="97">
        <f t="shared" ref="H16:H19" si="1">(E16-I16)/I16</f>
        <v>0.55844061872519091</v>
      </c>
      <c r="I16" s="98">
        <v>1271.453</v>
      </c>
      <c r="J16" s="111">
        <v>13634.43147</v>
      </c>
      <c r="K16" s="394">
        <f>I16/$I$19</f>
        <v>2.5138321237429238E-2</v>
      </c>
      <c r="L16" s="210"/>
      <c r="M16" s="210"/>
      <c r="N16" s="210"/>
      <c r="O16" s="210"/>
    </row>
    <row r="17" spans="1:20" ht="11.1" customHeight="1">
      <c r="A17" s="718"/>
      <c r="B17" s="719"/>
      <c r="C17" s="337" t="s">
        <v>7</v>
      </c>
      <c r="D17" s="94">
        <v>240940</v>
      </c>
      <c r="E17" s="95">
        <v>5599.8</v>
      </c>
      <c r="F17" s="94">
        <v>59691.199999999997</v>
      </c>
      <c r="G17" s="97">
        <f>E17/$E$19</f>
        <v>0.10292662269937689</v>
      </c>
      <c r="H17" s="97">
        <f t="shared" si="1"/>
        <v>0.39998499962499062</v>
      </c>
      <c r="I17" s="98">
        <v>3999.9</v>
      </c>
      <c r="J17" s="111">
        <v>42893.4</v>
      </c>
      <c r="K17" s="394">
        <f>I17/$I$19</f>
        <v>7.9083356693163812E-2</v>
      </c>
      <c r="L17" s="210"/>
      <c r="M17" s="210"/>
      <c r="N17" s="210"/>
      <c r="O17" s="210"/>
    </row>
    <row r="18" spans="1:20" ht="11.1" customHeight="1">
      <c r="A18" s="718"/>
      <c r="B18" s="719"/>
      <c r="C18" s="337" t="s">
        <v>107</v>
      </c>
      <c r="D18" s="94">
        <v>35</v>
      </c>
      <c r="E18" s="95">
        <v>981.35</v>
      </c>
      <c r="F18" s="94">
        <v>10460.66296</v>
      </c>
      <c r="G18" s="97">
        <f>E18/$E$19</f>
        <v>1.8037615840928875E-2</v>
      </c>
      <c r="H18" s="97">
        <f t="shared" si="1"/>
        <v>9.2998726960264039E-2</v>
      </c>
      <c r="I18" s="98">
        <v>897.851</v>
      </c>
      <c r="J18" s="111">
        <v>9628.1073799999995</v>
      </c>
      <c r="K18" s="394">
        <f>I18/$I$19</f>
        <v>1.775171151536634E-2</v>
      </c>
      <c r="L18" s="210"/>
      <c r="M18" s="210"/>
      <c r="N18" s="210"/>
      <c r="O18" s="210"/>
    </row>
    <row r="19" spans="1:20" ht="11.1" customHeight="1">
      <c r="A19" s="718"/>
      <c r="B19" s="719"/>
      <c r="C19" s="310" t="s">
        <v>0</v>
      </c>
      <c r="D19" s="311">
        <v>261128</v>
      </c>
      <c r="E19" s="312">
        <v>54405.748999999989</v>
      </c>
      <c r="F19" s="311">
        <v>579927.07084199996</v>
      </c>
      <c r="G19" s="315">
        <f>SUM(G14:G18)</f>
        <v>1.0000000000000002</v>
      </c>
      <c r="H19" s="315">
        <f t="shared" si="1"/>
        <v>7.5674205436570829E-2</v>
      </c>
      <c r="I19" s="316">
        <v>50578.277999999998</v>
      </c>
      <c r="J19" s="321">
        <v>542369.52034000016</v>
      </c>
      <c r="K19" s="395">
        <f>SUM(K14:K18)</f>
        <v>1</v>
      </c>
      <c r="L19" s="210"/>
      <c r="M19" s="210"/>
      <c r="N19" s="210"/>
      <c r="O19" s="210"/>
    </row>
    <row r="20" spans="1:20" ht="11.1" customHeight="1">
      <c r="A20" s="718" t="str">
        <f>'3.1'!F6</f>
        <v>září</v>
      </c>
      <c r="B20" s="719"/>
      <c r="C20" s="336" t="s">
        <v>4</v>
      </c>
      <c r="D20" s="99">
        <v>197</v>
      </c>
      <c r="E20" s="242">
        <v>43232.619999999995</v>
      </c>
      <c r="F20" s="99">
        <v>460920.93031800009</v>
      </c>
      <c r="G20" s="101">
        <f>E20/$E$25</f>
        <v>0.71731994713690617</v>
      </c>
      <c r="H20" s="101">
        <f>(E20-I20)/I20</f>
        <v>-4.3143892986457412E-2</v>
      </c>
      <c r="I20" s="454">
        <v>45181.945</v>
      </c>
      <c r="J20" s="112">
        <v>484764.62945800001</v>
      </c>
      <c r="K20" s="393">
        <f>I20/$I$25</f>
        <v>0.70483210874676305</v>
      </c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11.1" customHeight="1">
      <c r="A21" s="718"/>
      <c r="B21" s="719"/>
      <c r="C21" s="337" t="s">
        <v>5</v>
      </c>
      <c r="D21" s="94">
        <v>630</v>
      </c>
      <c r="E21" s="95">
        <v>5182.0130000000008</v>
      </c>
      <c r="F21" s="94">
        <v>55248.642180000003</v>
      </c>
      <c r="G21" s="97">
        <f>E21/$E$25</f>
        <v>8.5980477038466827E-2</v>
      </c>
      <c r="H21" s="97">
        <f t="shared" ref="H21:H25" si="2">(E21-I21)/I21</f>
        <v>-0.12388196748362502</v>
      </c>
      <c r="I21" s="98">
        <v>5914.7429999999995</v>
      </c>
      <c r="J21" s="111">
        <v>63463.047389999978</v>
      </c>
      <c r="K21" s="394">
        <f>I21/$I$25</f>
        <v>9.2269174808325652E-2</v>
      </c>
      <c r="L21" s="95"/>
      <c r="M21" s="95"/>
      <c r="N21" s="95"/>
      <c r="O21" s="95"/>
      <c r="P21" s="95"/>
      <c r="Q21" s="95"/>
      <c r="R21" s="95"/>
      <c r="S21" s="95"/>
      <c r="T21" s="95"/>
    </row>
    <row r="22" spans="1:20" ht="11.1" customHeight="1">
      <c r="A22" s="718"/>
      <c r="B22" s="719"/>
      <c r="C22" s="337" t="s">
        <v>6</v>
      </c>
      <c r="D22" s="94">
        <v>19243</v>
      </c>
      <c r="E22" s="95">
        <v>2930.1970000000001</v>
      </c>
      <c r="F22" s="94">
        <v>31240.642960000001</v>
      </c>
      <c r="G22" s="97">
        <f>E22/$E$25</f>
        <v>4.8618121158068177E-2</v>
      </c>
      <c r="H22" s="97">
        <f t="shared" si="2"/>
        <v>-9.3671561851519994E-2</v>
      </c>
      <c r="I22" s="98">
        <v>3233.0410000000002</v>
      </c>
      <c r="J22" s="111">
        <v>34689.054929999998</v>
      </c>
      <c r="K22" s="394">
        <f>I22/$I$25</f>
        <v>5.0434993573090836E-2</v>
      </c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1.1" customHeight="1">
      <c r="A23" s="718"/>
      <c r="B23" s="719"/>
      <c r="C23" s="337" t="s">
        <v>7</v>
      </c>
      <c r="D23" s="94">
        <v>241032</v>
      </c>
      <c r="E23" s="95">
        <v>7867.4</v>
      </c>
      <c r="F23" s="94">
        <v>83879.5</v>
      </c>
      <c r="G23" s="97">
        <f>E23/$E$25</f>
        <v>0.1305366862361082</v>
      </c>
      <c r="H23" s="97">
        <f t="shared" si="2"/>
        <v>-9.7951087517341925E-2</v>
      </c>
      <c r="I23" s="98">
        <v>8721.7000000000007</v>
      </c>
      <c r="J23" s="111">
        <v>93580.6</v>
      </c>
      <c r="K23" s="394">
        <f>I23/$I$25</f>
        <v>0.13605731676351349</v>
      </c>
      <c r="L23" s="95"/>
      <c r="M23" s="95"/>
      <c r="N23" s="95"/>
      <c r="O23" s="95"/>
      <c r="P23" s="95"/>
      <c r="Q23" s="95"/>
      <c r="R23" s="95"/>
      <c r="S23" s="95"/>
      <c r="T23" s="95"/>
    </row>
    <row r="24" spans="1:20" ht="11.1" customHeight="1">
      <c r="A24" s="718"/>
      <c r="B24" s="719"/>
      <c r="C24" s="337" t="s">
        <v>107</v>
      </c>
      <c r="D24" s="94">
        <v>34</v>
      </c>
      <c r="E24" s="95">
        <v>1057.4169999999999</v>
      </c>
      <c r="F24" s="94">
        <v>11273.74566</v>
      </c>
      <c r="G24" s="97">
        <f>E24/$E$25</f>
        <v>1.754476843045057E-2</v>
      </c>
      <c r="H24" s="97">
        <f t="shared" si="2"/>
        <v>5.4340488085027113E-3</v>
      </c>
      <c r="I24" s="98">
        <v>1051.702</v>
      </c>
      <c r="J24" s="111">
        <v>11284.388469999998</v>
      </c>
      <c r="K24" s="394">
        <f>I24/$I$25</f>
        <v>1.6406406108306942E-2</v>
      </c>
      <c r="L24" s="95"/>
      <c r="M24" s="95"/>
      <c r="N24" s="95"/>
      <c r="O24" s="95"/>
      <c r="P24" s="95"/>
      <c r="Q24" s="95"/>
      <c r="R24" s="95"/>
      <c r="S24" s="95"/>
      <c r="T24" s="95"/>
    </row>
    <row r="25" spans="1:20" ht="11.1" customHeight="1">
      <c r="A25" s="718"/>
      <c r="B25" s="719"/>
      <c r="C25" s="310" t="s">
        <v>0</v>
      </c>
      <c r="D25" s="311">
        <v>261136</v>
      </c>
      <c r="E25" s="312">
        <v>60269.646999999997</v>
      </c>
      <c r="F25" s="311">
        <v>642563.46111800009</v>
      </c>
      <c r="G25" s="315">
        <f>SUM(G20:G24)</f>
        <v>1</v>
      </c>
      <c r="H25" s="315">
        <f t="shared" si="2"/>
        <v>-5.9801821536611122E-2</v>
      </c>
      <c r="I25" s="316">
        <v>64103.131000000001</v>
      </c>
      <c r="J25" s="321">
        <v>687781.720248</v>
      </c>
      <c r="K25" s="395">
        <f>SUM(K20:K24)</f>
        <v>1</v>
      </c>
    </row>
    <row r="26" spans="1:20" ht="11.1" customHeight="1">
      <c r="A26" s="720" t="str">
        <f>'3.1'!G6</f>
        <v>III. čtvrtletí</v>
      </c>
      <c r="B26" s="721"/>
      <c r="C26" s="337" t="s">
        <v>4</v>
      </c>
      <c r="D26" s="94">
        <f>D20</f>
        <v>197</v>
      </c>
      <c r="E26" s="95">
        <f>E8+E14+E20</f>
        <v>120289.334</v>
      </c>
      <c r="F26" s="94">
        <f>F8+F14+F20</f>
        <v>1283036.8777650001</v>
      </c>
      <c r="G26" s="97">
        <f>E26/$E$31</f>
        <v>0.73245998581032834</v>
      </c>
      <c r="H26" s="97">
        <f>(E26-I26)/I26</f>
        <v>-3.3655330575174863E-2</v>
      </c>
      <c r="I26" s="98">
        <f>I8+I14+I20</f>
        <v>124478.70600000001</v>
      </c>
      <c r="J26" s="111">
        <f>J8+J14+J20</f>
        <v>1334536.6615360002</v>
      </c>
      <c r="K26" s="394">
        <f>I26/$I$31</f>
        <v>0.75098117543072462</v>
      </c>
    </row>
    <row r="27" spans="1:20" ht="11.1" customHeight="1">
      <c r="A27" s="718"/>
      <c r="B27" s="719"/>
      <c r="C27" s="337" t="s">
        <v>5</v>
      </c>
      <c r="D27" s="94">
        <f>D21</f>
        <v>630</v>
      </c>
      <c r="E27" s="95">
        <f t="shared" ref="E27:F30" si="3">E9+E15+E21</f>
        <v>16451.016000000003</v>
      </c>
      <c r="F27" s="94">
        <f t="shared" si="3"/>
        <v>175482.36209999991</v>
      </c>
      <c r="G27" s="97">
        <f>E27/$E$31</f>
        <v>0.10017272974447998</v>
      </c>
      <c r="H27" s="97">
        <f t="shared" ref="H27:H30" si="4">(E27-I27)/I27</f>
        <v>6.1918756419532033E-2</v>
      </c>
      <c r="I27" s="98">
        <f t="shared" ref="I27:J27" si="5">I9+I15+I21</f>
        <v>15491.784</v>
      </c>
      <c r="J27" s="111">
        <f t="shared" si="5"/>
        <v>166092.45486999996</v>
      </c>
      <c r="K27" s="394">
        <f>I27/$I$31</f>
        <v>9.3462075014170642E-2</v>
      </c>
    </row>
    <row r="28" spans="1:20" ht="11.1" customHeight="1">
      <c r="A28" s="718"/>
      <c r="B28" s="719"/>
      <c r="C28" s="337" t="s">
        <v>6</v>
      </c>
      <c r="D28" s="94">
        <f>D22</f>
        <v>19243</v>
      </c>
      <c r="E28" s="95">
        <f t="shared" si="3"/>
        <v>6536.1670000000004</v>
      </c>
      <c r="F28" s="94">
        <f t="shared" si="3"/>
        <v>69711.748940000005</v>
      </c>
      <c r="G28" s="97">
        <f>E28/$E$31</f>
        <v>3.9799711486256432E-2</v>
      </c>
      <c r="H28" s="97">
        <f t="shared" si="4"/>
        <v>9.5243537164185946E-2</v>
      </c>
      <c r="I28" s="98">
        <f t="shared" ref="I28:J28" si="6">I10+I16+I22</f>
        <v>5967.7750000000005</v>
      </c>
      <c r="J28" s="111">
        <f t="shared" si="6"/>
        <v>63994.462509999998</v>
      </c>
      <c r="K28" s="394">
        <f>I28/$I$31</f>
        <v>3.6003641331281942E-2</v>
      </c>
    </row>
    <row r="29" spans="1:20" ht="11.1" customHeight="1">
      <c r="A29" s="718"/>
      <c r="B29" s="719"/>
      <c r="C29" s="337" t="s">
        <v>7</v>
      </c>
      <c r="D29" s="94">
        <f>D23</f>
        <v>241032</v>
      </c>
      <c r="E29" s="95">
        <f t="shared" si="3"/>
        <v>17951.099999999999</v>
      </c>
      <c r="F29" s="94">
        <f t="shared" si="3"/>
        <v>191456.5</v>
      </c>
      <c r="G29" s="97">
        <f>E29/$E$31</f>
        <v>0.10930696857362086</v>
      </c>
      <c r="H29" s="97">
        <f t="shared" si="4"/>
        <v>5.8056948856838056E-2</v>
      </c>
      <c r="I29" s="98">
        <f t="shared" ref="I29:J29" si="7">I11+I17+I23</f>
        <v>16966.099999999999</v>
      </c>
      <c r="J29" s="111">
        <f t="shared" si="7"/>
        <v>181930.1</v>
      </c>
      <c r="K29" s="394">
        <f>I29/$I$31</f>
        <v>0.10235663696950076</v>
      </c>
    </row>
    <row r="30" spans="1:20" ht="11.1" customHeight="1">
      <c r="A30" s="718"/>
      <c r="B30" s="719"/>
      <c r="C30" s="337" t="s">
        <v>107</v>
      </c>
      <c r="D30" s="94">
        <f>D24</f>
        <v>34</v>
      </c>
      <c r="E30" s="95">
        <f>E12+E18+E24</f>
        <v>2998.875</v>
      </c>
      <c r="F30" s="94">
        <f t="shared" si="3"/>
        <v>31987.886200000001</v>
      </c>
      <c r="G30" s="97">
        <f>E30/$E$31</f>
        <v>1.8260604385314398E-2</v>
      </c>
      <c r="H30" s="97">
        <f t="shared" si="4"/>
        <v>5.2090287773948703E-2</v>
      </c>
      <c r="I30" s="98">
        <f>I12+I18+I24</f>
        <v>2850.3969999999999</v>
      </c>
      <c r="J30" s="111">
        <f t="shared" ref="J30" si="8">J12+J18+J24</f>
        <v>30559.993029999998</v>
      </c>
      <c r="K30" s="394">
        <f>I30/$I$31</f>
        <v>1.7196471254322093E-2</v>
      </c>
    </row>
    <row r="31" spans="1:20" ht="11.1" customHeight="1">
      <c r="A31" s="718"/>
      <c r="B31" s="719"/>
      <c r="C31" s="310" t="s">
        <v>0</v>
      </c>
      <c r="D31" s="311">
        <f>SUM(D26:D30)</f>
        <v>261136</v>
      </c>
      <c r="E31" s="312">
        <f>SUM(E26:E30)</f>
        <v>164226.492</v>
      </c>
      <c r="F31" s="311">
        <f>SUM(F26:F30)</f>
        <v>1751675.375005</v>
      </c>
      <c r="G31" s="315">
        <f>SUM(G26:G30)</f>
        <v>1</v>
      </c>
      <c r="H31" s="315">
        <f>(E31-I31)/I31</f>
        <v>-9.2200669323756115E-3</v>
      </c>
      <c r="I31" s="316">
        <f>SUM(I26:I30)</f>
        <v>165754.76199999999</v>
      </c>
      <c r="J31" s="321">
        <f>SUM(J26:J30)</f>
        <v>1777113.6719460003</v>
      </c>
      <c r="K31" s="395">
        <f>SUM(K26:K30)</f>
        <v>1</v>
      </c>
    </row>
    <row r="32" spans="1:20" ht="9.9499999999999993" customHeight="1">
      <c r="A32" s="113"/>
      <c r="B32" s="114"/>
      <c r="C32" s="115"/>
      <c r="D32" s="84"/>
      <c r="E32" s="84"/>
      <c r="F32" s="84"/>
      <c r="G32" s="116"/>
      <c r="H32" s="117"/>
      <c r="I32" s="118"/>
      <c r="J32" s="118"/>
      <c r="K32" s="119"/>
    </row>
    <row r="33" spans="1:11" ht="12.95" customHeight="1">
      <c r="A33" s="753" t="s">
        <v>47</v>
      </c>
      <c r="B33" s="754"/>
      <c r="C33" s="754"/>
      <c r="D33" s="755"/>
      <c r="E33" s="291"/>
      <c r="F33" s="291"/>
      <c r="G33" s="292"/>
      <c r="H33" s="282"/>
      <c r="I33" s="293"/>
      <c r="J33" s="293"/>
      <c r="K33" s="396"/>
    </row>
    <row r="34" spans="1:11" ht="24.95" customHeight="1">
      <c r="A34" s="392"/>
      <c r="B34" s="285"/>
      <c r="C34" s="294"/>
      <c r="D34" s="295"/>
      <c r="E34" s="697">
        <f>'3.1'!D4</f>
        <v>2021</v>
      </c>
      <c r="F34" s="722"/>
      <c r="G34" s="723"/>
      <c r="H34" s="296"/>
      <c r="I34" s="700">
        <f>E34-1</f>
        <v>2020</v>
      </c>
      <c r="J34" s="724"/>
      <c r="K34" s="724"/>
    </row>
    <row r="35" spans="1:11" ht="24.95" customHeight="1">
      <c r="A35" s="392"/>
      <c r="B35" s="285"/>
      <c r="C35" s="286"/>
      <c r="D35" s="287"/>
      <c r="E35" s="693" t="s">
        <v>65</v>
      </c>
      <c r="F35" s="696"/>
      <c r="G35" s="743" t="s">
        <v>35</v>
      </c>
      <c r="H35" s="704" t="s">
        <v>270</v>
      </c>
      <c r="I35" s="749" t="s">
        <v>65</v>
      </c>
      <c r="J35" s="750"/>
      <c r="K35" s="689" t="s">
        <v>35</v>
      </c>
    </row>
    <row r="36" spans="1:11" ht="24.95" customHeight="1">
      <c r="A36" s="392"/>
      <c r="B36" s="288"/>
      <c r="C36" s="288"/>
      <c r="D36" s="702" t="s">
        <v>211</v>
      </c>
      <c r="E36" s="695"/>
      <c r="F36" s="702"/>
      <c r="G36" s="704"/>
      <c r="H36" s="704"/>
      <c r="I36" s="749"/>
      <c r="J36" s="751"/>
      <c r="K36" s="691"/>
    </row>
    <row r="37" spans="1:11" ht="15" customHeight="1">
      <c r="A37" s="752" t="s">
        <v>210</v>
      </c>
      <c r="B37" s="752"/>
      <c r="C37" s="340" t="s">
        <v>237</v>
      </c>
      <c r="D37" s="703"/>
      <c r="E37" s="339" t="s">
        <v>278</v>
      </c>
      <c r="F37" s="584" t="s">
        <v>273</v>
      </c>
      <c r="G37" s="705"/>
      <c r="H37" s="705"/>
      <c r="I37" s="289" t="s">
        <v>279</v>
      </c>
      <c r="J37" s="290" t="s">
        <v>273</v>
      </c>
      <c r="K37" s="748"/>
    </row>
    <row r="38" spans="1:11" ht="11.1" customHeight="1">
      <c r="A38" s="712" t="str">
        <f>'3.1'!D6</f>
        <v>červenec</v>
      </c>
      <c r="B38" s="713"/>
      <c r="C38" s="337" t="s">
        <v>4</v>
      </c>
      <c r="D38" s="99">
        <v>131</v>
      </c>
      <c r="E38" s="95">
        <v>84994.826000000001</v>
      </c>
      <c r="F38" s="99">
        <v>907303.40417999984</v>
      </c>
      <c r="G38" s="101">
        <f>E38/$E$43</f>
        <v>0.94166220365471365</v>
      </c>
      <c r="H38" s="101">
        <f>(E38-I38)/I38</f>
        <v>-0.33387062158638847</v>
      </c>
      <c r="I38" s="98">
        <v>127595.07199999999</v>
      </c>
      <c r="J38" s="112">
        <v>1366091.8881899999</v>
      </c>
      <c r="K38" s="393">
        <f>I38/$I$43</f>
        <v>0.96244705610734671</v>
      </c>
    </row>
    <row r="39" spans="1:11" ht="11.1" customHeight="1">
      <c r="A39" s="714"/>
      <c r="B39" s="715"/>
      <c r="C39" s="337" t="s">
        <v>5</v>
      </c>
      <c r="D39" s="94">
        <v>311</v>
      </c>
      <c r="E39" s="95">
        <v>1467.463</v>
      </c>
      <c r="F39" s="94">
        <v>15672.276180000004</v>
      </c>
      <c r="G39" s="97">
        <f t="shared" ref="G39" si="9">E39/$E$43</f>
        <v>1.6258100726763734E-2</v>
      </c>
      <c r="H39" s="97">
        <f>(E39-I39)/I39</f>
        <v>-1.6518231623978315E-3</v>
      </c>
      <c r="I39" s="98">
        <v>1469.8910000000001</v>
      </c>
      <c r="J39" s="111">
        <v>15741.982550000006</v>
      </c>
      <c r="K39" s="394">
        <f t="shared" ref="K39:K42" si="10">I39/$I$43</f>
        <v>1.108735818377597E-2</v>
      </c>
    </row>
    <row r="40" spans="1:11" ht="11.1" customHeight="1">
      <c r="A40" s="714"/>
      <c r="B40" s="715"/>
      <c r="C40" s="337" t="s">
        <v>6</v>
      </c>
      <c r="D40" s="94">
        <v>13012</v>
      </c>
      <c r="E40" s="95">
        <v>1044.2249999999999</v>
      </c>
      <c r="F40" s="94">
        <v>11134.45112</v>
      </c>
      <c r="G40" s="97">
        <f>E40/$E$43</f>
        <v>1.1569024385217792E-2</v>
      </c>
      <c r="H40" s="97">
        <f t="shared" ref="H40:H42" si="11">(E40-I40)/I40</f>
        <v>0.14227440839325142</v>
      </c>
      <c r="I40" s="98">
        <v>914.16300000000001</v>
      </c>
      <c r="J40" s="111">
        <v>9775.3052000000007</v>
      </c>
      <c r="K40" s="394">
        <f t="shared" si="10"/>
        <v>6.8955130818238843E-3</v>
      </c>
    </row>
    <row r="41" spans="1:11" ht="11.1" customHeight="1">
      <c r="A41" s="714"/>
      <c r="B41" s="715"/>
      <c r="C41" s="337" t="s">
        <v>7</v>
      </c>
      <c r="D41" s="94">
        <v>208897</v>
      </c>
      <c r="E41" s="95">
        <v>2304.1999999999998</v>
      </c>
      <c r="F41" s="94">
        <v>24607.5</v>
      </c>
      <c r="G41" s="97">
        <f>E41/$E$43</f>
        <v>2.552835451020502E-2</v>
      </c>
      <c r="H41" s="97">
        <f t="shared" si="11"/>
        <v>5.6681647253049583E-2</v>
      </c>
      <c r="I41" s="98">
        <v>2180.6</v>
      </c>
      <c r="J41" s="111">
        <v>23352.9</v>
      </c>
      <c r="K41" s="394">
        <f t="shared" si="10"/>
        <v>1.6448221844709492E-2</v>
      </c>
    </row>
    <row r="42" spans="1:11" ht="11.1" customHeight="1">
      <c r="A42" s="714"/>
      <c r="B42" s="715"/>
      <c r="C42" s="337" t="s">
        <v>107</v>
      </c>
      <c r="D42" s="94">
        <v>19</v>
      </c>
      <c r="E42" s="95">
        <v>449.70600000000002</v>
      </c>
      <c r="F42" s="94">
        <v>4802.6241399999999</v>
      </c>
      <c r="G42" s="97">
        <f>E42/$E$43</f>
        <v>4.9823167230996701E-3</v>
      </c>
      <c r="H42" s="97">
        <f t="shared" si="11"/>
        <v>8.6574448807006987E-2</v>
      </c>
      <c r="I42" s="98">
        <v>413.875</v>
      </c>
      <c r="J42" s="111">
        <v>4432.3516899999995</v>
      </c>
      <c r="K42" s="394">
        <f t="shared" si="10"/>
        <v>3.1218507823439147E-3</v>
      </c>
    </row>
    <row r="43" spans="1:11" ht="11.1" customHeight="1">
      <c r="A43" s="716"/>
      <c r="B43" s="717"/>
      <c r="C43" s="310" t="s">
        <v>0</v>
      </c>
      <c r="D43" s="311">
        <v>222370</v>
      </c>
      <c r="E43" s="312">
        <v>90260.420000000013</v>
      </c>
      <c r="F43" s="311">
        <v>963520.25561999984</v>
      </c>
      <c r="G43" s="315">
        <f>SUM(G38:G42)</f>
        <v>0.99999999999999989</v>
      </c>
      <c r="H43" s="315">
        <f>(E43-I43)/I43</f>
        <v>-0.31916747135804197</v>
      </c>
      <c r="I43" s="316">
        <v>132573.601</v>
      </c>
      <c r="J43" s="321">
        <v>1419394.4276299998</v>
      </c>
      <c r="K43" s="395">
        <f>SUM(K38:K42)</f>
        <v>1</v>
      </c>
    </row>
    <row r="44" spans="1:11" ht="11.1" customHeight="1">
      <c r="A44" s="712" t="str">
        <f>'3.1'!E6</f>
        <v>srpen</v>
      </c>
      <c r="B44" s="713"/>
      <c r="C44" s="337" t="s">
        <v>4</v>
      </c>
      <c r="D44" s="99">
        <v>131</v>
      </c>
      <c r="E44" s="95">
        <v>44140.396999999997</v>
      </c>
      <c r="F44" s="99">
        <v>470471.13987000013</v>
      </c>
      <c r="G44" s="101">
        <f>E44/$E$49</f>
        <v>0.87590535036831563</v>
      </c>
      <c r="H44" s="101">
        <f>(E44-I44)/I44</f>
        <v>-0.5725120867875948</v>
      </c>
      <c r="I44" s="98">
        <v>103255.31</v>
      </c>
      <c r="J44" s="112">
        <v>1108011.58656</v>
      </c>
      <c r="K44" s="393">
        <f>I44/$I$49</f>
        <v>0.95590492466981725</v>
      </c>
    </row>
    <row r="45" spans="1:11" ht="11.1" customHeight="1">
      <c r="A45" s="714"/>
      <c r="B45" s="715"/>
      <c r="C45" s="337" t="s">
        <v>5</v>
      </c>
      <c r="D45" s="94">
        <v>312</v>
      </c>
      <c r="E45" s="95">
        <v>1668.9090000000001</v>
      </c>
      <c r="F45" s="94">
        <v>17790.046969999996</v>
      </c>
      <c r="G45" s="97">
        <f t="shared" ref="G45:G48" si="12">E45/$E$49</f>
        <v>3.311719924897448E-2</v>
      </c>
      <c r="H45" s="97">
        <f>(E45-I45)/I45</f>
        <v>7.6119105605345294E-2</v>
      </c>
      <c r="I45" s="98">
        <v>1550.8589999999999</v>
      </c>
      <c r="J45" s="111">
        <v>16630.503619999996</v>
      </c>
      <c r="K45" s="394">
        <f t="shared" ref="K45:K48" si="13">I45/$I$49</f>
        <v>1.435736094897694E-2</v>
      </c>
    </row>
    <row r="46" spans="1:11" ht="11.1" customHeight="1">
      <c r="A46" s="714"/>
      <c r="B46" s="715"/>
      <c r="C46" s="337" t="s">
        <v>6</v>
      </c>
      <c r="D46" s="94">
        <v>13011</v>
      </c>
      <c r="E46" s="95">
        <v>1251.4670000000001</v>
      </c>
      <c r="F46" s="94">
        <v>13324.749540000001</v>
      </c>
      <c r="G46" s="97">
        <f t="shared" si="12"/>
        <v>2.4833638018919153E-2</v>
      </c>
      <c r="H46" s="97">
        <f t="shared" ref="H46:H48" si="14">(E46-I46)/I46</f>
        <v>0.68725445519725847</v>
      </c>
      <c r="I46" s="98">
        <v>741.71799999999996</v>
      </c>
      <c r="J46" s="111">
        <v>7952.2342699999999</v>
      </c>
      <c r="K46" s="394">
        <f t="shared" si="13"/>
        <v>6.8665900951364869E-3</v>
      </c>
    </row>
    <row r="47" spans="1:11" ht="11.1" customHeight="1">
      <c r="A47" s="714"/>
      <c r="B47" s="715"/>
      <c r="C47" s="337" t="s">
        <v>7</v>
      </c>
      <c r="D47" s="94">
        <v>208868</v>
      </c>
      <c r="E47" s="95">
        <v>2877.6</v>
      </c>
      <c r="F47" s="94">
        <v>30674</v>
      </c>
      <c r="G47" s="97">
        <f t="shared" si="12"/>
        <v>5.7102006495769964E-2</v>
      </c>
      <c r="H47" s="97">
        <f t="shared" si="14"/>
        <v>0.40029197080291967</v>
      </c>
      <c r="I47" s="98">
        <v>2055</v>
      </c>
      <c r="J47" s="111">
        <v>22036.3</v>
      </c>
      <c r="K47" s="394">
        <f t="shared" si="13"/>
        <v>1.9024538497792263E-2</v>
      </c>
    </row>
    <row r="48" spans="1:11" ht="11.1" customHeight="1">
      <c r="A48" s="714"/>
      <c r="B48" s="715"/>
      <c r="C48" s="337" t="s">
        <v>107</v>
      </c>
      <c r="D48" s="94">
        <v>19</v>
      </c>
      <c r="E48" s="95">
        <v>455.65300000000002</v>
      </c>
      <c r="F48" s="94">
        <v>4857.0161500000004</v>
      </c>
      <c r="G48" s="97">
        <f t="shared" si="12"/>
        <v>9.041805868020945E-3</v>
      </c>
      <c r="H48" s="97">
        <f t="shared" si="14"/>
        <v>9.6632507184080965E-2</v>
      </c>
      <c r="I48" s="98">
        <v>415.50200000000001</v>
      </c>
      <c r="J48" s="111">
        <v>4455.6367200000004</v>
      </c>
      <c r="K48" s="394">
        <f t="shared" si="13"/>
        <v>3.846585788277217E-3</v>
      </c>
    </row>
    <row r="49" spans="1:11" ht="11.1" customHeight="1">
      <c r="A49" s="716"/>
      <c r="B49" s="717"/>
      <c r="C49" s="310" t="s">
        <v>0</v>
      </c>
      <c r="D49" s="311">
        <v>222341</v>
      </c>
      <c r="E49" s="312">
        <v>50394.025999999991</v>
      </c>
      <c r="F49" s="311">
        <v>537116.95253000013</v>
      </c>
      <c r="G49" s="315">
        <f>SUM(G44:G48)</f>
        <v>1</v>
      </c>
      <c r="H49" s="315">
        <f t="shared" ref="H49" si="15">(E49-I49)/I49</f>
        <v>-0.53346808384635325</v>
      </c>
      <c r="I49" s="316">
        <v>108018.38899999998</v>
      </c>
      <c r="J49" s="321">
        <v>1159086.2611700001</v>
      </c>
      <c r="K49" s="395">
        <f>SUM(K44:K48)</f>
        <v>1.0000000000000002</v>
      </c>
    </row>
    <row r="50" spans="1:11" ht="11.1" customHeight="1">
      <c r="A50" s="718" t="str">
        <f>'3.1'!F6</f>
        <v>září</v>
      </c>
      <c r="B50" s="719"/>
      <c r="C50" s="336" t="s">
        <v>4</v>
      </c>
      <c r="D50" s="99">
        <v>131</v>
      </c>
      <c r="E50" s="242">
        <v>68279.426000000007</v>
      </c>
      <c r="F50" s="99">
        <v>727669.41004000022</v>
      </c>
      <c r="G50" s="101">
        <f>E50/$E$55</f>
        <v>0.88946631155802158</v>
      </c>
      <c r="H50" s="101">
        <f>(E50-I50)/I50</f>
        <v>0.52222461040988821</v>
      </c>
      <c r="I50" s="454">
        <v>44855.026999999995</v>
      </c>
      <c r="J50" s="112">
        <v>481278.49301000009</v>
      </c>
      <c r="K50" s="393">
        <f>I50/$I$55</f>
        <v>0.83721231517949668</v>
      </c>
    </row>
    <row r="51" spans="1:11" ht="11.1" customHeight="1">
      <c r="A51" s="718"/>
      <c r="B51" s="719"/>
      <c r="C51" s="337" t="s">
        <v>5</v>
      </c>
      <c r="D51" s="94">
        <v>311</v>
      </c>
      <c r="E51" s="95">
        <v>2240.9229999999998</v>
      </c>
      <c r="F51" s="94">
        <v>23891.860079999999</v>
      </c>
      <c r="G51" s="97">
        <f t="shared" ref="G51:G54" si="16">E51/$E$55</f>
        <v>2.9192183239729285E-2</v>
      </c>
      <c r="H51" s="97">
        <f t="shared" ref="H51:H54" si="17">(E51-I51)/I51</f>
        <v>0.15044438146986758</v>
      </c>
      <c r="I51" s="98">
        <v>1947.876</v>
      </c>
      <c r="J51" s="111">
        <v>20899.827289999997</v>
      </c>
      <c r="K51" s="394">
        <f t="shared" ref="K51:K54" si="18">I51/$I$55</f>
        <v>3.6356811816044103E-2</v>
      </c>
    </row>
    <row r="52" spans="1:11" ht="11.1" customHeight="1">
      <c r="A52" s="718"/>
      <c r="B52" s="719"/>
      <c r="C52" s="337" t="s">
        <v>6</v>
      </c>
      <c r="D52" s="94">
        <v>12952</v>
      </c>
      <c r="E52" s="95">
        <v>1740.894</v>
      </c>
      <c r="F52" s="94">
        <v>18555.169330000001</v>
      </c>
      <c r="G52" s="97">
        <f t="shared" si="16"/>
        <v>2.2678377012037128E-2</v>
      </c>
      <c r="H52" s="97">
        <f t="shared" si="17"/>
        <v>-7.3490858347764892E-2</v>
      </c>
      <c r="I52" s="98">
        <v>1878.982</v>
      </c>
      <c r="J52" s="111">
        <v>20157.498959999997</v>
      </c>
      <c r="K52" s="394">
        <f t="shared" si="18"/>
        <v>3.5070915694702429E-2</v>
      </c>
    </row>
    <row r="53" spans="1:11" ht="11.1" customHeight="1">
      <c r="A53" s="718"/>
      <c r="B53" s="719"/>
      <c r="C53" s="337" t="s">
        <v>7</v>
      </c>
      <c r="D53" s="94">
        <v>208974</v>
      </c>
      <c r="E53" s="95">
        <v>4042.9</v>
      </c>
      <c r="F53" s="94">
        <v>43103.9</v>
      </c>
      <c r="G53" s="97">
        <f t="shared" si="16"/>
        <v>5.2666279751647664E-2</v>
      </c>
      <c r="H53" s="97">
        <f t="shared" si="17"/>
        <v>-9.7707947418930019E-2</v>
      </c>
      <c r="I53" s="98">
        <v>4480.7</v>
      </c>
      <c r="J53" s="111">
        <v>48076.7</v>
      </c>
      <c r="K53" s="394">
        <f t="shared" si="18"/>
        <v>8.3631589846658014E-2</v>
      </c>
    </row>
    <row r="54" spans="1:11" ht="11.1" customHeight="1">
      <c r="A54" s="718"/>
      <c r="B54" s="719"/>
      <c r="C54" s="337" t="s">
        <v>107</v>
      </c>
      <c r="D54" s="94">
        <v>19</v>
      </c>
      <c r="E54" s="95">
        <v>460.34500000000003</v>
      </c>
      <c r="F54" s="94">
        <v>4908.01548</v>
      </c>
      <c r="G54" s="97">
        <f t="shared" si="16"/>
        <v>5.9968484385644573E-3</v>
      </c>
      <c r="H54" s="97">
        <f t="shared" si="17"/>
        <v>0.11178331642757094</v>
      </c>
      <c r="I54" s="98">
        <v>414.06</v>
      </c>
      <c r="J54" s="111">
        <v>4442.7221</v>
      </c>
      <c r="K54" s="394">
        <f t="shared" si="18"/>
        <v>7.728367463098895E-3</v>
      </c>
    </row>
    <row r="55" spans="1:11" ht="11.1" customHeight="1">
      <c r="A55" s="718"/>
      <c r="B55" s="719"/>
      <c r="C55" s="310" t="s">
        <v>0</v>
      </c>
      <c r="D55" s="311">
        <v>222387</v>
      </c>
      <c r="E55" s="312">
        <v>76764.487999999998</v>
      </c>
      <c r="F55" s="311">
        <v>818128.35493000015</v>
      </c>
      <c r="G55" s="315">
        <f>SUM(G50:G54)</f>
        <v>1</v>
      </c>
      <c r="H55" s="315">
        <f t="shared" ref="H55" si="19">(E55-I55)/I55</f>
        <v>0.43279759305570575</v>
      </c>
      <c r="I55" s="316">
        <v>53576.64499999999</v>
      </c>
      <c r="J55" s="321">
        <v>574855.2413600001</v>
      </c>
      <c r="K55" s="395">
        <f>SUM(K50:K54)</f>
        <v>1</v>
      </c>
    </row>
    <row r="56" spans="1:11" ht="11.1" customHeight="1">
      <c r="A56" s="720" t="str">
        <f>'3.1'!G6</f>
        <v>III. čtvrtletí</v>
      </c>
      <c r="B56" s="721"/>
      <c r="C56" s="337" t="s">
        <v>4</v>
      </c>
      <c r="D56" s="94">
        <f>D50</f>
        <v>131</v>
      </c>
      <c r="E56" s="95">
        <f>E38+E44+E50</f>
        <v>197414.649</v>
      </c>
      <c r="F56" s="94">
        <f>F38+F44+F50</f>
        <v>2105443.9540900001</v>
      </c>
      <c r="G56" s="97">
        <f>E56/$E$61</f>
        <v>0.90799198288774596</v>
      </c>
      <c r="H56" s="97">
        <f>(E56-I56)/I56</f>
        <v>-0.28396526670972921</v>
      </c>
      <c r="I56" s="98">
        <f>I38+I44+I50</f>
        <v>275705.40899999999</v>
      </c>
      <c r="J56" s="111">
        <f>J38+J44+J50</f>
        <v>2955381.9677600004</v>
      </c>
      <c r="K56" s="394">
        <f>I56/$I$61</f>
        <v>0.93723591231947634</v>
      </c>
    </row>
    <row r="57" spans="1:11" ht="11.1" customHeight="1">
      <c r="A57" s="718"/>
      <c r="B57" s="719"/>
      <c r="C57" s="337" t="s">
        <v>5</v>
      </c>
      <c r="D57" s="94">
        <f>D51</f>
        <v>311</v>
      </c>
      <c r="E57" s="95">
        <f t="shared" ref="E57:F58" si="20">E39+E45+E51</f>
        <v>5377.2950000000001</v>
      </c>
      <c r="F57" s="94">
        <f t="shared" si="20"/>
        <v>57354.183229999995</v>
      </c>
      <c r="G57" s="97">
        <f t="shared" ref="G57:G60" si="21">E57/$E$61</f>
        <v>2.4732413599268217E-2</v>
      </c>
      <c r="H57" s="97">
        <f t="shared" ref="H57:H60" si="22">(E57-I57)/I57</f>
        <v>8.2249901683080967E-2</v>
      </c>
      <c r="I57" s="98">
        <f t="shared" ref="I57:J57" si="23">I39+I45+I51</f>
        <v>4968.6260000000002</v>
      </c>
      <c r="J57" s="111">
        <f t="shared" si="23"/>
        <v>53272.313460000005</v>
      </c>
      <c r="K57" s="394">
        <f t="shared" ref="K57:K60" si="24">I57/$I$61</f>
        <v>1.6890400297094901E-2</v>
      </c>
    </row>
    <row r="58" spans="1:11" ht="11.1" customHeight="1">
      <c r="A58" s="718"/>
      <c r="B58" s="719"/>
      <c r="C58" s="337" t="s">
        <v>6</v>
      </c>
      <c r="D58" s="94">
        <f>D52</f>
        <v>12952</v>
      </c>
      <c r="E58" s="95">
        <f>E40+E46+E52</f>
        <v>4036.5860000000002</v>
      </c>
      <c r="F58" s="94">
        <f t="shared" si="20"/>
        <v>43014.369990000007</v>
      </c>
      <c r="G58" s="97">
        <f t="shared" si="21"/>
        <v>1.8565935936379854E-2</v>
      </c>
      <c r="H58" s="97">
        <f t="shared" si="22"/>
        <v>0.14193562805687249</v>
      </c>
      <c r="I58" s="98">
        <f>I40+I46+I52</f>
        <v>3534.8629999999998</v>
      </c>
      <c r="J58" s="111">
        <f t="shared" ref="J58" si="25">J40+J46+J52</f>
        <v>37885.038430000001</v>
      </c>
      <c r="K58" s="394">
        <f t="shared" si="24"/>
        <v>1.2016451040064147E-2</v>
      </c>
    </row>
    <row r="59" spans="1:11" ht="11.1" customHeight="1">
      <c r="A59" s="718"/>
      <c r="B59" s="719"/>
      <c r="C59" s="337" t="s">
        <v>7</v>
      </c>
      <c r="D59" s="94">
        <f>D53</f>
        <v>208974</v>
      </c>
      <c r="E59" s="95">
        <f t="shared" ref="E59:F60" si="26">E41+E47+E53</f>
        <v>9224.6999999999989</v>
      </c>
      <c r="F59" s="94">
        <f t="shared" si="26"/>
        <v>98385.4</v>
      </c>
      <c r="G59" s="97">
        <f t="shared" si="21"/>
        <v>4.2428227525023177E-2</v>
      </c>
      <c r="H59" s="97">
        <f t="shared" si="22"/>
        <v>5.8327501348049024E-2</v>
      </c>
      <c r="I59" s="98">
        <f t="shared" ref="I59:J59" si="27">I41+I47+I53</f>
        <v>8716.2999999999993</v>
      </c>
      <c r="J59" s="111">
        <f t="shared" si="27"/>
        <v>93465.9</v>
      </c>
      <c r="K59" s="394">
        <f t="shared" si="24"/>
        <v>2.9630283323713286E-2</v>
      </c>
    </row>
    <row r="60" spans="1:11" ht="11.1" customHeight="1">
      <c r="A60" s="718"/>
      <c r="B60" s="719"/>
      <c r="C60" s="337" t="s">
        <v>107</v>
      </c>
      <c r="D60" s="94">
        <f>D54</f>
        <v>19</v>
      </c>
      <c r="E60" s="95">
        <f>E42+E48+E54</f>
        <v>1365.7040000000002</v>
      </c>
      <c r="F60" s="94">
        <f t="shared" si="26"/>
        <v>14567.655769999999</v>
      </c>
      <c r="G60" s="97">
        <f t="shared" si="21"/>
        <v>6.281440051582628E-3</v>
      </c>
      <c r="H60" s="97">
        <f t="shared" si="22"/>
        <v>9.8329871155515156E-2</v>
      </c>
      <c r="I60" s="98">
        <f>I42+I48+I54</f>
        <v>1243.4369999999999</v>
      </c>
      <c r="J60" s="111">
        <f t="shared" ref="J60" si="28">J42+J48+J54</f>
        <v>13330.710510000001</v>
      </c>
      <c r="K60" s="394">
        <f t="shared" si="24"/>
        <v>4.2269530196514665E-3</v>
      </c>
    </row>
    <row r="61" spans="1:11" ht="11.1" customHeight="1">
      <c r="A61" s="718"/>
      <c r="B61" s="719"/>
      <c r="C61" s="310" t="s">
        <v>0</v>
      </c>
      <c r="D61" s="311">
        <f>SUM(D56:D60)</f>
        <v>222387</v>
      </c>
      <c r="E61" s="312">
        <f>SUM(E56:E60)</f>
        <v>217418.93400000004</v>
      </c>
      <c r="F61" s="311">
        <f>SUM(F56:F60)</f>
        <v>2318765.5630800002</v>
      </c>
      <c r="G61" s="315">
        <f>SUM(G56:G60)</f>
        <v>0.99999999999999989</v>
      </c>
      <c r="H61" s="315">
        <f>(E61-I61)/I61</f>
        <v>-0.26090375338621646</v>
      </c>
      <c r="I61" s="316">
        <f>SUM(I56:I60)</f>
        <v>294168.63499999995</v>
      </c>
      <c r="J61" s="321">
        <f>SUM(J56:J60)</f>
        <v>3153335.9301600005</v>
      </c>
      <c r="K61" s="395">
        <f>SUM(K56:K60)</f>
        <v>1</v>
      </c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9"/>
  <dimension ref="A1:T119"/>
  <sheetViews>
    <sheetView showGridLines="0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16" s="216" customFormat="1" ht="15.75">
      <c r="A1" s="732" t="s">
        <v>253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</row>
    <row r="2" spans="1:16" ht="6" customHeight="1">
      <c r="A2" s="688"/>
      <c r="B2" s="688"/>
      <c r="C2" s="688"/>
      <c r="D2" s="206"/>
      <c r="E2" s="206"/>
      <c r="F2" s="207"/>
      <c r="G2" s="208"/>
      <c r="H2" s="208"/>
      <c r="I2" s="208"/>
      <c r="J2" s="75"/>
      <c r="K2" s="75"/>
    </row>
    <row r="3" spans="1:16" ht="12.95" customHeight="1">
      <c r="A3" s="737" t="s">
        <v>48</v>
      </c>
      <c r="B3" s="737"/>
      <c r="C3" s="737"/>
      <c r="D3" s="738"/>
      <c r="E3" s="389"/>
      <c r="F3" s="390"/>
      <c r="G3" s="281"/>
      <c r="H3" s="282"/>
      <c r="I3" s="390"/>
      <c r="J3" s="391"/>
      <c r="K3" s="391"/>
    </row>
    <row r="4" spans="1:16" ht="24.95" customHeight="1">
      <c r="A4" s="283"/>
      <c r="B4" s="283"/>
      <c r="C4" s="283"/>
      <c r="D4" s="272"/>
      <c r="E4" s="697">
        <f>'3.1'!D4</f>
        <v>2021</v>
      </c>
      <c r="F4" s="698"/>
      <c r="G4" s="699"/>
      <c r="H4" s="284"/>
      <c r="I4" s="700">
        <f>E4-1</f>
        <v>2020</v>
      </c>
      <c r="J4" s="701"/>
      <c r="K4" s="701"/>
    </row>
    <row r="5" spans="1:16" ht="24.95" customHeight="1">
      <c r="A5" s="392"/>
      <c r="B5" s="285"/>
      <c r="C5" s="286"/>
      <c r="D5" s="287"/>
      <c r="E5" s="693" t="s">
        <v>65</v>
      </c>
      <c r="F5" s="696"/>
      <c r="G5" s="743" t="s">
        <v>35</v>
      </c>
      <c r="H5" s="704" t="s">
        <v>270</v>
      </c>
      <c r="I5" s="749" t="s">
        <v>65</v>
      </c>
      <c r="J5" s="750"/>
      <c r="K5" s="689" t="s">
        <v>35</v>
      </c>
    </row>
    <row r="6" spans="1:16" ht="24.95" customHeight="1">
      <c r="A6" s="392"/>
      <c r="B6" s="288"/>
      <c r="C6" s="288"/>
      <c r="D6" s="702" t="s">
        <v>211</v>
      </c>
      <c r="E6" s="695"/>
      <c r="F6" s="702"/>
      <c r="G6" s="704"/>
      <c r="H6" s="704"/>
      <c r="I6" s="749"/>
      <c r="J6" s="751"/>
      <c r="K6" s="691"/>
    </row>
    <row r="7" spans="1:16" ht="15" customHeight="1">
      <c r="A7" s="752" t="s">
        <v>210</v>
      </c>
      <c r="B7" s="752"/>
      <c r="C7" s="340" t="s">
        <v>237</v>
      </c>
      <c r="D7" s="703"/>
      <c r="E7" s="339" t="s">
        <v>278</v>
      </c>
      <c r="F7" s="584" t="s">
        <v>273</v>
      </c>
      <c r="G7" s="705"/>
      <c r="H7" s="705"/>
      <c r="I7" s="289" t="s">
        <v>279</v>
      </c>
      <c r="J7" s="290" t="s">
        <v>273</v>
      </c>
      <c r="K7" s="748"/>
    </row>
    <row r="8" spans="1:16" ht="11.1" customHeight="1">
      <c r="A8" s="712" t="str">
        <f>'3.1'!D6</f>
        <v>červenec</v>
      </c>
      <c r="B8" s="713"/>
      <c r="C8" s="337" t="s">
        <v>4</v>
      </c>
      <c r="D8" s="99">
        <v>96</v>
      </c>
      <c r="E8" s="95">
        <v>6874.9028600000001</v>
      </c>
      <c r="F8" s="99">
        <v>73425.544409999973</v>
      </c>
      <c r="G8" s="101">
        <f>E8/$E$13</f>
        <v>0.63454630346754837</v>
      </c>
      <c r="H8" s="101">
        <f>(E8-I8)/I8</f>
        <v>4.2384057451380887E-2</v>
      </c>
      <c r="I8" s="98">
        <v>6595.3645499999993</v>
      </c>
      <c r="J8" s="112">
        <v>70627.170129999999</v>
      </c>
      <c r="K8" s="393">
        <f>I8/$I$13</f>
        <v>0.62677260704344429</v>
      </c>
    </row>
    <row r="9" spans="1:16" ht="11.1" customHeight="1">
      <c r="A9" s="714"/>
      <c r="B9" s="715"/>
      <c r="C9" s="337" t="s">
        <v>5</v>
      </c>
      <c r="D9" s="94">
        <v>316</v>
      </c>
      <c r="E9" s="95">
        <v>1212.7371800000001</v>
      </c>
      <c r="F9" s="94">
        <v>12952.474409999999</v>
      </c>
      <c r="G9" s="97">
        <f>E9/$E$13</f>
        <v>0.11193436624741764</v>
      </c>
      <c r="H9" s="97">
        <f>(E9-I9)/I9</f>
        <v>-9.3317205784846188E-2</v>
      </c>
      <c r="I9" s="98">
        <v>1337.5539800000001</v>
      </c>
      <c r="J9" s="111">
        <v>14323.186420000007</v>
      </c>
      <c r="K9" s="394">
        <f>I9/$I$13</f>
        <v>0.12711081984178343</v>
      </c>
      <c r="L9" s="210"/>
      <c r="N9" s="210"/>
      <c r="O9" s="210"/>
      <c r="P9" s="210"/>
    </row>
    <row r="10" spans="1:16" ht="11.1" customHeight="1">
      <c r="A10" s="714"/>
      <c r="B10" s="715"/>
      <c r="C10" s="337" t="s">
        <v>6</v>
      </c>
      <c r="D10" s="94">
        <v>10792</v>
      </c>
      <c r="E10" s="95">
        <v>865.95936000000006</v>
      </c>
      <c r="F10" s="94">
        <v>9248.8559499999992</v>
      </c>
      <c r="G10" s="97">
        <f>E10/$E$13</f>
        <v>7.992713817648385E-2</v>
      </c>
      <c r="H10" s="97">
        <f t="shared" ref="H10:H12" si="0">(E10-I10)/I10</f>
        <v>8.5269367412290631E-2</v>
      </c>
      <c r="I10" s="98">
        <v>797.92112999999995</v>
      </c>
      <c r="J10" s="111">
        <v>8544.3641700000007</v>
      </c>
      <c r="K10" s="394">
        <f>I10/$I$13</f>
        <v>7.5828273490227471E-2</v>
      </c>
      <c r="L10" s="210"/>
      <c r="N10" s="210"/>
      <c r="O10" s="210"/>
      <c r="P10" s="210"/>
    </row>
    <row r="11" spans="1:16" ht="11.1" customHeight="1">
      <c r="A11" s="714"/>
      <c r="B11" s="715"/>
      <c r="C11" s="337" t="s">
        <v>7</v>
      </c>
      <c r="D11" s="94">
        <v>108815</v>
      </c>
      <c r="E11" s="95">
        <v>1662.0062399999999</v>
      </c>
      <c r="F11" s="94">
        <v>17750.457060000001</v>
      </c>
      <c r="G11" s="97">
        <f>E11/$E$13</f>
        <v>0.15340142797770367</v>
      </c>
      <c r="H11" s="97">
        <f t="shared" si="0"/>
        <v>3.8291646069846981E-2</v>
      </c>
      <c r="I11" s="98">
        <v>1600.7123299999998</v>
      </c>
      <c r="J11" s="111">
        <v>17142.339769999999</v>
      </c>
      <c r="K11" s="394">
        <f>I11/$I$13</f>
        <v>0.15211936089274794</v>
      </c>
      <c r="L11" s="210"/>
      <c r="N11" s="210"/>
      <c r="O11" s="210"/>
      <c r="P11" s="210"/>
    </row>
    <row r="12" spans="1:16" ht="11.1" customHeight="1">
      <c r="A12" s="714"/>
      <c r="B12" s="715"/>
      <c r="C12" s="337" t="s">
        <v>107</v>
      </c>
      <c r="D12" s="94">
        <v>14</v>
      </c>
      <c r="E12" s="95">
        <v>218.75399999999999</v>
      </c>
      <c r="F12" s="94">
        <v>2336.47831</v>
      </c>
      <c r="G12" s="97">
        <f>E12/$E$13</f>
        <v>2.0190764130846219E-2</v>
      </c>
      <c r="H12" s="97">
        <f t="shared" si="0"/>
        <v>0.14418867391611359</v>
      </c>
      <c r="I12" s="98">
        <v>191.18699999999998</v>
      </c>
      <c r="J12" s="111">
        <v>2047.1561899999999</v>
      </c>
      <c r="K12" s="394">
        <f>I12/$I$13</f>
        <v>1.8168938731796862E-2</v>
      </c>
      <c r="L12" s="210"/>
      <c r="N12" s="210"/>
      <c r="O12" s="210"/>
      <c r="P12" s="210"/>
    </row>
    <row r="13" spans="1:16" ht="11.1" customHeight="1">
      <c r="A13" s="716"/>
      <c r="B13" s="717"/>
      <c r="C13" s="310" t="s">
        <v>0</v>
      </c>
      <c r="D13" s="311">
        <v>120033</v>
      </c>
      <c r="E13" s="312">
        <v>10834.359640000002</v>
      </c>
      <c r="F13" s="311">
        <v>115713.81013999997</v>
      </c>
      <c r="G13" s="315">
        <f>SUM(G8:G12)</f>
        <v>0.99999999999999967</v>
      </c>
      <c r="H13" s="315">
        <f>(E13-I13)/I13</f>
        <v>2.9614024475580248E-2</v>
      </c>
      <c r="I13" s="316">
        <v>10522.73899</v>
      </c>
      <c r="J13" s="321">
        <v>112684.21668</v>
      </c>
      <c r="K13" s="395">
        <f>SUM(K8:K12)</f>
        <v>0.99999999999999989</v>
      </c>
      <c r="L13" s="210"/>
    </row>
    <row r="14" spans="1:16" ht="11.1" customHeight="1">
      <c r="A14" s="718" t="str">
        <f>'3.1'!E6</f>
        <v>srpen</v>
      </c>
      <c r="B14" s="719"/>
      <c r="C14" s="337" t="s">
        <v>4</v>
      </c>
      <c r="D14" s="99">
        <v>96</v>
      </c>
      <c r="E14" s="95">
        <v>7395.3696899999995</v>
      </c>
      <c r="F14" s="99">
        <v>78833.359700000015</v>
      </c>
      <c r="G14" s="101">
        <f>E14/$E$19</f>
        <v>0.59557527041927183</v>
      </c>
      <c r="H14" s="101">
        <f>(E14-I14)/I14</f>
        <v>5.2535888850581691E-2</v>
      </c>
      <c r="I14" s="98">
        <v>7026.2399300000006</v>
      </c>
      <c r="J14" s="112">
        <v>75317.892720000018</v>
      </c>
      <c r="K14" s="393">
        <f>I14/$I$19</f>
        <v>0.65550375577578346</v>
      </c>
      <c r="L14" s="210"/>
      <c r="M14" s="210"/>
    </row>
    <row r="15" spans="1:16" ht="11.1" customHeight="1">
      <c r="A15" s="718"/>
      <c r="B15" s="719"/>
      <c r="C15" s="337" t="s">
        <v>5</v>
      </c>
      <c r="D15" s="94">
        <v>319</v>
      </c>
      <c r="E15" s="95">
        <v>1634.1786000000002</v>
      </c>
      <c r="F15" s="94">
        <v>17420.182150000011</v>
      </c>
      <c r="G15" s="97">
        <f>E15/$E$19</f>
        <v>0.13160618094920243</v>
      </c>
      <c r="H15" s="97">
        <f>(E15-I15)/I15</f>
        <v>0.26655976696111178</v>
      </c>
      <c r="I15" s="98">
        <v>1290.2498900000001</v>
      </c>
      <c r="J15" s="111">
        <v>13826.671100000001</v>
      </c>
      <c r="K15" s="394">
        <f>I15/$I$19</f>
        <v>0.12037215597678735</v>
      </c>
      <c r="L15" s="211"/>
      <c r="M15" s="210"/>
    </row>
    <row r="16" spans="1:16" ht="11.1" customHeight="1">
      <c r="A16" s="718"/>
      <c r="B16" s="719"/>
      <c r="C16" s="337" t="s">
        <v>6</v>
      </c>
      <c r="D16" s="94">
        <v>10789</v>
      </c>
      <c r="E16" s="95">
        <v>1069.84736</v>
      </c>
      <c r="F16" s="94">
        <v>11404.19629</v>
      </c>
      <c r="G16" s="97">
        <f>E16/$E$19</f>
        <v>8.6158590773484922E-2</v>
      </c>
      <c r="H16" s="97">
        <f t="shared" ref="H16:H19" si="1">(E16-I16)/I16</f>
        <v>0.52946603612033405</v>
      </c>
      <c r="I16" s="98">
        <v>699.49076000000002</v>
      </c>
      <c r="J16" s="111">
        <v>7497.1327500000007</v>
      </c>
      <c r="K16" s="394">
        <f>I16/$I$19</f>
        <v>6.5258064751349473E-2</v>
      </c>
      <c r="L16" s="210"/>
      <c r="M16" s="210"/>
      <c r="N16" s="210"/>
      <c r="O16" s="210"/>
    </row>
    <row r="17" spans="1:20" ht="11.1" customHeight="1">
      <c r="A17" s="718"/>
      <c r="B17" s="719"/>
      <c r="C17" s="337" t="s">
        <v>7</v>
      </c>
      <c r="D17" s="94">
        <v>108810</v>
      </c>
      <c r="E17" s="95">
        <v>2085.3946599999999</v>
      </c>
      <c r="F17" s="94">
        <v>22229.472839999999</v>
      </c>
      <c r="G17" s="97">
        <f>E17/$E$19</f>
        <v>0.16794420571561791</v>
      </c>
      <c r="H17" s="97">
        <f t="shared" si="1"/>
        <v>0.38304958106834119</v>
      </c>
      <c r="I17" s="98">
        <v>1507.8235</v>
      </c>
      <c r="J17" s="111">
        <v>16165.43835</v>
      </c>
      <c r="K17" s="394">
        <f>I17/$I$19</f>
        <v>0.14067039798582384</v>
      </c>
      <c r="L17" s="210"/>
      <c r="M17" s="210"/>
      <c r="N17" s="210"/>
      <c r="O17" s="210"/>
    </row>
    <row r="18" spans="1:20" ht="11.1" customHeight="1">
      <c r="A18" s="718"/>
      <c r="B18" s="719"/>
      <c r="C18" s="337" t="s">
        <v>107</v>
      </c>
      <c r="D18" s="94">
        <v>14</v>
      </c>
      <c r="E18" s="95">
        <v>232.39699999999999</v>
      </c>
      <c r="F18" s="94">
        <v>2477.3981100000005</v>
      </c>
      <c r="G18" s="97">
        <f>E18/$E$19</f>
        <v>1.8715752142422985E-2</v>
      </c>
      <c r="H18" s="97">
        <f t="shared" si="1"/>
        <v>0.19155950696281707</v>
      </c>
      <c r="I18" s="98">
        <v>195.036</v>
      </c>
      <c r="J18" s="111">
        <v>2089.8996999999995</v>
      </c>
      <c r="K18" s="394">
        <f>I18/$I$19</f>
        <v>1.8195625510255768E-2</v>
      </c>
      <c r="L18" s="210"/>
      <c r="M18" s="210"/>
      <c r="N18" s="210"/>
      <c r="O18" s="210"/>
    </row>
    <row r="19" spans="1:20" ht="11.1" customHeight="1">
      <c r="A19" s="718"/>
      <c r="B19" s="719"/>
      <c r="C19" s="310" t="s">
        <v>0</v>
      </c>
      <c r="D19" s="311">
        <v>120028</v>
      </c>
      <c r="E19" s="312">
        <v>12417.187309999999</v>
      </c>
      <c r="F19" s="311">
        <v>132364.60909000004</v>
      </c>
      <c r="G19" s="315">
        <f>SUM(G14:G18)</f>
        <v>1.0000000000000002</v>
      </c>
      <c r="H19" s="315">
        <f t="shared" si="1"/>
        <v>0.15844505723794672</v>
      </c>
      <c r="I19" s="316">
        <v>10718.840080000002</v>
      </c>
      <c r="J19" s="321">
        <v>114897.03462000002</v>
      </c>
      <c r="K19" s="395">
        <f>SUM(K14:K18)</f>
        <v>0.99999999999999989</v>
      </c>
      <c r="L19" s="210"/>
      <c r="M19" s="210"/>
      <c r="N19" s="210"/>
      <c r="O19" s="210"/>
    </row>
    <row r="20" spans="1:20" ht="11.1" customHeight="1">
      <c r="A20" s="718" t="str">
        <f>'3.1'!F6</f>
        <v>září</v>
      </c>
      <c r="B20" s="719"/>
      <c r="C20" s="336" t="s">
        <v>4</v>
      </c>
      <c r="D20" s="99">
        <v>96</v>
      </c>
      <c r="E20" s="242">
        <v>8194.5336499999994</v>
      </c>
      <c r="F20" s="99">
        <v>87382.800509999972</v>
      </c>
      <c r="G20" s="101">
        <f>E20/$E$25</f>
        <v>0.55458928917620665</v>
      </c>
      <c r="H20" s="101">
        <f>(E20-I20)/I20</f>
        <v>7.0140981259631868E-3</v>
      </c>
      <c r="I20" s="454">
        <v>8137.4567299999999</v>
      </c>
      <c r="J20" s="112">
        <v>87276.585659999982</v>
      </c>
      <c r="K20" s="393">
        <f>I20/$I$25</f>
        <v>0.54373960382724695</v>
      </c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11.1" customHeight="1">
      <c r="A21" s="718"/>
      <c r="B21" s="719"/>
      <c r="C21" s="337" t="s">
        <v>5</v>
      </c>
      <c r="D21" s="94">
        <v>319</v>
      </c>
      <c r="E21" s="95">
        <v>1780.6299200000001</v>
      </c>
      <c r="F21" s="94">
        <v>18988.207260000006</v>
      </c>
      <c r="G21" s="97">
        <f>E21/$E$25</f>
        <v>0.12050939367595198</v>
      </c>
      <c r="H21" s="97">
        <f t="shared" ref="H21:H25" si="2">(E21-I21)/I21</f>
        <v>5.9687493018504921E-2</v>
      </c>
      <c r="I21" s="98">
        <v>1680.3349400000002</v>
      </c>
      <c r="J21" s="111">
        <v>18015.906459999998</v>
      </c>
      <c r="K21" s="394">
        <f>I21/$I$25</f>
        <v>0.11227889559207288</v>
      </c>
      <c r="L21" s="95"/>
      <c r="M21" s="95"/>
      <c r="N21" s="95"/>
      <c r="O21" s="95"/>
      <c r="P21" s="95"/>
      <c r="Q21" s="95"/>
      <c r="R21" s="95"/>
      <c r="S21" s="95"/>
      <c r="T21" s="95"/>
    </row>
    <row r="22" spans="1:20" ht="11.1" customHeight="1">
      <c r="A22" s="718"/>
      <c r="B22" s="719"/>
      <c r="C22" s="337" t="s">
        <v>6</v>
      </c>
      <c r="D22" s="94">
        <v>10762</v>
      </c>
      <c r="E22" s="95">
        <v>1606.67499</v>
      </c>
      <c r="F22" s="94">
        <v>17133.234239999998</v>
      </c>
      <c r="G22" s="97">
        <f>E22/$E$25</f>
        <v>0.10873647954832535</v>
      </c>
      <c r="H22" s="97">
        <f t="shared" si="2"/>
        <v>-5.6675481127506158E-2</v>
      </c>
      <c r="I22" s="98">
        <v>1703.2049500000001</v>
      </c>
      <c r="J22" s="111">
        <v>18267.301940000001</v>
      </c>
      <c r="K22" s="394">
        <f>I22/$I$25</f>
        <v>0.1138070548916585</v>
      </c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1.1" customHeight="1">
      <c r="A23" s="718"/>
      <c r="B23" s="719"/>
      <c r="C23" s="337" t="s">
        <v>7</v>
      </c>
      <c r="D23" s="94">
        <v>109048</v>
      </c>
      <c r="E23" s="95">
        <v>2968.3113600000001</v>
      </c>
      <c r="F23" s="94">
        <v>31650.450040000003</v>
      </c>
      <c r="G23" s="97">
        <f>E23/$E$25</f>
        <v>0.2008892461129938</v>
      </c>
      <c r="H23" s="97">
        <f t="shared" si="2"/>
        <v>-8.6034264737717331E-2</v>
      </c>
      <c r="I23" s="98">
        <v>3247.7271800000003</v>
      </c>
      <c r="J23" s="111">
        <v>34839.015830000004</v>
      </c>
      <c r="K23" s="394">
        <f>I23/$I$25</f>
        <v>0.21701103290440255</v>
      </c>
      <c r="L23" s="95"/>
      <c r="M23" s="95"/>
      <c r="N23" s="95"/>
      <c r="O23" s="95"/>
      <c r="P23" s="95"/>
      <c r="Q23" s="95"/>
      <c r="R23" s="95"/>
      <c r="S23" s="95"/>
      <c r="T23" s="95"/>
    </row>
    <row r="24" spans="1:20" ht="11.1" customHeight="1">
      <c r="A24" s="718"/>
      <c r="B24" s="719"/>
      <c r="C24" s="337" t="s">
        <v>107</v>
      </c>
      <c r="D24" s="94">
        <v>14</v>
      </c>
      <c r="E24" s="95">
        <v>225.71</v>
      </c>
      <c r="F24" s="94">
        <v>2407.19596</v>
      </c>
      <c r="G24" s="97">
        <f>E24/$E$25</f>
        <v>1.5275591486522433E-2</v>
      </c>
      <c r="H24" s="97">
        <f t="shared" si="2"/>
        <v>0.14573604060913709</v>
      </c>
      <c r="I24" s="98">
        <v>197</v>
      </c>
      <c r="J24" s="111">
        <v>2112.0922799999998</v>
      </c>
      <c r="K24" s="394">
        <f>I24/$I$25</f>
        <v>1.3163412784619211E-2</v>
      </c>
      <c r="L24" s="95"/>
      <c r="M24" s="95"/>
      <c r="N24" s="95"/>
      <c r="O24" s="95"/>
      <c r="P24" s="95"/>
      <c r="Q24" s="95"/>
      <c r="R24" s="95"/>
      <c r="S24" s="95"/>
      <c r="T24" s="95"/>
    </row>
    <row r="25" spans="1:20" ht="11.1" customHeight="1">
      <c r="A25" s="718"/>
      <c r="B25" s="719"/>
      <c r="C25" s="310" t="s">
        <v>0</v>
      </c>
      <c r="D25" s="311">
        <v>120239</v>
      </c>
      <c r="E25" s="312">
        <v>14775.859919999997</v>
      </c>
      <c r="F25" s="311">
        <v>157561.88801</v>
      </c>
      <c r="G25" s="315">
        <f>SUM(G20:G24)</f>
        <v>1</v>
      </c>
      <c r="H25" s="315">
        <f t="shared" si="2"/>
        <v>-1.2686581854464174E-2</v>
      </c>
      <c r="I25" s="316">
        <v>14965.7238</v>
      </c>
      <c r="J25" s="321">
        <v>160510.90216999999</v>
      </c>
      <c r="K25" s="395">
        <f>SUM(K20:K24)</f>
        <v>1.0000000000000002</v>
      </c>
    </row>
    <row r="26" spans="1:20" ht="11.1" customHeight="1">
      <c r="A26" s="720" t="str">
        <f>'3.1'!G6</f>
        <v>III. čtvrtletí</v>
      </c>
      <c r="B26" s="721"/>
      <c r="C26" s="337" t="s">
        <v>4</v>
      </c>
      <c r="D26" s="94">
        <f>D20</f>
        <v>96</v>
      </c>
      <c r="E26" s="95">
        <f>E8+E14+E20</f>
        <v>22464.806199999999</v>
      </c>
      <c r="F26" s="94">
        <f>F8+F14+F20</f>
        <v>239641.70461999997</v>
      </c>
      <c r="G26" s="97">
        <f>E26/$E$31</f>
        <v>0.59075303969050252</v>
      </c>
      <c r="H26" s="97">
        <f>(E26-I26)/I26</f>
        <v>3.2434533052172948E-2</v>
      </c>
      <c r="I26" s="98">
        <f>I8+I14+I20</f>
        <v>21759.06121</v>
      </c>
      <c r="J26" s="111">
        <f>J8+J14+J20</f>
        <v>233221.64851</v>
      </c>
      <c r="K26" s="394">
        <f>I26/$I$31</f>
        <v>0.60095780368188467</v>
      </c>
    </row>
    <row r="27" spans="1:20" ht="11.1" customHeight="1">
      <c r="A27" s="718"/>
      <c r="B27" s="719"/>
      <c r="C27" s="337" t="s">
        <v>5</v>
      </c>
      <c r="D27" s="94">
        <f>D21</f>
        <v>319</v>
      </c>
      <c r="E27" s="95">
        <f t="shared" ref="E27:F30" si="3">E9+E15+E21</f>
        <v>4627.5457000000006</v>
      </c>
      <c r="F27" s="94">
        <f t="shared" si="3"/>
        <v>49360.863820000013</v>
      </c>
      <c r="G27" s="97">
        <f>E27/$E$31</f>
        <v>0.12168975170512332</v>
      </c>
      <c r="H27" s="97">
        <f t="shared" ref="H27:H30" si="4">(E27-I27)/I27</f>
        <v>7.4140343217028365E-2</v>
      </c>
      <c r="I27" s="98">
        <f t="shared" ref="I27:J27" si="5">I9+I15+I21</f>
        <v>4308.1388100000004</v>
      </c>
      <c r="J27" s="111">
        <f t="shared" si="5"/>
        <v>46165.763980000003</v>
      </c>
      <c r="K27" s="394">
        <f>I27/$I$31</f>
        <v>0.11898535567446425</v>
      </c>
    </row>
    <row r="28" spans="1:20" ht="11.1" customHeight="1">
      <c r="A28" s="718"/>
      <c r="B28" s="719"/>
      <c r="C28" s="337" t="s">
        <v>6</v>
      </c>
      <c r="D28" s="94">
        <f>D22</f>
        <v>10762</v>
      </c>
      <c r="E28" s="95">
        <f t="shared" si="3"/>
        <v>3542.48171</v>
      </c>
      <c r="F28" s="94">
        <f t="shared" si="3"/>
        <v>37786.286479999995</v>
      </c>
      <c r="G28" s="97">
        <f>E28/$E$31</f>
        <v>9.3156015662868685E-2</v>
      </c>
      <c r="H28" s="97">
        <f t="shared" si="4"/>
        <v>0.10681218249167257</v>
      </c>
      <c r="I28" s="98">
        <f t="shared" ref="I28:J28" si="6">I10+I16+I22</f>
        <v>3200.6168399999997</v>
      </c>
      <c r="J28" s="111">
        <f t="shared" si="6"/>
        <v>34308.798860000003</v>
      </c>
      <c r="K28" s="394">
        <f>I28/$I$31</f>
        <v>8.8396996912241968E-2</v>
      </c>
    </row>
    <row r="29" spans="1:20" ht="11.1" customHeight="1">
      <c r="A29" s="718"/>
      <c r="B29" s="719"/>
      <c r="C29" s="337" t="s">
        <v>7</v>
      </c>
      <c r="D29" s="94">
        <f>D23</f>
        <v>109048</v>
      </c>
      <c r="E29" s="95">
        <f t="shared" si="3"/>
        <v>6715.7122600000002</v>
      </c>
      <c r="F29" s="94">
        <f t="shared" si="3"/>
        <v>71630.379940000013</v>
      </c>
      <c r="G29" s="97">
        <f>E29/$E$31</f>
        <v>0.17660189880835808</v>
      </c>
      <c r="H29" s="97">
        <f t="shared" si="4"/>
        <v>5.6550405392995155E-2</v>
      </c>
      <c r="I29" s="98">
        <f t="shared" ref="I29:J29" si="7">I11+I17+I23</f>
        <v>6356.2630100000006</v>
      </c>
      <c r="J29" s="111">
        <f t="shared" si="7"/>
        <v>68146.793950000007</v>
      </c>
      <c r="K29" s="394">
        <f>I29/$I$31</f>
        <v>0.17555196068654313</v>
      </c>
    </row>
    <row r="30" spans="1:20" ht="11.1" customHeight="1">
      <c r="A30" s="718"/>
      <c r="B30" s="719"/>
      <c r="C30" s="337" t="s">
        <v>107</v>
      </c>
      <c r="D30" s="94">
        <f>D24</f>
        <v>14</v>
      </c>
      <c r="E30" s="95">
        <f>E12+E18+E24</f>
        <v>676.86099999999999</v>
      </c>
      <c r="F30" s="94">
        <f t="shared" si="3"/>
        <v>7221.0723800000005</v>
      </c>
      <c r="G30" s="97">
        <f>E30/$E$31</f>
        <v>1.7799294133147396E-2</v>
      </c>
      <c r="H30" s="97">
        <f t="shared" si="4"/>
        <v>0.16055265310181532</v>
      </c>
      <c r="I30" s="98">
        <f>I12+I18+I24</f>
        <v>583.22299999999996</v>
      </c>
      <c r="J30" s="111">
        <f t="shared" ref="J30" si="8">J12+J18+J24</f>
        <v>6249.1481699999995</v>
      </c>
      <c r="K30" s="394">
        <f>I30/$I$31</f>
        <v>1.6107883044865969E-2</v>
      </c>
    </row>
    <row r="31" spans="1:20" ht="11.1" customHeight="1">
      <c r="A31" s="718"/>
      <c r="B31" s="719"/>
      <c r="C31" s="310" t="s">
        <v>0</v>
      </c>
      <c r="D31" s="311">
        <f>SUM(D26:D30)</f>
        <v>120239</v>
      </c>
      <c r="E31" s="312">
        <f>SUM(E26:E30)</f>
        <v>38027.406869999999</v>
      </c>
      <c r="F31" s="311">
        <f>SUM(F26:F30)</f>
        <v>405640.30724000005</v>
      </c>
      <c r="G31" s="315">
        <f>SUM(G26:G30)</f>
        <v>1</v>
      </c>
      <c r="H31" s="315">
        <f>(E31-I31)/I31</f>
        <v>5.0268974922958669E-2</v>
      </c>
      <c r="I31" s="316">
        <f>SUM(I26:I30)</f>
        <v>36207.30287</v>
      </c>
      <c r="J31" s="321">
        <f>SUM(J26:J30)</f>
        <v>388092.15347000002</v>
      </c>
      <c r="K31" s="395">
        <f>SUM(K26:K30)</f>
        <v>1</v>
      </c>
    </row>
    <row r="32" spans="1:20" ht="9.9499999999999993" customHeight="1">
      <c r="A32" s="113"/>
      <c r="B32" s="114"/>
      <c r="C32" s="115"/>
      <c r="D32" s="84"/>
      <c r="E32" s="84"/>
      <c r="F32" s="84"/>
      <c r="G32" s="116"/>
      <c r="H32" s="117"/>
      <c r="I32" s="118"/>
      <c r="J32" s="118"/>
      <c r="K32" s="119"/>
    </row>
    <row r="33" spans="1:11" ht="12.95" customHeight="1">
      <c r="A33" s="753" t="s">
        <v>49</v>
      </c>
      <c r="B33" s="754"/>
      <c r="C33" s="754"/>
      <c r="D33" s="755"/>
      <c r="E33" s="291"/>
      <c r="F33" s="291"/>
      <c r="G33" s="292"/>
      <c r="H33" s="282"/>
      <c r="I33" s="293"/>
      <c r="J33" s="293"/>
      <c r="K33" s="396"/>
    </row>
    <row r="34" spans="1:11" ht="24.95" customHeight="1">
      <c r="A34" s="392"/>
      <c r="B34" s="285"/>
      <c r="C34" s="294"/>
      <c r="D34" s="295"/>
      <c r="E34" s="697">
        <f>'3.1'!D4</f>
        <v>2021</v>
      </c>
      <c r="F34" s="722"/>
      <c r="G34" s="723"/>
      <c r="H34" s="296"/>
      <c r="I34" s="700">
        <f>E34-1</f>
        <v>2020</v>
      </c>
      <c r="J34" s="724"/>
      <c r="K34" s="724"/>
    </row>
    <row r="35" spans="1:11" ht="24.95" customHeight="1">
      <c r="A35" s="392"/>
      <c r="B35" s="285"/>
      <c r="C35" s="286"/>
      <c r="D35" s="287"/>
      <c r="E35" s="693" t="s">
        <v>65</v>
      </c>
      <c r="F35" s="696"/>
      <c r="G35" s="743" t="s">
        <v>35</v>
      </c>
      <c r="H35" s="704" t="s">
        <v>270</v>
      </c>
      <c r="I35" s="756" t="s">
        <v>65</v>
      </c>
      <c r="J35" s="750"/>
      <c r="K35" s="689" t="s">
        <v>35</v>
      </c>
    </row>
    <row r="36" spans="1:11" ht="24.95" customHeight="1">
      <c r="A36" s="392"/>
      <c r="B36" s="288"/>
      <c r="C36" s="288"/>
      <c r="D36" s="702" t="s">
        <v>211</v>
      </c>
      <c r="E36" s="695"/>
      <c r="F36" s="702"/>
      <c r="G36" s="704"/>
      <c r="H36" s="704"/>
      <c r="I36" s="757"/>
      <c r="J36" s="751"/>
      <c r="K36" s="691"/>
    </row>
    <row r="37" spans="1:11" ht="15" customHeight="1">
      <c r="A37" s="752" t="s">
        <v>210</v>
      </c>
      <c r="B37" s="752"/>
      <c r="C37" s="340" t="s">
        <v>237</v>
      </c>
      <c r="D37" s="703"/>
      <c r="E37" s="339" t="s">
        <v>278</v>
      </c>
      <c r="F37" s="584" t="s">
        <v>273</v>
      </c>
      <c r="G37" s="705"/>
      <c r="H37" s="705"/>
      <c r="I37" s="289" t="s">
        <v>279</v>
      </c>
      <c r="J37" s="290" t="s">
        <v>273</v>
      </c>
      <c r="K37" s="748"/>
    </row>
    <row r="38" spans="1:11" ht="11.1" customHeight="1">
      <c r="A38" s="712" t="str">
        <f>'3.1'!D6</f>
        <v>červenec</v>
      </c>
      <c r="B38" s="713"/>
      <c r="C38" s="337" t="s">
        <v>4</v>
      </c>
      <c r="D38" s="99">
        <v>73</v>
      </c>
      <c r="E38" s="95">
        <v>10661.311</v>
      </c>
      <c r="F38" s="99">
        <v>113857.78322999997</v>
      </c>
      <c r="G38" s="101">
        <f>E38/$E$43</f>
        <v>0.69103201301521233</v>
      </c>
      <c r="H38" s="101">
        <f>(E38-I38)/I38</f>
        <v>7.4169215657688026E-2</v>
      </c>
      <c r="I38" s="98">
        <v>9925.1689999999999</v>
      </c>
      <c r="J38" s="112">
        <v>106292.40521999999</v>
      </c>
      <c r="K38" s="393">
        <f>I38/$I$43</f>
        <v>0.68519851433542056</v>
      </c>
    </row>
    <row r="39" spans="1:11" ht="11.1" customHeight="1">
      <c r="A39" s="714"/>
      <c r="B39" s="715"/>
      <c r="C39" s="337" t="s">
        <v>5</v>
      </c>
      <c r="D39" s="94">
        <v>316</v>
      </c>
      <c r="E39" s="95">
        <v>1130.4580000000001</v>
      </c>
      <c r="F39" s="94">
        <v>12072.78454000001</v>
      </c>
      <c r="G39" s="97">
        <f t="shared" ref="G39" si="9">E39/$E$43</f>
        <v>7.3272664812906313E-2</v>
      </c>
      <c r="H39" s="97">
        <f>(E39-I39)/I39</f>
        <v>-2.6693942634369361E-2</v>
      </c>
      <c r="I39" s="98">
        <v>1161.462</v>
      </c>
      <c r="J39" s="111">
        <v>12438.716079999997</v>
      </c>
      <c r="K39" s="394">
        <f t="shared" ref="K39:K42" si="10">I39/$I$43</f>
        <v>8.0183222759939526E-2</v>
      </c>
    </row>
    <row r="40" spans="1:11" ht="11.1" customHeight="1">
      <c r="A40" s="714"/>
      <c r="B40" s="715"/>
      <c r="C40" s="337" t="s">
        <v>6</v>
      </c>
      <c r="D40" s="94">
        <v>10852</v>
      </c>
      <c r="E40" s="95">
        <v>993.71800000000007</v>
      </c>
      <c r="F40" s="94">
        <v>10612.51964</v>
      </c>
      <c r="G40" s="97">
        <f>E40/$E$43</f>
        <v>6.4409616219754856E-2</v>
      </c>
      <c r="H40" s="97">
        <f t="shared" ref="H40:H42" si="11">(E40-I40)/I40</f>
        <v>0.10748309327341866</v>
      </c>
      <c r="I40" s="98">
        <v>897.27600000000007</v>
      </c>
      <c r="J40" s="111">
        <v>9609.4287399999994</v>
      </c>
      <c r="K40" s="394">
        <f t="shared" si="10"/>
        <v>6.1944757026185529E-2</v>
      </c>
    </row>
    <row r="41" spans="1:11" ht="11.1" customHeight="1">
      <c r="A41" s="714"/>
      <c r="B41" s="715"/>
      <c r="C41" s="337" t="s">
        <v>7</v>
      </c>
      <c r="D41" s="94">
        <v>145299</v>
      </c>
      <c r="E41" s="95">
        <v>2418.1</v>
      </c>
      <c r="F41" s="94">
        <v>25823.599999999999</v>
      </c>
      <c r="G41" s="97">
        <f>E41/$E$43</f>
        <v>0.15673349278264981</v>
      </c>
      <c r="H41" s="97">
        <f t="shared" si="11"/>
        <v>4.5348435068303689E-2</v>
      </c>
      <c r="I41" s="98">
        <v>2313.1999999999998</v>
      </c>
      <c r="J41" s="111">
        <v>24773.3</v>
      </c>
      <c r="K41" s="394">
        <f t="shared" si="10"/>
        <v>0.15969513500079391</v>
      </c>
    </row>
    <row r="42" spans="1:11" ht="11.1" customHeight="1">
      <c r="A42" s="714"/>
      <c r="B42" s="715"/>
      <c r="C42" s="337" t="s">
        <v>107</v>
      </c>
      <c r="D42" s="94">
        <v>11</v>
      </c>
      <c r="E42" s="95">
        <v>224.51300000000001</v>
      </c>
      <c r="F42" s="94">
        <v>2397.6813999999999</v>
      </c>
      <c r="G42" s="97">
        <f>E42/$E$43</f>
        <v>1.4552213169476472E-2</v>
      </c>
      <c r="H42" s="97">
        <f t="shared" si="11"/>
        <v>0.19426255232907613</v>
      </c>
      <c r="I42" s="98">
        <v>187.99299999999999</v>
      </c>
      <c r="J42" s="111">
        <v>2013.29231</v>
      </c>
      <c r="K42" s="394">
        <f t="shared" si="10"/>
        <v>1.2978370877660492E-2</v>
      </c>
    </row>
    <row r="43" spans="1:11" ht="11.1" customHeight="1">
      <c r="A43" s="716"/>
      <c r="B43" s="717"/>
      <c r="C43" s="310" t="s">
        <v>0</v>
      </c>
      <c r="D43" s="311">
        <v>156551</v>
      </c>
      <c r="E43" s="312">
        <v>15428.100000000002</v>
      </c>
      <c r="F43" s="311">
        <v>164764.36880999999</v>
      </c>
      <c r="G43" s="315">
        <f>SUM(G38:G42)</f>
        <v>0.99999999999999978</v>
      </c>
      <c r="H43" s="315">
        <f>(E43-I43)/I43</f>
        <v>6.5101380038798617E-2</v>
      </c>
      <c r="I43" s="316">
        <v>14485.1</v>
      </c>
      <c r="J43" s="321">
        <v>155127.14234999998</v>
      </c>
      <c r="K43" s="395">
        <f>SUM(K38:K42)</f>
        <v>1</v>
      </c>
    </row>
    <row r="44" spans="1:11" ht="11.1" customHeight="1">
      <c r="A44" s="712" t="str">
        <f>'3.1'!E6</f>
        <v>srpen</v>
      </c>
      <c r="B44" s="713"/>
      <c r="C44" s="337" t="s">
        <v>4</v>
      </c>
      <c r="D44" s="99">
        <v>73</v>
      </c>
      <c r="E44" s="95">
        <v>10151.739</v>
      </c>
      <c r="F44" s="99">
        <v>108212.39369000004</v>
      </c>
      <c r="G44" s="101">
        <f>E44/$E$49</f>
        <v>0.63601011176824374</v>
      </c>
      <c r="H44" s="101">
        <f>(E44-I44)/I44</f>
        <v>-0.1652340480117884</v>
      </c>
      <c r="I44" s="98">
        <v>12161.18</v>
      </c>
      <c r="J44" s="112">
        <v>130410.0552</v>
      </c>
      <c r="K44" s="393">
        <f>I44/$I$49</f>
        <v>0.73513876211259344</v>
      </c>
    </row>
    <row r="45" spans="1:11" ht="11.1" customHeight="1">
      <c r="A45" s="714"/>
      <c r="B45" s="715"/>
      <c r="C45" s="337" t="s">
        <v>5</v>
      </c>
      <c r="D45" s="94">
        <v>316</v>
      </c>
      <c r="E45" s="95">
        <v>1339.539</v>
      </c>
      <c r="F45" s="94">
        <v>14278.673600000007</v>
      </c>
      <c r="G45" s="97">
        <f t="shared" ref="G45:G48" si="12">E45/$E$49</f>
        <v>8.3922601744186046E-2</v>
      </c>
      <c r="H45" s="97">
        <f>(E45-I45)/I45</f>
        <v>9.2233342193796225E-2</v>
      </c>
      <c r="I45" s="98">
        <v>1226.422</v>
      </c>
      <c r="J45" s="111">
        <v>13151.66287</v>
      </c>
      <c r="K45" s="394">
        <f t="shared" ref="K45:K48" si="13">I45/$I$49</f>
        <v>7.4136749140104097E-2</v>
      </c>
    </row>
    <row r="46" spans="1:11" ht="11.1" customHeight="1">
      <c r="A46" s="714"/>
      <c r="B46" s="715"/>
      <c r="C46" s="337" t="s">
        <v>6</v>
      </c>
      <c r="D46" s="94">
        <v>10851</v>
      </c>
      <c r="E46" s="95">
        <v>1212.3139999999999</v>
      </c>
      <c r="F46" s="94">
        <v>12922.14753</v>
      </c>
      <c r="G46" s="97">
        <f t="shared" si="12"/>
        <v>7.5951909582999189E-2</v>
      </c>
      <c r="H46" s="97">
        <f t="shared" ref="H46:H48" si="14">(E46-I46)/I46</f>
        <v>0.55363324016511395</v>
      </c>
      <c r="I46" s="98">
        <v>780.30899999999997</v>
      </c>
      <c r="J46" s="111">
        <v>8368.0899100000006</v>
      </c>
      <c r="K46" s="394">
        <f t="shared" si="13"/>
        <v>4.7169385892266678E-2</v>
      </c>
    </row>
    <row r="47" spans="1:11" ht="11.1" customHeight="1">
      <c r="A47" s="714"/>
      <c r="B47" s="715"/>
      <c r="C47" s="337" t="s">
        <v>7</v>
      </c>
      <c r="D47" s="94">
        <v>145278</v>
      </c>
      <c r="E47" s="95">
        <v>3019.8</v>
      </c>
      <c r="F47" s="94">
        <v>32190</v>
      </c>
      <c r="G47" s="97">
        <f t="shared" si="12"/>
        <v>0.18919155974338414</v>
      </c>
      <c r="H47" s="97">
        <f t="shared" si="14"/>
        <v>0.38529290334419014</v>
      </c>
      <c r="I47" s="98">
        <v>2179.9</v>
      </c>
      <c r="J47" s="111">
        <v>23376.6</v>
      </c>
      <c r="K47" s="394">
        <f t="shared" si="13"/>
        <v>0.1317741360237446</v>
      </c>
    </row>
    <row r="48" spans="1:11" ht="11.1" customHeight="1">
      <c r="A48" s="714"/>
      <c r="B48" s="715"/>
      <c r="C48" s="337" t="s">
        <v>107</v>
      </c>
      <c r="D48" s="94">
        <v>11</v>
      </c>
      <c r="E48" s="95">
        <v>238.208</v>
      </c>
      <c r="F48" s="94">
        <v>2539.1818600000001</v>
      </c>
      <c r="G48" s="97">
        <f t="shared" si="12"/>
        <v>1.4923817161186848E-2</v>
      </c>
      <c r="H48" s="97">
        <f t="shared" si="14"/>
        <v>0.22227524385675942</v>
      </c>
      <c r="I48" s="98">
        <v>194.88900000000001</v>
      </c>
      <c r="J48" s="111">
        <v>2089.8932199999999</v>
      </c>
      <c r="K48" s="394">
        <f t="shared" si="13"/>
        <v>1.1780966831291144E-2</v>
      </c>
    </row>
    <row r="49" spans="1:11" ht="11.1" customHeight="1">
      <c r="A49" s="716"/>
      <c r="B49" s="717"/>
      <c r="C49" s="310" t="s">
        <v>0</v>
      </c>
      <c r="D49" s="311">
        <v>156529</v>
      </c>
      <c r="E49" s="312">
        <v>15961.6</v>
      </c>
      <c r="F49" s="311">
        <v>170142.39668000006</v>
      </c>
      <c r="G49" s="315">
        <f>SUM(G44:G48)</f>
        <v>1</v>
      </c>
      <c r="H49" s="315">
        <f t="shared" ref="H49" si="15">(E49-I49)/I49</f>
        <v>-3.5127276683975431E-2</v>
      </c>
      <c r="I49" s="316">
        <v>16542.7</v>
      </c>
      <c r="J49" s="321">
        <v>177396.30120000002</v>
      </c>
      <c r="K49" s="395">
        <f>SUM(K44:K48)</f>
        <v>1</v>
      </c>
    </row>
    <row r="50" spans="1:11" ht="11.1" customHeight="1">
      <c r="A50" s="718" t="str">
        <f>'3.1'!F6</f>
        <v>září</v>
      </c>
      <c r="B50" s="719"/>
      <c r="C50" s="336" t="s">
        <v>4</v>
      </c>
      <c r="D50" s="99">
        <v>73</v>
      </c>
      <c r="E50" s="242">
        <v>11345.471</v>
      </c>
      <c r="F50" s="99">
        <v>120960.65087</v>
      </c>
      <c r="G50" s="101">
        <f>E50/$E$55</f>
        <v>0.58876952537130645</v>
      </c>
      <c r="H50" s="101">
        <f>(E50-I50)/I50</f>
        <v>-0.19289201073092502</v>
      </c>
      <c r="I50" s="454">
        <v>14056.943000000001</v>
      </c>
      <c r="J50" s="112">
        <v>150825.71453999996</v>
      </c>
      <c r="K50" s="393">
        <f>I50/$I$55</f>
        <v>0.6253283242805604</v>
      </c>
    </row>
    <row r="51" spans="1:11" ht="11.1" customHeight="1">
      <c r="A51" s="718"/>
      <c r="B51" s="719"/>
      <c r="C51" s="337" t="s">
        <v>5</v>
      </c>
      <c r="D51" s="94">
        <v>316</v>
      </c>
      <c r="E51" s="95">
        <v>1646.8480000000002</v>
      </c>
      <c r="F51" s="94">
        <v>17558.530130000003</v>
      </c>
      <c r="G51" s="97">
        <f t="shared" ref="G51:G54" si="16">E51/$E$55</f>
        <v>8.5462641023778152E-2</v>
      </c>
      <c r="H51" s="97">
        <f t="shared" ref="H51:H54" si="17">(E51-I51)/I51</f>
        <v>9.9982767349872423E-2</v>
      </c>
      <c r="I51" s="98">
        <v>1497.1579999999999</v>
      </c>
      <c r="J51" s="111">
        <v>16063.993479999986</v>
      </c>
      <c r="K51" s="394">
        <f t="shared" ref="K51:K54" si="18">I51/$I$55</f>
        <v>6.6601629054285502E-2</v>
      </c>
    </row>
    <row r="52" spans="1:11" ht="11.1" customHeight="1">
      <c r="A52" s="718"/>
      <c r="B52" s="719"/>
      <c r="C52" s="337" t="s">
        <v>6</v>
      </c>
      <c r="D52" s="94">
        <v>10803</v>
      </c>
      <c r="E52" s="95">
        <v>1792.3430000000001</v>
      </c>
      <c r="F52" s="94">
        <v>19109.45852</v>
      </c>
      <c r="G52" s="97">
        <f t="shared" si="16"/>
        <v>9.3013056700121444E-2</v>
      </c>
      <c r="H52" s="97">
        <f t="shared" si="17"/>
        <v>-8.9622976932047599E-2</v>
      </c>
      <c r="I52" s="98">
        <v>1968.7919999999999</v>
      </c>
      <c r="J52" s="111">
        <v>21124.602370000001</v>
      </c>
      <c r="K52" s="394">
        <f t="shared" si="18"/>
        <v>8.7582442513779349E-2</v>
      </c>
    </row>
    <row r="53" spans="1:11" ht="10.5" customHeight="1">
      <c r="A53" s="718"/>
      <c r="B53" s="719"/>
      <c r="C53" s="337" t="s">
        <v>7</v>
      </c>
      <c r="D53" s="94">
        <v>145334</v>
      </c>
      <c r="E53" s="95">
        <v>4242.7</v>
      </c>
      <c r="F53" s="94">
        <v>45234.1</v>
      </c>
      <c r="G53" s="97">
        <f t="shared" si="16"/>
        <v>0.22017353579175705</v>
      </c>
      <c r="H53" s="97">
        <f t="shared" si="17"/>
        <v>-0.10742010813540075</v>
      </c>
      <c r="I53" s="98">
        <v>4753.3</v>
      </c>
      <c r="J53" s="111">
        <v>51000.9</v>
      </c>
      <c r="K53" s="394">
        <f t="shared" si="18"/>
        <v>0.21145231390657185</v>
      </c>
    </row>
    <row r="54" spans="1:11" ht="11.1" customHeight="1">
      <c r="A54" s="718"/>
      <c r="B54" s="719"/>
      <c r="C54" s="337" t="s">
        <v>107</v>
      </c>
      <c r="D54" s="94">
        <v>11</v>
      </c>
      <c r="E54" s="95">
        <v>242.43799999999999</v>
      </c>
      <c r="F54" s="94">
        <v>2584.7800200000001</v>
      </c>
      <c r="G54" s="97">
        <f t="shared" si="16"/>
        <v>1.2581241113036981E-2</v>
      </c>
      <c r="H54" s="97">
        <f t="shared" si="17"/>
        <v>0.19364669853820887</v>
      </c>
      <c r="I54" s="98">
        <v>203.107</v>
      </c>
      <c r="J54" s="111">
        <v>2179.2548500000003</v>
      </c>
      <c r="K54" s="394">
        <f t="shared" si="18"/>
        <v>9.035290244802997E-3</v>
      </c>
    </row>
    <row r="55" spans="1:11" ht="11.1" customHeight="1">
      <c r="A55" s="718"/>
      <c r="B55" s="719"/>
      <c r="C55" s="310" t="s">
        <v>0</v>
      </c>
      <c r="D55" s="311">
        <v>156537</v>
      </c>
      <c r="E55" s="312">
        <v>19269.8</v>
      </c>
      <c r="F55" s="311">
        <v>205447.51954000004</v>
      </c>
      <c r="G55" s="315">
        <f>SUM(G50:G54)</f>
        <v>1</v>
      </c>
      <c r="H55" s="315">
        <f>(E55-I55)/I55</f>
        <v>-0.14277579817876893</v>
      </c>
      <c r="I55" s="316">
        <v>22479.3</v>
      </c>
      <c r="J55" s="321">
        <v>241194.46523999993</v>
      </c>
      <c r="K55" s="395">
        <f>SUM(K50:K54)</f>
        <v>1</v>
      </c>
    </row>
    <row r="56" spans="1:11" ht="11.1" customHeight="1">
      <c r="A56" s="720" t="str">
        <f>'3.1'!G6</f>
        <v>III. čtvrtletí</v>
      </c>
      <c r="B56" s="721"/>
      <c r="C56" s="337" t="s">
        <v>4</v>
      </c>
      <c r="D56" s="94">
        <f>D50</f>
        <v>73</v>
      </c>
      <c r="E56" s="95">
        <f>E38+E44+E50</f>
        <v>32158.521000000001</v>
      </c>
      <c r="F56" s="94">
        <f>F38+F44+F50</f>
        <v>343030.82779000001</v>
      </c>
      <c r="G56" s="97">
        <f>E56/$E$61</f>
        <v>0.63479744174340447</v>
      </c>
      <c r="H56" s="97">
        <f>(E56-I56)/I56</f>
        <v>-0.11024925455047095</v>
      </c>
      <c r="I56" s="98">
        <f>I38+I44+I50</f>
        <v>36143.292000000001</v>
      </c>
      <c r="J56" s="111">
        <f>J38+J44+J50</f>
        <v>387528.17495999997</v>
      </c>
      <c r="K56" s="394">
        <f>I56/$I$61</f>
        <v>0.67548590747769921</v>
      </c>
    </row>
    <row r="57" spans="1:11" ht="11.1" customHeight="1">
      <c r="A57" s="718"/>
      <c r="B57" s="719"/>
      <c r="C57" s="337" t="s">
        <v>5</v>
      </c>
      <c r="D57" s="94">
        <f>D51</f>
        <v>316</v>
      </c>
      <c r="E57" s="95">
        <f t="shared" ref="E57:F58" si="19">E39+E45+E51</f>
        <v>4116.8450000000003</v>
      </c>
      <c r="F57" s="94">
        <f t="shared" si="19"/>
        <v>43909.988270000016</v>
      </c>
      <c r="G57" s="97">
        <f t="shared" ref="G57:G60" si="20">E57/$E$61</f>
        <v>8.1265014459282081E-2</v>
      </c>
      <c r="H57" s="97">
        <f t="shared" ref="H57:H60" si="21">(E57-I57)/I57</f>
        <v>5.9665506833645646E-2</v>
      </c>
      <c r="I57" s="98">
        <f t="shared" ref="I57:J57" si="22">I39+I45+I51</f>
        <v>3885.0419999999999</v>
      </c>
      <c r="J57" s="111">
        <f t="shared" si="22"/>
        <v>41654.372429999989</v>
      </c>
      <c r="K57" s="394">
        <f t="shared" ref="K57:K60" si="23">I57/$I$61</f>
        <v>7.2607971652360145E-2</v>
      </c>
    </row>
    <row r="58" spans="1:11" ht="11.1" customHeight="1">
      <c r="A58" s="718"/>
      <c r="B58" s="719"/>
      <c r="C58" s="337" t="s">
        <v>6</v>
      </c>
      <c r="D58" s="94">
        <f>D52</f>
        <v>10803</v>
      </c>
      <c r="E58" s="95">
        <f>E40+E46+E52</f>
        <v>3998.375</v>
      </c>
      <c r="F58" s="94">
        <f t="shared" si="19"/>
        <v>42644.125690000001</v>
      </c>
      <c r="G58" s="97">
        <f t="shared" si="20"/>
        <v>7.8926459992696332E-2</v>
      </c>
      <c r="H58" s="97">
        <f t="shared" si="21"/>
        <v>9.653362776257092E-2</v>
      </c>
      <c r="I58" s="98">
        <f>I40+I46+I52</f>
        <v>3646.377</v>
      </c>
      <c r="J58" s="111">
        <f t="shared" ref="J58" si="24">J40+J46+J52</f>
        <v>39102.121019999999</v>
      </c>
      <c r="K58" s="394">
        <f t="shared" si="23"/>
        <v>6.8147535560701286E-2</v>
      </c>
    </row>
    <row r="59" spans="1:11" ht="11.1" customHeight="1">
      <c r="A59" s="718"/>
      <c r="B59" s="719"/>
      <c r="C59" s="337" t="s">
        <v>7</v>
      </c>
      <c r="D59" s="94">
        <f>D53</f>
        <v>145334</v>
      </c>
      <c r="E59" s="95">
        <f t="shared" ref="E59:F60" si="25">E41+E47+E53</f>
        <v>9680.5999999999985</v>
      </c>
      <c r="F59" s="94">
        <f t="shared" si="25"/>
        <v>103247.7</v>
      </c>
      <c r="G59" s="97">
        <f t="shared" si="20"/>
        <v>0.191091503074448</v>
      </c>
      <c r="H59" s="97">
        <f t="shared" si="21"/>
        <v>4.6958816404221865E-2</v>
      </c>
      <c r="I59" s="98">
        <f t="shared" ref="I59:J59" si="26">I41+I47+I53</f>
        <v>9246.4000000000015</v>
      </c>
      <c r="J59" s="111">
        <f t="shared" si="26"/>
        <v>99150.799999999988</v>
      </c>
      <c r="K59" s="394">
        <f t="shared" si="23"/>
        <v>0.17280697328018152</v>
      </c>
    </row>
    <row r="60" spans="1:11" ht="11.1" customHeight="1">
      <c r="A60" s="718"/>
      <c r="B60" s="719"/>
      <c r="C60" s="337" t="s">
        <v>107</v>
      </c>
      <c r="D60" s="94">
        <f>D54</f>
        <v>11</v>
      </c>
      <c r="E60" s="95">
        <f>E42+E48+E54</f>
        <v>705.15899999999999</v>
      </c>
      <c r="F60" s="94">
        <f t="shared" si="25"/>
        <v>7521.6432800000002</v>
      </c>
      <c r="G60" s="97">
        <f t="shared" si="20"/>
        <v>1.391958073016907E-2</v>
      </c>
      <c r="H60" s="97">
        <f t="shared" si="21"/>
        <v>0.20336559218688396</v>
      </c>
      <c r="I60" s="98">
        <f>I42+I48+I54</f>
        <v>585.98900000000003</v>
      </c>
      <c r="J60" s="111">
        <f t="shared" ref="J60" si="27">J42+J48+J54</f>
        <v>6282.44038</v>
      </c>
      <c r="K60" s="394">
        <f t="shared" si="23"/>
        <v>1.0951612029057825E-2</v>
      </c>
    </row>
    <row r="61" spans="1:11" ht="11.1" customHeight="1">
      <c r="A61" s="718"/>
      <c r="B61" s="719"/>
      <c r="C61" s="310" t="s">
        <v>0</v>
      </c>
      <c r="D61" s="311">
        <f>SUM(D56:D60)</f>
        <v>156537</v>
      </c>
      <c r="E61" s="312">
        <f>SUM(E56:E60)</f>
        <v>50659.5</v>
      </c>
      <c r="F61" s="311">
        <f>SUM(F56:F60)</f>
        <v>540354.28503000003</v>
      </c>
      <c r="G61" s="315">
        <f>SUM(G56:G60)</f>
        <v>0.99999999999999989</v>
      </c>
      <c r="H61" s="315">
        <f>(E61-I61)/I61</f>
        <v>-5.3219105501886771E-2</v>
      </c>
      <c r="I61" s="316">
        <f>SUM(I56:I60)</f>
        <v>53507.100000000006</v>
      </c>
      <c r="J61" s="321">
        <f>SUM(J56:J60)</f>
        <v>573717.90879000002</v>
      </c>
      <c r="K61" s="395">
        <f>SUM(K56:K60)</f>
        <v>1</v>
      </c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/>
  <dimension ref="A1:P58"/>
  <sheetViews>
    <sheetView showGridLines="0" zoomScaleNormal="100" zoomScaleSheetLayoutView="100" workbookViewId="0"/>
  </sheetViews>
  <sheetFormatPr defaultColWidth="9.140625" defaultRowHeight="12.75"/>
  <cols>
    <col min="1" max="1" width="16.28515625" style="204" customWidth="1"/>
    <col min="2" max="2" width="10.28515625" style="204" customWidth="1"/>
    <col min="3" max="3" width="10" style="204" customWidth="1"/>
    <col min="4" max="4" width="10.7109375" style="204" customWidth="1"/>
    <col min="5" max="6" width="8.5703125" style="204" customWidth="1"/>
    <col min="7" max="10" width="6.7109375" style="204" customWidth="1"/>
    <col min="11" max="11" width="8.140625" style="204" customWidth="1"/>
    <col min="12" max="13" width="9.140625" style="204"/>
    <col min="14" max="14" width="11.140625" style="204" customWidth="1"/>
    <col min="15" max="16384" width="9.140625" style="204"/>
  </cols>
  <sheetData>
    <row r="1" spans="1:11" s="217" customFormat="1" ht="15.75">
      <c r="A1" s="732" t="str">
        <f>"6.8. Spotřeba zemního plynu a teplota ovzduší podle krajů: "&amp;LOWER(C3)</f>
        <v>6.8. Spotřeba zemního plynu a teplota ovzduší podle krajů: červenec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</row>
    <row r="2" spans="1:11" ht="6" customHeight="1">
      <c r="A2" s="742"/>
      <c r="B2" s="742"/>
      <c r="C2" s="206"/>
      <c r="D2" s="207"/>
      <c r="E2" s="208"/>
      <c r="F2" s="208"/>
      <c r="G2" s="208"/>
      <c r="H2" s="208"/>
      <c r="I2" s="75"/>
      <c r="J2" s="75"/>
      <c r="K2" s="75"/>
    </row>
    <row r="3" spans="1:11" ht="20.100000000000001" customHeight="1">
      <c r="A3" s="737"/>
      <c r="B3" s="738"/>
      <c r="C3" s="735" t="str">
        <f>'3.1'!D6</f>
        <v>červenec</v>
      </c>
      <c r="D3" s="736"/>
      <c r="E3" s="736"/>
      <c r="F3" s="736"/>
      <c r="G3" s="736"/>
      <c r="H3" s="736"/>
      <c r="I3" s="736"/>
      <c r="J3" s="736"/>
      <c r="K3" s="736"/>
    </row>
    <row r="4" spans="1:11" ht="20.100000000000001" customHeight="1">
      <c r="A4" s="283"/>
      <c r="B4" s="272"/>
      <c r="C4" s="739" t="s">
        <v>65</v>
      </c>
      <c r="D4" s="740"/>
      <c r="E4" s="740"/>
      <c r="F4" s="741"/>
      <c r="G4" s="739" t="s">
        <v>243</v>
      </c>
      <c r="H4" s="740"/>
      <c r="I4" s="740"/>
      <c r="J4" s="740"/>
      <c r="K4" s="740"/>
    </row>
    <row r="5" spans="1:11" ht="24.95" customHeight="1">
      <c r="A5" s="286"/>
      <c r="B5" s="287"/>
      <c r="C5" s="297"/>
      <c r="D5" s="298"/>
      <c r="E5" s="693" t="s">
        <v>240</v>
      </c>
      <c r="F5" s="696" t="s">
        <v>225</v>
      </c>
      <c r="G5" s="733"/>
      <c r="H5" s="733"/>
      <c r="I5" s="733"/>
      <c r="J5" s="733"/>
      <c r="K5" s="734"/>
    </row>
    <row r="6" spans="1:11" ht="14.1" customHeight="1">
      <c r="A6" s="288"/>
      <c r="B6" s="702" t="s">
        <v>239</v>
      </c>
      <c r="C6" s="273"/>
      <c r="D6" s="299"/>
      <c r="E6" s="695"/>
      <c r="F6" s="702"/>
      <c r="G6" s="275" t="s">
        <v>72</v>
      </c>
      <c r="H6" s="275" t="s">
        <v>226</v>
      </c>
      <c r="I6" s="275" t="s">
        <v>227</v>
      </c>
      <c r="J6" s="275" t="s">
        <v>241</v>
      </c>
      <c r="K6" s="275" t="s">
        <v>242</v>
      </c>
    </row>
    <row r="7" spans="1:11" ht="15" customHeight="1">
      <c r="A7" s="340" t="s">
        <v>244</v>
      </c>
      <c r="B7" s="703"/>
      <c r="C7" s="339" t="s">
        <v>278</v>
      </c>
      <c r="D7" s="338" t="s">
        <v>273</v>
      </c>
      <c r="E7" s="758"/>
      <c r="F7" s="703"/>
      <c r="G7" s="276" t="s">
        <v>276</v>
      </c>
      <c r="H7" s="277" t="s">
        <v>276</v>
      </c>
      <c r="I7" s="277" t="s">
        <v>276</v>
      </c>
      <c r="J7" s="277" t="s">
        <v>276</v>
      </c>
      <c r="K7" s="277" t="s">
        <v>276</v>
      </c>
    </row>
    <row r="8" spans="1:11" ht="14.1" customHeight="1">
      <c r="A8" s="182" t="s">
        <v>9</v>
      </c>
      <c r="B8" s="99">
        <f>'6.1'!D14</f>
        <v>105009</v>
      </c>
      <c r="C8" s="95">
        <f>'6.1'!E14</f>
        <v>9869.8423600000006</v>
      </c>
      <c r="D8" s="99">
        <f>'6.1'!F14</f>
        <v>105469.37404</v>
      </c>
      <c r="E8" s="122">
        <f t="shared" ref="E8:E21" si="0">D8/$D$22</f>
        <v>2.5816307295223554E-2</v>
      </c>
      <c r="F8" s="100">
        <f>'6.1'!H14</f>
        <v>-8.1909634127406442E-2</v>
      </c>
      <c r="G8" s="104">
        <v>18.035483870967742</v>
      </c>
      <c r="H8" s="105">
        <v>22</v>
      </c>
      <c r="I8" s="105">
        <v>13.1</v>
      </c>
      <c r="J8" s="105">
        <v>17.199999999999996</v>
      </c>
      <c r="K8" s="381">
        <v>0.8354838709677459</v>
      </c>
    </row>
    <row r="9" spans="1:11" ht="14.1" customHeight="1">
      <c r="A9" s="397" t="s">
        <v>10</v>
      </c>
      <c r="B9" s="120">
        <f>'6.1'!D44</f>
        <v>382606</v>
      </c>
      <c r="C9" s="121">
        <f>'6.1'!E44</f>
        <v>28671.5</v>
      </c>
      <c r="D9" s="120">
        <f>'6.1'!F44</f>
        <v>306197.42447999993</v>
      </c>
      <c r="E9" s="123">
        <f t="shared" si="0"/>
        <v>7.4949594375934209E-2</v>
      </c>
      <c r="F9" s="124">
        <f>'6.1'!H44</f>
        <v>-1.6951302719957258E-2</v>
      </c>
      <c r="G9" s="125">
        <v>21.245161290322581</v>
      </c>
      <c r="H9" s="126">
        <v>26.4</v>
      </c>
      <c r="I9" s="126">
        <v>16.899999999999999</v>
      </c>
      <c r="J9" s="126">
        <v>18.899999999999988</v>
      </c>
      <c r="K9" s="128">
        <v>2.3451612903225936</v>
      </c>
    </row>
    <row r="10" spans="1:11" ht="14.1" customHeight="1">
      <c r="A10" s="182" t="s">
        <v>11</v>
      </c>
      <c r="B10" s="99">
        <f>'6.2'!D13</f>
        <v>84141</v>
      </c>
      <c r="C10" s="95">
        <f>'6.2'!E13</f>
        <v>50735.9</v>
      </c>
      <c r="D10" s="99">
        <f>'6.2'!F13</f>
        <v>541833.47136000008</v>
      </c>
      <c r="E10" s="122">
        <f t="shared" si="0"/>
        <v>0.13262749994289691</v>
      </c>
      <c r="F10" s="100">
        <f>'6.2'!H13</f>
        <v>0.76439555700842299</v>
      </c>
      <c r="G10" s="104">
        <v>16.696774193548389</v>
      </c>
      <c r="H10" s="105">
        <v>20.3</v>
      </c>
      <c r="I10" s="105">
        <v>13.1</v>
      </c>
      <c r="J10" s="105">
        <v>16.5</v>
      </c>
      <c r="K10" s="381">
        <v>0.19677419354838932</v>
      </c>
    </row>
    <row r="11" spans="1:11" ht="14.1" customHeight="1">
      <c r="A11" s="397" t="s">
        <v>106</v>
      </c>
      <c r="B11" s="120">
        <f>'6.2'!D43</f>
        <v>117989</v>
      </c>
      <c r="C11" s="121">
        <f>'6.2'!E43</f>
        <v>10350</v>
      </c>
      <c r="D11" s="120">
        <f>'6.2'!F43</f>
        <v>110532.76577</v>
      </c>
      <c r="E11" s="123">
        <f t="shared" si="0"/>
        <v>2.7055700986971434E-2</v>
      </c>
      <c r="F11" s="124">
        <f>'6.2'!H43</f>
        <v>-2.6404658206891429E-2</v>
      </c>
      <c r="G11" s="125">
        <v>18.751612903225812</v>
      </c>
      <c r="H11" s="126">
        <v>23.7</v>
      </c>
      <c r="I11" s="126">
        <v>15.1</v>
      </c>
      <c r="J11" s="126">
        <v>16.899999999999991</v>
      </c>
      <c r="K11" s="128">
        <v>1.8516129032258206</v>
      </c>
    </row>
    <row r="12" spans="1:11" ht="14.1" customHeight="1">
      <c r="A12" s="182" t="s">
        <v>12</v>
      </c>
      <c r="B12" s="99">
        <f>'6.3'!D13</f>
        <v>93175</v>
      </c>
      <c r="C12" s="95">
        <f>'6.3'!E13</f>
        <v>10418.1</v>
      </c>
      <c r="D12" s="99">
        <f>'6.3'!F13</f>
        <v>111259.1972</v>
      </c>
      <c r="E12" s="122">
        <f t="shared" si="0"/>
        <v>2.7233513524463845E-2</v>
      </c>
      <c r="F12" s="100">
        <f>'6.3'!H13</f>
        <v>4.1174883321174083E-2</v>
      </c>
      <c r="G12" s="104">
        <v>18.429032258064513</v>
      </c>
      <c r="H12" s="105">
        <v>23.1</v>
      </c>
      <c r="I12" s="105">
        <v>14.9</v>
      </c>
      <c r="J12" s="105">
        <v>16.600000000000009</v>
      </c>
      <c r="K12" s="381">
        <v>1.8290322580645046</v>
      </c>
    </row>
    <row r="13" spans="1:11" ht="14.1" customHeight="1">
      <c r="A13" s="397" t="s">
        <v>13</v>
      </c>
      <c r="B13" s="120">
        <f>'6.3'!D43</f>
        <v>377842</v>
      </c>
      <c r="C13" s="121">
        <f>'6.3'!E43</f>
        <v>39911.727000000006</v>
      </c>
      <c r="D13" s="120">
        <f>'6.3'!F43</f>
        <v>426103.30715999997</v>
      </c>
      <c r="E13" s="123">
        <f t="shared" si="0"/>
        <v>0.10429960372175534</v>
      </c>
      <c r="F13" s="124">
        <f>'6.3'!H43</f>
        <v>1.830624184960646E-4</v>
      </c>
      <c r="G13" s="125">
        <v>20.338709677419359</v>
      </c>
      <c r="H13" s="126">
        <v>24.4</v>
      </c>
      <c r="I13" s="126">
        <v>16.899999999999999</v>
      </c>
      <c r="J13" s="126">
        <v>17.199999999999996</v>
      </c>
      <c r="K13" s="128">
        <v>3.1387096774193637</v>
      </c>
    </row>
    <row r="14" spans="1:11" ht="14.1" customHeight="1">
      <c r="A14" s="182" t="s">
        <v>14</v>
      </c>
      <c r="B14" s="99">
        <f>'6.4'!D13</f>
        <v>186971</v>
      </c>
      <c r="C14" s="95">
        <f>'6.4'!E13</f>
        <v>17397.599999999999</v>
      </c>
      <c r="D14" s="99">
        <f>'6.4'!F13</f>
        <v>185797.40104999999</v>
      </c>
      <c r="E14" s="122">
        <f t="shared" si="0"/>
        <v>4.5478631534700734E-2</v>
      </c>
      <c r="F14" s="100">
        <f>'6.4'!H13</f>
        <v>6.5958480872040553E-3</v>
      </c>
      <c r="G14" s="104">
        <v>19.606451612903225</v>
      </c>
      <c r="H14" s="105">
        <v>23.9</v>
      </c>
      <c r="I14" s="105">
        <v>15.8</v>
      </c>
      <c r="J14" s="105">
        <v>16.699999999999996</v>
      </c>
      <c r="K14" s="381">
        <v>2.9064516129032292</v>
      </c>
    </row>
    <row r="15" spans="1:11" ht="14.1" customHeight="1">
      <c r="A15" s="397" t="s">
        <v>15</v>
      </c>
      <c r="B15" s="120">
        <f>'6.4'!D43</f>
        <v>136734</v>
      </c>
      <c r="C15" s="121">
        <f>'6.4'!E43</f>
        <v>15397.699999999999</v>
      </c>
      <c r="D15" s="120">
        <f>'6.4'!F43</f>
        <v>164440.71156999996</v>
      </c>
      <c r="E15" s="123">
        <f t="shared" si="0"/>
        <v>4.0251039511491747E-2</v>
      </c>
      <c r="F15" s="124">
        <f>'6.4'!H43</f>
        <v>-5.138093976601342E-2</v>
      </c>
      <c r="G15" s="125">
        <v>19.061290322580643</v>
      </c>
      <c r="H15" s="126">
        <v>24.4</v>
      </c>
      <c r="I15" s="126">
        <v>15.1</v>
      </c>
      <c r="J15" s="126">
        <v>17.7</v>
      </c>
      <c r="K15" s="128">
        <v>1.3612903225806434</v>
      </c>
    </row>
    <row r="16" spans="1:11" ht="14.1" customHeight="1">
      <c r="A16" s="182" t="s">
        <v>16</v>
      </c>
      <c r="B16" s="99">
        <f>'6.5'!D13</f>
        <v>160146</v>
      </c>
      <c r="C16" s="95">
        <f>'6.5'!E13</f>
        <v>13421.199999999999</v>
      </c>
      <c r="D16" s="99">
        <f>'6.5'!F13</f>
        <v>143331.05333000005</v>
      </c>
      <c r="E16" s="122">
        <f t="shared" si="0"/>
        <v>3.5083914656704039E-2</v>
      </c>
      <c r="F16" s="100">
        <f>'6.5'!H13</f>
        <v>1.7898856293419755E-2</v>
      </c>
      <c r="G16" s="104">
        <v>18.248387096774195</v>
      </c>
      <c r="H16" s="105">
        <v>22.3</v>
      </c>
      <c r="I16" s="105">
        <v>13.8</v>
      </c>
      <c r="J16" s="105">
        <v>17.5</v>
      </c>
      <c r="K16" s="381">
        <v>0.74838709677419502</v>
      </c>
    </row>
    <row r="17" spans="1:16" ht="14.1" customHeight="1">
      <c r="A17" s="397" t="s">
        <v>1</v>
      </c>
      <c r="B17" s="120">
        <f>'6.5'!D43</f>
        <v>415597</v>
      </c>
      <c r="C17" s="121">
        <f>'6.5'!E43</f>
        <v>20357.356853447607</v>
      </c>
      <c r="D17" s="120">
        <f>'6.5'!F43</f>
        <v>217230.02319801302</v>
      </c>
      <c r="E17" s="123">
        <f t="shared" si="0"/>
        <v>5.3172563918901641E-2</v>
      </c>
      <c r="F17" s="124">
        <f>'6.5'!H43</f>
        <v>-2.0853431831224886E-2</v>
      </c>
      <c r="G17" s="125">
        <v>20.532258064516128</v>
      </c>
      <c r="H17" s="126">
        <v>24.5</v>
      </c>
      <c r="I17" s="126">
        <v>15.8</v>
      </c>
      <c r="J17" s="126">
        <v>18.7</v>
      </c>
      <c r="K17" s="128">
        <v>1.8322580645161288</v>
      </c>
    </row>
    <row r="18" spans="1:16" ht="14.1" customHeight="1">
      <c r="A18" s="182" t="s">
        <v>17</v>
      </c>
      <c r="B18" s="99">
        <f>'6.6'!D13</f>
        <v>261162</v>
      </c>
      <c r="C18" s="95">
        <f>'6.6'!E13</f>
        <v>49551.096000000005</v>
      </c>
      <c r="D18" s="99">
        <f>'6.6'!F13</f>
        <v>529184.84304499999</v>
      </c>
      <c r="E18" s="122">
        <f t="shared" si="0"/>
        <v>0.1295314269983541</v>
      </c>
      <c r="F18" s="100">
        <f>'6.6'!H13</f>
        <v>-2.9805307671888912E-2</v>
      </c>
      <c r="G18" s="104">
        <v>19.170967741935488</v>
      </c>
      <c r="H18" s="105">
        <v>22.6</v>
      </c>
      <c r="I18" s="105">
        <v>14.8</v>
      </c>
      <c r="J18" s="105">
        <v>18.3</v>
      </c>
      <c r="K18" s="381">
        <v>0.87096774193548754</v>
      </c>
      <c r="L18" s="210"/>
      <c r="N18" s="210"/>
      <c r="O18" s="210"/>
      <c r="P18" s="210"/>
    </row>
    <row r="19" spans="1:16" ht="14.1" customHeight="1">
      <c r="A19" s="397" t="s">
        <v>18</v>
      </c>
      <c r="B19" s="120">
        <f>'6.6'!D43</f>
        <v>222370</v>
      </c>
      <c r="C19" s="121">
        <f>'6.6'!E43</f>
        <v>90260.420000000013</v>
      </c>
      <c r="D19" s="120">
        <f>'6.6'!F43</f>
        <v>963520.25561999984</v>
      </c>
      <c r="E19" s="123">
        <f t="shared" si="0"/>
        <v>0.2358460475438531</v>
      </c>
      <c r="F19" s="124">
        <f>'6.6'!H43</f>
        <v>-0.31916747135804197</v>
      </c>
      <c r="G19" s="125">
        <v>18.92903225806452</v>
      </c>
      <c r="H19" s="126">
        <v>22.3</v>
      </c>
      <c r="I19" s="126">
        <v>15.8</v>
      </c>
      <c r="J19" s="126">
        <v>18.5</v>
      </c>
      <c r="K19" s="128">
        <v>0.42903225806452028</v>
      </c>
      <c r="L19" s="210"/>
      <c r="N19" s="210"/>
      <c r="O19" s="210"/>
      <c r="P19" s="210"/>
    </row>
    <row r="20" spans="1:16" ht="14.1" customHeight="1">
      <c r="A20" s="182" t="s">
        <v>19</v>
      </c>
      <c r="B20" s="99">
        <f>'6.7'!D13</f>
        <v>120033</v>
      </c>
      <c r="C20" s="95">
        <f>'6.7'!E13</f>
        <v>10834.359640000002</v>
      </c>
      <c r="D20" s="99">
        <f>'6.7'!F13</f>
        <v>115713.81013999997</v>
      </c>
      <c r="E20" s="122">
        <f t="shared" si="0"/>
        <v>2.8323893149706555E-2</v>
      </c>
      <c r="F20" s="100">
        <f>'6.7'!H13</f>
        <v>2.9614024475580248E-2</v>
      </c>
      <c r="G20" s="104">
        <v>18.667741935483864</v>
      </c>
      <c r="H20" s="105">
        <v>23.4</v>
      </c>
      <c r="I20" s="105">
        <v>14</v>
      </c>
      <c r="J20" s="105">
        <v>17</v>
      </c>
      <c r="K20" s="381">
        <v>1.6677419354838641</v>
      </c>
      <c r="L20" s="210"/>
      <c r="N20" s="210"/>
      <c r="O20" s="210"/>
      <c r="P20" s="210"/>
    </row>
    <row r="21" spans="1:16" ht="14.1" customHeight="1">
      <c r="A21" s="397" t="s">
        <v>20</v>
      </c>
      <c r="B21" s="120">
        <f>'6.7'!D43</f>
        <v>156551</v>
      </c>
      <c r="C21" s="121">
        <f>'6.7'!E43</f>
        <v>15428.100000000002</v>
      </c>
      <c r="D21" s="120">
        <f>'6.7'!F43</f>
        <v>164764.36880999999</v>
      </c>
      <c r="E21" s="123">
        <f t="shared" si="0"/>
        <v>4.0330262839042702E-2</v>
      </c>
      <c r="F21" s="124">
        <f>'6.7'!H43</f>
        <v>6.5101380038798617E-2</v>
      </c>
      <c r="G21" s="125">
        <v>19.758064516129036</v>
      </c>
      <c r="H21" s="126">
        <v>25.4</v>
      </c>
      <c r="I21" s="126">
        <v>15.2</v>
      </c>
      <c r="J21" s="126">
        <v>18.2</v>
      </c>
      <c r="K21" s="128">
        <v>1.5580645161290363</v>
      </c>
      <c r="L21" s="210"/>
    </row>
    <row r="22" spans="1:16" ht="14.1" customHeight="1">
      <c r="A22" s="456" t="s">
        <v>0</v>
      </c>
      <c r="B22" s="457">
        <f>SUM(B8:B21)</f>
        <v>2820326</v>
      </c>
      <c r="C22" s="458">
        <f>SUM(C8:C21)</f>
        <v>382604.90185344761</v>
      </c>
      <c r="D22" s="459">
        <f>SUM(D8:D21)</f>
        <v>4085378.0067730132</v>
      </c>
      <c r="E22" s="460">
        <f>SUM(E8:E21)</f>
        <v>0.99999999999999989</v>
      </c>
      <c r="F22" s="461"/>
      <c r="G22" s="462">
        <v>19.022580645161288</v>
      </c>
      <c r="H22" s="462">
        <v>22.6</v>
      </c>
      <c r="I22" s="462">
        <v>14.9</v>
      </c>
      <c r="J22" s="462">
        <v>18.522580645161291</v>
      </c>
      <c r="K22" s="462">
        <v>0.49999999999999645</v>
      </c>
    </row>
    <row r="23" spans="1:16" ht="14.1" customHeight="1">
      <c r="A23" s="463" t="s">
        <v>109</v>
      </c>
      <c r="B23" s="464"/>
      <c r="C23" s="312">
        <f>'5.1'!E14</f>
        <v>-337.41062492855633</v>
      </c>
      <c r="D23" s="311">
        <f>'5.1'!F14</f>
        <v>-3526.5152252828948</v>
      </c>
      <c r="E23" s="465"/>
      <c r="F23" s="314">
        <f>'5.1'!H14</f>
        <v>-1.0382213877523818</v>
      </c>
      <c r="G23" s="466">
        <v>19.022580645161288</v>
      </c>
      <c r="H23" s="467">
        <v>22.6</v>
      </c>
      <c r="I23" s="467">
        <v>14.9</v>
      </c>
      <c r="J23" s="467">
        <v>18.522580645161291</v>
      </c>
      <c r="K23" s="467">
        <v>0.49999999999999645</v>
      </c>
    </row>
    <row r="24" spans="1:16" ht="14.1" customHeight="1">
      <c r="A24" s="398" t="s">
        <v>60</v>
      </c>
      <c r="B24" s="322">
        <f>B22+B23</f>
        <v>2820326</v>
      </c>
      <c r="C24" s="323">
        <f>C22+C23</f>
        <v>382267.49122851907</v>
      </c>
      <c r="D24" s="324">
        <f>D22+D23</f>
        <v>4081851.4915477303</v>
      </c>
      <c r="E24" s="325"/>
      <c r="F24" s="326">
        <f>'5.1'!H15</f>
        <v>-7.7065306265552233E-2</v>
      </c>
      <c r="G24" s="327">
        <v>19.022580645161288</v>
      </c>
      <c r="H24" s="328">
        <v>22.6</v>
      </c>
      <c r="I24" s="328">
        <v>14.9</v>
      </c>
      <c r="J24" s="328">
        <v>18.522580645161291</v>
      </c>
      <c r="K24" s="328">
        <v>0.49999999999999645</v>
      </c>
    </row>
    <row r="25" spans="1:16" ht="15" customHeight="1">
      <c r="A25" s="182"/>
      <c r="B25" s="183"/>
      <c r="C25" s="726" t="s">
        <v>202</v>
      </c>
      <c r="D25" s="726"/>
      <c r="E25" s="726"/>
      <c r="F25" s="726"/>
      <c r="G25" s="730" t="s">
        <v>124</v>
      </c>
      <c r="H25" s="730"/>
      <c r="I25" s="730"/>
      <c r="J25" s="730"/>
      <c r="K25" s="730"/>
    </row>
    <row r="26" spans="1:16" ht="15" customHeight="1">
      <c r="A26" s="93"/>
      <c r="B26" s="93"/>
      <c r="C26" s="727"/>
      <c r="D26" s="727"/>
      <c r="E26" s="727"/>
      <c r="F26" s="727"/>
      <c r="G26" s="731" t="s">
        <v>125</v>
      </c>
      <c r="H26" s="731"/>
      <c r="I26" s="731"/>
      <c r="J26" s="731"/>
      <c r="K26" s="731"/>
    </row>
    <row r="27" spans="1:16" ht="30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6" ht="15" customHeight="1">
      <c r="A28" s="239"/>
      <c r="B28" s="239"/>
      <c r="C28" s="93"/>
      <c r="D28" s="214"/>
      <c r="E28" s="215"/>
      <c r="F28" s="215"/>
      <c r="G28" s="93"/>
      <c r="H28" s="212"/>
      <c r="I28" s="239"/>
      <c r="J28" s="93"/>
      <c r="K28" s="93"/>
    </row>
    <row r="29" spans="1:16" ht="18" customHeight="1">
      <c r="A29" s="93"/>
      <c r="B29" s="93"/>
      <c r="C29" s="93"/>
      <c r="D29" s="214"/>
      <c r="E29" s="215"/>
      <c r="F29" s="215"/>
      <c r="G29" s="93"/>
      <c r="H29" s="93"/>
      <c r="I29" s="93"/>
      <c r="J29" s="93"/>
      <c r="K29" s="93"/>
    </row>
    <row r="30" spans="1:16" ht="15" customHeight="1">
      <c r="A30" s="709" t="s">
        <v>68</v>
      </c>
      <c r="B30" s="709"/>
      <c r="C30" s="709"/>
      <c r="D30" s="709"/>
      <c r="E30" s="709"/>
      <c r="F30" s="709" t="s">
        <v>69</v>
      </c>
      <c r="G30" s="709"/>
      <c r="H30" s="709"/>
      <c r="I30" s="709"/>
      <c r="J30" s="709"/>
      <c r="K30" s="709"/>
    </row>
    <row r="31" spans="1:16" ht="15" customHeight="1">
      <c r="A31" s="342"/>
      <c r="B31" s="683" t="str">
        <f>C3</f>
        <v>červenec</v>
      </c>
      <c r="C31" s="683"/>
      <c r="D31" s="342"/>
      <c r="E31" s="342"/>
      <c r="F31" s="342"/>
      <c r="G31" s="342"/>
      <c r="H31" s="683" t="str">
        <f>C3</f>
        <v>červenec</v>
      </c>
      <c r="I31" s="683"/>
      <c r="J31" s="342"/>
      <c r="K31" s="342"/>
    </row>
    <row r="32" spans="1:16" ht="15" customHeight="1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1" ht="15" customHeight="1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1" ht="15" customHeight="1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</row>
    <row r="35" spans="1:11" ht="15" customHeight="1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</row>
    <row r="36" spans="1:11" ht="15" customHeight="1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</row>
    <row r="37" spans="1:11" ht="15" customHeigh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</row>
    <row r="38" spans="1:11" ht="15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</row>
    <row r="39" spans="1:11" ht="15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</row>
    <row r="40" spans="1:11" ht="15" customHeight="1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</row>
    <row r="41" spans="1:11" ht="15" customHeight="1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</row>
    <row r="42" spans="1:11" ht="15" customHeight="1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7">
    <mergeCell ref="A2:B2"/>
    <mergeCell ref="F5:F7"/>
    <mergeCell ref="E5:E7"/>
    <mergeCell ref="A1:K1"/>
    <mergeCell ref="C3:K3"/>
    <mergeCell ref="B31:C31"/>
    <mergeCell ref="H31:I31"/>
    <mergeCell ref="F30:K30"/>
    <mergeCell ref="A30:E30"/>
    <mergeCell ref="A3:B3"/>
    <mergeCell ref="B6:B7"/>
    <mergeCell ref="G26:K26"/>
    <mergeCell ref="G25:K25"/>
    <mergeCell ref="G5:K5"/>
    <mergeCell ref="C25:F26"/>
    <mergeCell ref="C4:F4"/>
    <mergeCell ref="G4:K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1"/>
  <dimension ref="A1:P58"/>
  <sheetViews>
    <sheetView showGridLines="0" zoomScaleNormal="100" zoomScaleSheetLayoutView="100" workbookViewId="0"/>
  </sheetViews>
  <sheetFormatPr defaultColWidth="9.140625" defaultRowHeight="12.75"/>
  <cols>
    <col min="1" max="1" width="16.28515625" style="204" customWidth="1"/>
    <col min="2" max="2" width="10.28515625" style="204" customWidth="1"/>
    <col min="3" max="3" width="10" style="204" customWidth="1"/>
    <col min="4" max="4" width="10.7109375" style="204" customWidth="1"/>
    <col min="5" max="6" width="8.5703125" style="204" customWidth="1"/>
    <col min="7" max="10" width="6.7109375" style="204" customWidth="1"/>
    <col min="11" max="11" width="8.140625" style="204" customWidth="1"/>
    <col min="12" max="13" width="9.140625" style="204"/>
    <col min="14" max="14" width="11.140625" style="204" customWidth="1"/>
    <col min="15" max="16384" width="9.140625" style="204"/>
  </cols>
  <sheetData>
    <row r="1" spans="1:11" s="217" customFormat="1" ht="15.75" customHeight="1">
      <c r="A1" s="732" t="str">
        <f>"6.9. Spotřeba zemního plynu a teplota ovzduší podle krajů: "&amp;LOWER(C3)</f>
        <v>6.9. Spotřeba zemního plynu a teplota ovzduší podle krajů: srpen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</row>
    <row r="2" spans="1:11" ht="6" customHeight="1">
      <c r="A2" s="742"/>
      <c r="B2" s="742"/>
      <c r="C2" s="206"/>
      <c r="D2" s="207"/>
      <c r="E2" s="208"/>
      <c r="F2" s="208"/>
      <c r="G2" s="208"/>
      <c r="H2" s="208"/>
      <c r="I2" s="75"/>
      <c r="J2" s="75"/>
      <c r="K2" s="75"/>
    </row>
    <row r="3" spans="1:11" ht="20.100000000000001" customHeight="1">
      <c r="A3" s="737"/>
      <c r="B3" s="738"/>
      <c r="C3" s="735" t="str">
        <f>'3.1'!E6</f>
        <v>srpen</v>
      </c>
      <c r="D3" s="736"/>
      <c r="E3" s="736"/>
      <c r="F3" s="736"/>
      <c r="G3" s="736"/>
      <c r="H3" s="736"/>
      <c r="I3" s="736"/>
      <c r="J3" s="736"/>
      <c r="K3" s="736"/>
    </row>
    <row r="4" spans="1:11" ht="20.100000000000001" customHeight="1">
      <c r="A4" s="283"/>
      <c r="B4" s="272"/>
      <c r="C4" s="739" t="s">
        <v>65</v>
      </c>
      <c r="D4" s="740"/>
      <c r="E4" s="740"/>
      <c r="F4" s="741"/>
      <c r="G4" s="739" t="s">
        <v>243</v>
      </c>
      <c r="H4" s="740"/>
      <c r="I4" s="740"/>
      <c r="J4" s="740"/>
      <c r="K4" s="740"/>
    </row>
    <row r="5" spans="1:11" ht="24.95" customHeight="1">
      <c r="A5" s="286"/>
      <c r="B5" s="287"/>
      <c r="C5" s="297"/>
      <c r="D5" s="298"/>
      <c r="E5" s="693" t="s">
        <v>240</v>
      </c>
      <c r="F5" s="696" t="s">
        <v>225</v>
      </c>
      <c r="G5" s="733"/>
      <c r="H5" s="733"/>
      <c r="I5" s="733"/>
      <c r="J5" s="733"/>
      <c r="K5" s="734"/>
    </row>
    <row r="6" spans="1:11" ht="14.1" customHeight="1">
      <c r="A6" s="288"/>
      <c r="B6" s="702" t="s">
        <v>239</v>
      </c>
      <c r="C6" s="273"/>
      <c r="D6" s="299"/>
      <c r="E6" s="695"/>
      <c r="F6" s="702"/>
      <c r="G6" s="275" t="s">
        <v>72</v>
      </c>
      <c r="H6" s="275" t="s">
        <v>226</v>
      </c>
      <c r="I6" s="275" t="s">
        <v>227</v>
      </c>
      <c r="J6" s="275" t="s">
        <v>241</v>
      </c>
      <c r="K6" s="275" t="s">
        <v>242</v>
      </c>
    </row>
    <row r="7" spans="1:11" ht="15" customHeight="1">
      <c r="A7" s="340" t="s">
        <v>244</v>
      </c>
      <c r="B7" s="703"/>
      <c r="C7" s="339" t="s">
        <v>278</v>
      </c>
      <c r="D7" s="338" t="s">
        <v>273</v>
      </c>
      <c r="E7" s="758"/>
      <c r="F7" s="703"/>
      <c r="G7" s="276" t="s">
        <v>276</v>
      </c>
      <c r="H7" s="277" t="s">
        <v>276</v>
      </c>
      <c r="I7" s="277" t="s">
        <v>276</v>
      </c>
      <c r="J7" s="277" t="s">
        <v>276</v>
      </c>
      <c r="K7" s="277" t="s">
        <v>276</v>
      </c>
    </row>
    <row r="8" spans="1:11" ht="14.1" customHeight="1">
      <c r="A8" s="182" t="s">
        <v>9</v>
      </c>
      <c r="B8" s="99">
        <f>'6.1'!D20</f>
        <v>105008</v>
      </c>
      <c r="C8" s="95">
        <f>'6.1'!E20</f>
        <v>11060.671679999998</v>
      </c>
      <c r="D8" s="99">
        <f>'6.1'!F20</f>
        <v>117930.73355000002</v>
      </c>
      <c r="E8" s="122">
        <f>D8/$D$22</f>
        <v>3.0433744798915058E-2</v>
      </c>
      <c r="F8" s="100">
        <f>'6.1'!H20</f>
        <v>9.5434342225230909E-2</v>
      </c>
      <c r="G8" s="104">
        <v>15.635483870967743</v>
      </c>
      <c r="H8" s="105">
        <v>21.5</v>
      </c>
      <c r="I8" s="105">
        <v>11.2</v>
      </c>
      <c r="J8" s="105">
        <v>16.899999999999991</v>
      </c>
      <c r="K8" s="381">
        <v>-1.2645161290322484</v>
      </c>
    </row>
    <row r="9" spans="1:11" ht="14.1" customHeight="1">
      <c r="A9" s="397" t="s">
        <v>10</v>
      </c>
      <c r="B9" s="120">
        <f>'6.1'!D50</f>
        <v>382554</v>
      </c>
      <c r="C9" s="121">
        <f>'6.1'!E50</f>
        <v>32138.599999999995</v>
      </c>
      <c r="D9" s="120">
        <f>'6.1'!F50</f>
        <v>342580.35329000017</v>
      </c>
      <c r="E9" s="123">
        <f t="shared" ref="E9:E21" si="0">D9/$D$22</f>
        <v>8.8407853757049959E-2</v>
      </c>
      <c r="F9" s="124">
        <f>'6.1'!H50</f>
        <v>0.12158214882724279</v>
      </c>
      <c r="G9" s="125">
        <v>18</v>
      </c>
      <c r="H9" s="126">
        <v>24.2</v>
      </c>
      <c r="I9" s="126">
        <v>12.7</v>
      </c>
      <c r="J9" s="126">
        <v>18.7</v>
      </c>
      <c r="K9" s="128">
        <v>-0.69999999999999929</v>
      </c>
    </row>
    <row r="10" spans="1:11" ht="14.1" customHeight="1">
      <c r="A10" s="182" t="s">
        <v>11</v>
      </c>
      <c r="B10" s="99">
        <f>'6.2'!D19</f>
        <v>84128</v>
      </c>
      <c r="C10" s="95">
        <f>'6.2'!E19</f>
        <v>52168.5</v>
      </c>
      <c r="D10" s="99">
        <f>'6.2'!F19</f>
        <v>556088.39112000004</v>
      </c>
      <c r="E10" s="122">
        <f t="shared" si="0"/>
        <v>0.14350671509907981</v>
      </c>
      <c r="F10" s="100">
        <f>'6.2'!H19</f>
        <v>0.33302585383054722</v>
      </c>
      <c r="G10" s="104">
        <v>14.403225806451617</v>
      </c>
      <c r="H10" s="105">
        <v>20.399999999999999</v>
      </c>
      <c r="I10" s="105">
        <v>10.8</v>
      </c>
      <c r="J10" s="105">
        <v>16.100000000000009</v>
      </c>
      <c r="K10" s="381">
        <v>-1.6967741935483911</v>
      </c>
    </row>
    <row r="11" spans="1:11" ht="14.1" customHeight="1">
      <c r="A11" s="397" t="s">
        <v>106</v>
      </c>
      <c r="B11" s="120">
        <f>'6.2'!D49</f>
        <v>117971</v>
      </c>
      <c r="C11" s="121">
        <f>'6.2'!E49</f>
        <v>11897.1</v>
      </c>
      <c r="D11" s="120">
        <f>'6.2'!F49</f>
        <v>126817.06000000003</v>
      </c>
      <c r="E11" s="123">
        <f t="shared" si="0"/>
        <v>3.2726990870046185E-2</v>
      </c>
      <c r="F11" s="124">
        <f>'6.2'!H49</f>
        <v>0.13537113736567863</v>
      </c>
      <c r="G11" s="125">
        <v>15.870967741935486</v>
      </c>
      <c r="H11" s="126">
        <v>21.6</v>
      </c>
      <c r="I11" s="126">
        <v>11.4</v>
      </c>
      <c r="J11" s="126">
        <v>16.899999999999991</v>
      </c>
      <c r="K11" s="128">
        <v>-1.0290322580645057</v>
      </c>
    </row>
    <row r="12" spans="1:11" ht="14.1" customHeight="1">
      <c r="A12" s="182" t="s">
        <v>12</v>
      </c>
      <c r="B12" s="99">
        <f>'6.3'!D19</f>
        <v>93162</v>
      </c>
      <c r="C12" s="95">
        <f>'6.3'!E19</f>
        <v>11644.4</v>
      </c>
      <c r="D12" s="99">
        <f>'6.3'!F19</f>
        <v>124121.98890999997</v>
      </c>
      <c r="E12" s="122">
        <f t="shared" si="0"/>
        <v>3.2031488490819313E-2</v>
      </c>
      <c r="F12" s="100">
        <f>'6.3'!H19</f>
        <v>0.14784220176251417</v>
      </c>
      <c r="G12" s="104">
        <v>15.703225806451611</v>
      </c>
      <c r="H12" s="105">
        <v>21.2</v>
      </c>
      <c r="I12" s="105">
        <v>11.7</v>
      </c>
      <c r="J12" s="105">
        <v>16.300000000000008</v>
      </c>
      <c r="K12" s="381">
        <v>-0.59677419354839678</v>
      </c>
    </row>
    <row r="13" spans="1:11" ht="14.1" customHeight="1">
      <c r="A13" s="397" t="s">
        <v>13</v>
      </c>
      <c r="B13" s="120">
        <f>'6.3'!D49</f>
        <v>377791</v>
      </c>
      <c r="C13" s="121">
        <f>'6.3'!E49</f>
        <v>39339.520000000004</v>
      </c>
      <c r="D13" s="120">
        <f>'6.3'!F49</f>
        <v>419204.14635</v>
      </c>
      <c r="E13" s="123">
        <f t="shared" si="0"/>
        <v>0.10818174045575533</v>
      </c>
      <c r="F13" s="124">
        <f>'6.3'!H49</f>
        <v>0.13848765841457544</v>
      </c>
      <c r="G13" s="125">
        <v>17.141935483870967</v>
      </c>
      <c r="H13" s="126">
        <v>23.5</v>
      </c>
      <c r="I13" s="126">
        <v>12.6</v>
      </c>
      <c r="J13" s="126">
        <v>16.899999999999991</v>
      </c>
      <c r="K13" s="128">
        <v>0.24193548387097508</v>
      </c>
    </row>
    <row r="14" spans="1:11" ht="14.1" customHeight="1">
      <c r="A14" s="182" t="s">
        <v>14</v>
      </c>
      <c r="B14" s="99">
        <f>'6.4'!D19</f>
        <v>186943</v>
      </c>
      <c r="C14" s="95">
        <f>'6.4'!E19</f>
        <v>19265.900000000001</v>
      </c>
      <c r="D14" s="99">
        <f>'6.4'!F19</f>
        <v>205363.59256000002</v>
      </c>
      <c r="E14" s="122">
        <f t="shared" si="0"/>
        <v>5.2997068523359579E-2</v>
      </c>
      <c r="F14" s="100">
        <f>'6.4'!H19</f>
        <v>0.12695079435644255</v>
      </c>
      <c r="G14" s="104">
        <v>16.312903225806448</v>
      </c>
      <c r="H14" s="105">
        <v>22.4</v>
      </c>
      <c r="I14" s="105">
        <v>11.9</v>
      </c>
      <c r="J14" s="105">
        <v>16.600000000000009</v>
      </c>
      <c r="K14" s="381">
        <v>-0.28709677419356083</v>
      </c>
    </row>
    <row r="15" spans="1:11" ht="14.1" customHeight="1">
      <c r="A15" s="397" t="s">
        <v>15</v>
      </c>
      <c r="B15" s="120">
        <f>'6.4'!D49</f>
        <v>136713</v>
      </c>
      <c r="C15" s="121">
        <f>'6.4'!E49</f>
        <v>16013.599999999999</v>
      </c>
      <c r="D15" s="120">
        <f>'6.4'!F49</f>
        <v>170695.69664000004</v>
      </c>
      <c r="E15" s="123">
        <f t="shared" si="0"/>
        <v>4.4050512647852369E-2</v>
      </c>
      <c r="F15" s="124">
        <f>'6.4'!H49</f>
        <v>5.4185181527928672E-2</v>
      </c>
      <c r="G15" s="125">
        <v>16.290322580645164</v>
      </c>
      <c r="H15" s="126">
        <v>22.6</v>
      </c>
      <c r="I15" s="126">
        <v>11.2</v>
      </c>
      <c r="J15" s="126">
        <v>17.5</v>
      </c>
      <c r="K15" s="128">
        <v>-1.2096774193548363</v>
      </c>
    </row>
    <row r="16" spans="1:11" ht="14.1" customHeight="1">
      <c r="A16" s="182" t="s">
        <v>16</v>
      </c>
      <c r="B16" s="99">
        <f>'6.5'!D19</f>
        <v>160126</v>
      </c>
      <c r="C16" s="95">
        <f>'6.5'!E19</f>
        <v>16121.8</v>
      </c>
      <c r="D16" s="99">
        <f>'6.5'!F19</f>
        <v>171849.70600999997</v>
      </c>
      <c r="E16" s="122">
        <f t="shared" si="0"/>
        <v>4.4348321587090796E-2</v>
      </c>
      <c r="F16" s="100">
        <f>'6.5'!H19</f>
        <v>0.23903286298379881</v>
      </c>
      <c r="G16" s="104">
        <v>16.051612903225806</v>
      </c>
      <c r="H16" s="105">
        <v>22</v>
      </c>
      <c r="I16" s="105">
        <v>11.9</v>
      </c>
      <c r="J16" s="105">
        <v>17</v>
      </c>
      <c r="K16" s="381">
        <v>-0.9483870967741943</v>
      </c>
    </row>
    <row r="17" spans="1:16" ht="14.1" customHeight="1">
      <c r="A17" s="397" t="s">
        <v>1</v>
      </c>
      <c r="B17" s="120">
        <f>'6.5'!D49</f>
        <v>415379</v>
      </c>
      <c r="C17" s="121">
        <f>'6.5'!E49</f>
        <v>20746.264854847395</v>
      </c>
      <c r="D17" s="120">
        <f>'6.5'!F49</f>
        <v>220796.39732098681</v>
      </c>
      <c r="E17" s="123">
        <f t="shared" si="0"/>
        <v>5.6979728746771319E-2</v>
      </c>
      <c r="F17" s="124">
        <f>'6.5'!H49</f>
        <v>0.13327183069925799</v>
      </c>
      <c r="G17" s="125">
        <v>17.945161290322581</v>
      </c>
      <c r="H17" s="126">
        <v>24.6</v>
      </c>
      <c r="I17" s="126">
        <v>13.4</v>
      </c>
      <c r="J17" s="126">
        <v>18.5</v>
      </c>
      <c r="K17" s="128">
        <v>-0.55483870967741922</v>
      </c>
    </row>
    <row r="18" spans="1:16" ht="14.1" customHeight="1">
      <c r="A18" s="182" t="s">
        <v>17</v>
      </c>
      <c r="B18" s="99">
        <f>'6.6'!D19</f>
        <v>261128</v>
      </c>
      <c r="C18" s="95">
        <f>'6.6'!E19</f>
        <v>54405.748999999989</v>
      </c>
      <c r="D18" s="99">
        <f>'6.6'!F19</f>
        <v>579927.07084199996</v>
      </c>
      <c r="E18" s="122">
        <f t="shared" si="0"/>
        <v>0.14965863388363329</v>
      </c>
      <c r="F18" s="100">
        <f>'6.6'!H19</f>
        <v>7.5674205436570829E-2</v>
      </c>
      <c r="G18" s="104">
        <v>16.787096774193543</v>
      </c>
      <c r="H18" s="105">
        <v>22.7</v>
      </c>
      <c r="I18" s="105">
        <v>12.5</v>
      </c>
      <c r="J18" s="105">
        <v>18.100000000000009</v>
      </c>
      <c r="K18" s="381">
        <v>-1.3129032258064655</v>
      </c>
      <c r="L18" s="210"/>
      <c r="N18" s="210"/>
      <c r="O18" s="210"/>
      <c r="P18" s="210"/>
    </row>
    <row r="19" spans="1:16" ht="14.1" customHeight="1">
      <c r="A19" s="397" t="s">
        <v>18</v>
      </c>
      <c r="B19" s="120">
        <f>'6.6'!D49</f>
        <v>222341</v>
      </c>
      <c r="C19" s="121">
        <f>'6.6'!E49</f>
        <v>50394.025999999991</v>
      </c>
      <c r="D19" s="120">
        <f>'6.6'!F49</f>
        <v>537116.95253000013</v>
      </c>
      <c r="E19" s="123">
        <f t="shared" si="0"/>
        <v>0.13861085883552529</v>
      </c>
      <c r="F19" s="124">
        <f>'6.6'!H49</f>
        <v>-0.53346808384635325</v>
      </c>
      <c r="G19" s="125">
        <v>16.451612903225808</v>
      </c>
      <c r="H19" s="126">
        <v>21.9</v>
      </c>
      <c r="I19" s="126">
        <v>12.2</v>
      </c>
      <c r="J19" s="126">
        <v>18</v>
      </c>
      <c r="K19" s="128">
        <v>-1.5483870967741922</v>
      </c>
      <c r="L19" s="210"/>
      <c r="N19" s="210"/>
      <c r="O19" s="210"/>
      <c r="P19" s="210"/>
    </row>
    <row r="20" spans="1:16" ht="14.1" customHeight="1">
      <c r="A20" s="182" t="s">
        <v>19</v>
      </c>
      <c r="B20" s="99">
        <f>'6.7'!D19</f>
        <v>120028</v>
      </c>
      <c r="C20" s="95">
        <f>'6.7'!E19</f>
        <v>12417.187309999999</v>
      </c>
      <c r="D20" s="99">
        <f>'6.7'!F19</f>
        <v>132364.60909000004</v>
      </c>
      <c r="E20" s="122">
        <f t="shared" si="0"/>
        <v>3.4158616776052544E-2</v>
      </c>
      <c r="F20" s="100">
        <f>'6.7'!H19</f>
        <v>0.15844505723794672</v>
      </c>
      <c r="G20" s="104">
        <v>15.938709677419359</v>
      </c>
      <c r="H20" s="105">
        <v>22.9</v>
      </c>
      <c r="I20" s="105">
        <v>11.5</v>
      </c>
      <c r="J20" s="105">
        <v>16.699999999999996</v>
      </c>
      <c r="K20" s="381">
        <v>-0.76129032258063667</v>
      </c>
      <c r="L20" s="210"/>
      <c r="N20" s="210"/>
      <c r="O20" s="210"/>
      <c r="P20" s="210"/>
    </row>
    <row r="21" spans="1:16" ht="14.1" customHeight="1">
      <c r="A21" s="212" t="s">
        <v>20</v>
      </c>
      <c r="B21" s="94">
        <f>'6.7'!D49</f>
        <v>156529</v>
      </c>
      <c r="C21" s="468">
        <f>'6.7'!E49</f>
        <v>15961.6</v>
      </c>
      <c r="D21" s="94">
        <f>'6.7'!F49</f>
        <v>170142.39668000006</v>
      </c>
      <c r="E21" s="469">
        <f t="shared" si="0"/>
        <v>4.390772552804912E-2</v>
      </c>
      <c r="F21" s="96">
        <f>'6.7'!H49</f>
        <v>-3.5127276683975431E-2</v>
      </c>
      <c r="G21" s="470">
        <v>16.216129032258063</v>
      </c>
      <c r="H21" s="105">
        <v>22.6</v>
      </c>
      <c r="I21" s="105">
        <v>11.1</v>
      </c>
      <c r="J21" s="105">
        <v>17.899999999999991</v>
      </c>
      <c r="K21" s="104">
        <v>-1.6838709677419281</v>
      </c>
      <c r="L21" s="210"/>
    </row>
    <row r="22" spans="1:16" ht="14.1" customHeight="1">
      <c r="A22" s="471" t="s">
        <v>0</v>
      </c>
      <c r="B22" s="472">
        <f>SUM(B8:B21)</f>
        <v>2819801</v>
      </c>
      <c r="C22" s="473">
        <f>SUM(C8:C21)</f>
        <v>363574.91884484736</v>
      </c>
      <c r="D22" s="474">
        <f>SUM(D8:D21)</f>
        <v>3874999.0948929875</v>
      </c>
      <c r="E22" s="475">
        <f>SUM(E8:E21)</f>
        <v>0.99999999999999989</v>
      </c>
      <c r="F22" s="476"/>
      <c r="G22" s="477">
        <v>16.287096774193547</v>
      </c>
      <c r="H22" s="477">
        <v>22.4</v>
      </c>
      <c r="I22" s="477">
        <v>11.9</v>
      </c>
      <c r="J22" s="477">
        <v>18.119354838709679</v>
      </c>
      <c r="K22" s="477">
        <v>-1.8322580645161324</v>
      </c>
    </row>
    <row r="23" spans="1:16" ht="14.1" customHeight="1">
      <c r="A23" s="463" t="s">
        <v>109</v>
      </c>
      <c r="B23" s="464"/>
      <c r="C23" s="312">
        <f>'5.1'!E21</f>
        <v>-136.67424737838775</v>
      </c>
      <c r="D23" s="311">
        <f>'5.1'!F21</f>
        <v>-1363.570350981247</v>
      </c>
      <c r="E23" s="465"/>
      <c r="F23" s="314">
        <f>'5.1'!H21</f>
        <v>-1.0073333956747337</v>
      </c>
      <c r="G23" s="466">
        <v>16.287096774193547</v>
      </c>
      <c r="H23" s="467">
        <v>22.4</v>
      </c>
      <c r="I23" s="467">
        <v>11.9</v>
      </c>
      <c r="J23" s="467">
        <v>18.119354838709679</v>
      </c>
      <c r="K23" s="467">
        <v>-1.8322580645161324</v>
      </c>
    </row>
    <row r="24" spans="1:16" ht="14.1" customHeight="1">
      <c r="A24" s="398" t="s">
        <v>60</v>
      </c>
      <c r="B24" s="322">
        <f>B22+B23</f>
        <v>2819801</v>
      </c>
      <c r="C24" s="323">
        <f t="shared" ref="C24:D24" si="1">C22+C23</f>
        <v>363438.24459746899</v>
      </c>
      <c r="D24" s="324">
        <f t="shared" si="1"/>
        <v>3873635.5245420062</v>
      </c>
      <c r="E24" s="325"/>
      <c r="F24" s="326">
        <f>'5.1'!H22</f>
        <v>-9.4041234032103765E-2</v>
      </c>
      <c r="G24" s="327">
        <v>16.287096774193547</v>
      </c>
      <c r="H24" s="328">
        <v>22.4</v>
      </c>
      <c r="I24" s="328">
        <v>11.9</v>
      </c>
      <c r="J24" s="328">
        <v>18.119354838709679</v>
      </c>
      <c r="K24" s="328">
        <v>-1.8322580645161324</v>
      </c>
    </row>
    <row r="25" spans="1:16" ht="15" customHeight="1">
      <c r="A25" s="182"/>
      <c r="B25" s="183"/>
      <c r="C25" s="726" t="s">
        <v>202</v>
      </c>
      <c r="D25" s="726"/>
      <c r="E25" s="726"/>
      <c r="F25" s="726"/>
      <c r="G25" s="730" t="s">
        <v>124</v>
      </c>
      <c r="H25" s="730"/>
      <c r="I25" s="730"/>
      <c r="J25" s="730"/>
      <c r="K25" s="730"/>
    </row>
    <row r="26" spans="1:16" ht="15" customHeight="1">
      <c r="A26" s="93"/>
      <c r="B26" s="93"/>
      <c r="C26" s="727"/>
      <c r="D26" s="727"/>
      <c r="E26" s="727"/>
      <c r="F26" s="727"/>
      <c r="G26" s="731" t="s">
        <v>125</v>
      </c>
      <c r="H26" s="731"/>
      <c r="I26" s="731"/>
      <c r="J26" s="731"/>
      <c r="K26" s="731"/>
    </row>
    <row r="27" spans="1:16" ht="30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6" ht="15" customHeight="1">
      <c r="A28" s="239"/>
      <c r="B28" s="239"/>
      <c r="C28" s="93"/>
      <c r="D28" s="214"/>
      <c r="E28" s="215"/>
      <c r="F28" s="215"/>
      <c r="G28" s="93"/>
      <c r="H28" s="212"/>
      <c r="I28" s="239"/>
      <c r="J28" s="93"/>
      <c r="K28" s="93"/>
    </row>
    <row r="29" spans="1:16" ht="18" customHeight="1">
      <c r="A29" s="93"/>
      <c r="B29" s="93"/>
      <c r="C29" s="93"/>
      <c r="D29" s="214"/>
      <c r="E29" s="215"/>
      <c r="F29" s="215"/>
      <c r="G29" s="93"/>
      <c r="H29" s="93"/>
      <c r="I29" s="93"/>
      <c r="J29" s="93"/>
      <c r="K29" s="93"/>
    </row>
    <row r="30" spans="1:16" ht="15" customHeight="1">
      <c r="A30" s="709" t="s">
        <v>68</v>
      </c>
      <c r="B30" s="709"/>
      <c r="C30" s="709"/>
      <c r="D30" s="709"/>
      <c r="E30" s="709"/>
      <c r="F30" s="709" t="s">
        <v>69</v>
      </c>
      <c r="G30" s="709"/>
      <c r="H30" s="709"/>
      <c r="I30" s="709"/>
      <c r="J30" s="709"/>
      <c r="K30" s="709"/>
    </row>
    <row r="31" spans="1:16" ht="15" customHeight="1">
      <c r="A31" s="342"/>
      <c r="B31" s="683" t="str">
        <f>C3</f>
        <v>srpen</v>
      </c>
      <c r="C31" s="683"/>
      <c r="D31" s="342"/>
      <c r="E31" s="342"/>
      <c r="F31" s="342"/>
      <c r="G31" s="342"/>
      <c r="H31" s="683" t="str">
        <f>C3</f>
        <v>srpen</v>
      </c>
      <c r="I31" s="683"/>
      <c r="J31" s="342"/>
      <c r="K31" s="342"/>
    </row>
    <row r="32" spans="1:16" ht="15" customHeight="1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1" ht="15" customHeight="1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1" ht="15" customHeight="1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</row>
    <row r="35" spans="1:11" ht="15" customHeight="1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</row>
    <row r="36" spans="1:11" ht="15" customHeight="1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</row>
    <row r="37" spans="1:11" ht="15" customHeigh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</row>
    <row r="38" spans="1:11" ht="15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</row>
    <row r="39" spans="1:11" ht="15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</row>
    <row r="40" spans="1:11" ht="15" customHeight="1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</row>
    <row r="41" spans="1:11" ht="15" customHeight="1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</row>
    <row r="42" spans="1:11" ht="15" customHeight="1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7">
    <mergeCell ref="A1:K1"/>
    <mergeCell ref="C3:K3"/>
    <mergeCell ref="A2:B2"/>
    <mergeCell ref="B31:C31"/>
    <mergeCell ref="H31:I31"/>
    <mergeCell ref="B6:B7"/>
    <mergeCell ref="A3:B3"/>
    <mergeCell ref="G5:K5"/>
    <mergeCell ref="C4:F4"/>
    <mergeCell ref="G4:K4"/>
    <mergeCell ref="G25:K25"/>
    <mergeCell ref="G26:K26"/>
    <mergeCell ref="C25:F26"/>
    <mergeCell ref="F30:K30"/>
    <mergeCell ref="A30:E30"/>
    <mergeCell ref="E5:E7"/>
    <mergeCell ref="F5:F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F72"/>
  <sheetViews>
    <sheetView showGridLines="0" zoomScaleNormal="100" zoomScaleSheetLayoutView="100" workbookViewId="0"/>
  </sheetViews>
  <sheetFormatPr defaultColWidth="9.140625" defaultRowHeight="11.25"/>
  <cols>
    <col min="1" max="1" width="90.28515625" style="138" customWidth="1"/>
    <col min="2" max="2" width="9.140625" style="161" customWidth="1"/>
    <col min="3" max="4" width="9.140625" style="138" customWidth="1"/>
    <col min="5" max="5" width="9.140625" style="138"/>
    <col min="6" max="6" width="9.140625" style="138" customWidth="1"/>
    <col min="7" max="8" width="9.140625" style="138"/>
    <col min="9" max="9" width="9.140625" style="138" customWidth="1"/>
    <col min="10" max="16384" width="9.140625" style="138"/>
  </cols>
  <sheetData>
    <row r="1" spans="1:4" ht="18.75">
      <c r="A1" s="14" t="s">
        <v>136</v>
      </c>
      <c r="C1" s="167"/>
      <c r="D1" s="167"/>
    </row>
    <row r="2" spans="1:4" s="137" customFormat="1" ht="6" customHeight="1">
      <c r="A2" s="184"/>
      <c r="B2" s="184"/>
      <c r="C2" s="184"/>
      <c r="D2" s="184"/>
    </row>
    <row r="3" spans="1:4" ht="11.25" customHeight="1">
      <c r="A3" s="629" t="s">
        <v>316</v>
      </c>
      <c r="B3" s="629"/>
    </row>
    <row r="4" spans="1:4" ht="11.25" customHeight="1">
      <c r="A4" s="629"/>
      <c r="B4" s="629"/>
    </row>
    <row r="5" spans="1:4" ht="11.25" customHeight="1">
      <c r="A5" s="629"/>
      <c r="B5" s="629"/>
      <c r="C5" s="162"/>
      <c r="D5" s="162"/>
    </row>
    <row r="6" spans="1:4" ht="11.25" customHeight="1">
      <c r="A6" s="629"/>
      <c r="B6" s="629"/>
      <c r="C6" s="162"/>
      <c r="D6" s="162"/>
    </row>
    <row r="7" spans="1:4" ht="11.25" customHeight="1">
      <c r="A7" s="629"/>
      <c r="B7" s="629"/>
      <c r="C7" s="163"/>
      <c r="D7" s="162"/>
    </row>
    <row r="8" spans="1:4" ht="11.25" customHeight="1">
      <c r="A8" s="629"/>
      <c r="B8" s="629"/>
      <c r="C8" s="162"/>
      <c r="D8" s="162"/>
    </row>
    <row r="9" spans="1:4" ht="11.25" customHeight="1">
      <c r="A9" s="629"/>
      <c r="B9" s="629"/>
      <c r="C9" s="162"/>
      <c r="D9" s="162"/>
    </row>
    <row r="10" spans="1:4" ht="11.25" customHeight="1">
      <c r="A10" s="629"/>
      <c r="B10" s="629"/>
      <c r="C10" s="162"/>
      <c r="D10" s="162"/>
    </row>
    <row r="11" spans="1:4" ht="11.25" customHeight="1">
      <c r="A11" s="629"/>
      <c r="B11" s="629"/>
      <c r="C11" s="162"/>
      <c r="D11" s="162"/>
    </row>
    <row r="12" spans="1:4" ht="11.25" customHeight="1">
      <c r="A12" s="629"/>
      <c r="B12" s="629"/>
      <c r="C12" s="162"/>
      <c r="D12" s="162"/>
    </row>
    <row r="13" spans="1:4" ht="11.25" customHeight="1">
      <c r="A13" s="629"/>
      <c r="B13" s="629"/>
      <c r="C13" s="162"/>
      <c r="D13" s="162"/>
    </row>
    <row r="14" spans="1:4" ht="11.25" customHeight="1">
      <c r="A14" s="629"/>
      <c r="B14" s="629"/>
      <c r="C14" s="162"/>
      <c r="D14" s="162"/>
    </row>
    <row r="15" spans="1:4" ht="11.25" customHeight="1">
      <c r="A15" s="629"/>
      <c r="B15" s="629"/>
      <c r="C15" s="162"/>
      <c r="D15" s="162"/>
    </row>
    <row r="16" spans="1:4" ht="11.25" customHeight="1">
      <c r="A16" s="629"/>
      <c r="B16" s="629"/>
      <c r="C16" s="162"/>
      <c r="D16" s="162"/>
    </row>
    <row r="17" spans="1:6" ht="11.25" customHeight="1">
      <c r="A17" s="629"/>
      <c r="B17" s="629"/>
      <c r="C17" s="162"/>
      <c r="D17" s="162"/>
    </row>
    <row r="18" spans="1:6" ht="11.25" customHeight="1">
      <c r="A18" s="629"/>
      <c r="B18" s="629"/>
      <c r="C18" s="162"/>
      <c r="D18" s="162"/>
      <c r="F18" s="161"/>
    </row>
    <row r="19" spans="1:6" ht="11.25" customHeight="1">
      <c r="A19" s="629"/>
      <c r="B19" s="629"/>
      <c r="C19" s="162"/>
      <c r="D19" s="162"/>
      <c r="F19" s="161"/>
    </row>
    <row r="20" spans="1:6" ht="11.25" customHeight="1">
      <c r="A20" s="629"/>
      <c r="B20" s="629"/>
      <c r="C20" s="162"/>
      <c r="D20" s="162"/>
      <c r="F20" s="161"/>
    </row>
    <row r="21" spans="1:6" ht="11.25" customHeight="1">
      <c r="A21" s="629"/>
      <c r="B21" s="629"/>
      <c r="C21" s="162"/>
      <c r="D21" s="162"/>
      <c r="F21" s="161"/>
    </row>
    <row r="22" spans="1:6" ht="11.25" customHeight="1">
      <c r="A22" s="629"/>
      <c r="B22" s="629"/>
      <c r="C22" s="162"/>
      <c r="D22" s="162"/>
      <c r="F22" s="161"/>
    </row>
    <row r="23" spans="1:6" ht="11.25" customHeight="1">
      <c r="A23" s="629"/>
      <c r="B23" s="629"/>
      <c r="C23" s="162"/>
      <c r="D23" s="162"/>
      <c r="F23" s="161"/>
    </row>
    <row r="24" spans="1:6" ht="11.25" customHeight="1">
      <c r="A24" s="629"/>
      <c r="B24" s="629"/>
      <c r="C24" s="162"/>
      <c r="D24" s="162"/>
      <c r="F24" s="161"/>
    </row>
    <row r="25" spans="1:6" ht="11.25" customHeight="1">
      <c r="A25" s="629"/>
      <c r="B25" s="629"/>
      <c r="C25" s="162"/>
      <c r="D25" s="162"/>
      <c r="F25" s="161"/>
    </row>
    <row r="26" spans="1:6" ht="11.25" customHeight="1">
      <c r="A26" s="629"/>
      <c r="B26" s="629"/>
      <c r="C26" s="162"/>
      <c r="D26" s="162"/>
      <c r="F26" s="161"/>
    </row>
    <row r="27" spans="1:6" ht="11.25" customHeight="1">
      <c r="A27" s="629"/>
      <c r="B27" s="629"/>
      <c r="C27" s="162"/>
      <c r="D27" s="162"/>
      <c r="F27" s="161"/>
    </row>
    <row r="28" spans="1:6" ht="11.25" customHeight="1">
      <c r="A28" s="629"/>
      <c r="B28" s="629"/>
      <c r="C28" s="164"/>
      <c r="D28" s="164"/>
      <c r="F28" s="161"/>
    </row>
    <row r="29" spans="1:6" ht="11.25" customHeight="1">
      <c r="A29" s="629"/>
      <c r="B29" s="629"/>
      <c r="C29" s="162"/>
      <c r="D29" s="162"/>
      <c r="F29" s="161"/>
    </row>
    <row r="30" spans="1:6" ht="11.25" customHeight="1">
      <c r="A30" s="629"/>
      <c r="B30" s="629"/>
      <c r="C30" s="162"/>
      <c r="D30" s="162"/>
    </row>
    <row r="31" spans="1:6" ht="11.25" customHeight="1">
      <c r="A31" s="629"/>
      <c r="B31" s="629"/>
      <c r="C31" s="162"/>
      <c r="D31" s="162"/>
    </row>
    <row r="32" spans="1:6" ht="11.25" customHeight="1">
      <c r="A32" s="629"/>
      <c r="B32" s="629"/>
      <c r="C32" s="162"/>
      <c r="D32" s="162"/>
    </row>
    <row r="33" spans="1:4" ht="11.25" customHeight="1">
      <c r="A33" s="629"/>
      <c r="B33" s="629"/>
      <c r="C33" s="162"/>
      <c r="D33" s="162"/>
    </row>
    <row r="34" spans="1:4" ht="11.25" customHeight="1">
      <c r="A34" s="629"/>
      <c r="B34" s="629"/>
      <c r="C34" s="162"/>
      <c r="D34" s="162"/>
    </row>
    <row r="35" spans="1:4" ht="11.25" customHeight="1">
      <c r="A35" s="629"/>
      <c r="B35" s="629"/>
      <c r="C35" s="162"/>
      <c r="D35" s="162"/>
    </row>
    <row r="36" spans="1:4" ht="11.25" customHeight="1">
      <c r="A36" s="629"/>
      <c r="B36" s="629"/>
      <c r="C36" s="162"/>
      <c r="D36" s="162"/>
    </row>
    <row r="37" spans="1:4" ht="11.25" customHeight="1">
      <c r="A37" s="629"/>
      <c r="B37" s="629"/>
      <c r="C37" s="165"/>
      <c r="D37" s="165"/>
    </row>
    <row r="38" spans="1:4" ht="11.25" customHeight="1">
      <c r="A38" s="629"/>
      <c r="B38" s="629"/>
    </row>
    <row r="39" spans="1:4" ht="11.25" customHeight="1">
      <c r="A39" s="629"/>
      <c r="B39" s="629"/>
    </row>
    <row r="40" spans="1:4" ht="11.25" customHeight="1">
      <c r="A40" s="629"/>
      <c r="B40" s="629"/>
    </row>
    <row r="41" spans="1:4" ht="11.25" customHeight="1">
      <c r="A41" s="629"/>
      <c r="B41" s="629"/>
    </row>
    <row r="42" spans="1:4" ht="11.25" customHeight="1">
      <c r="A42" s="629"/>
      <c r="B42" s="629"/>
    </row>
    <row r="43" spans="1:4" ht="11.25" customHeight="1">
      <c r="A43" s="629"/>
      <c r="B43" s="629"/>
    </row>
    <row r="44" spans="1:4" ht="11.25" customHeight="1">
      <c r="A44" s="629"/>
      <c r="B44" s="629"/>
    </row>
    <row r="45" spans="1:4" ht="11.25" customHeight="1">
      <c r="A45" s="629"/>
      <c r="B45" s="629"/>
    </row>
    <row r="46" spans="1:4" ht="11.25" customHeight="1">
      <c r="A46" s="629"/>
      <c r="B46" s="629"/>
    </row>
    <row r="47" spans="1:4" ht="11.25" customHeight="1">
      <c r="A47" s="629"/>
      <c r="B47" s="629"/>
    </row>
    <row r="48" spans="1:4" ht="11.25" customHeight="1">
      <c r="A48" s="629"/>
      <c r="B48" s="629"/>
    </row>
    <row r="49" spans="1:2" ht="11.25" customHeight="1">
      <c r="A49" s="629"/>
      <c r="B49" s="629"/>
    </row>
    <row r="50" spans="1:2" ht="11.25" customHeight="1">
      <c r="A50" s="629"/>
      <c r="B50" s="629"/>
    </row>
    <row r="51" spans="1:2" ht="11.25" customHeight="1">
      <c r="A51" s="629"/>
      <c r="B51" s="629"/>
    </row>
    <row r="52" spans="1:2" ht="11.25" customHeight="1">
      <c r="A52" s="629"/>
      <c r="B52" s="629"/>
    </row>
    <row r="53" spans="1:2" ht="11.25" customHeight="1">
      <c r="A53" s="629"/>
      <c r="B53" s="629"/>
    </row>
    <row r="54" spans="1:2" ht="11.25" customHeight="1">
      <c r="A54" s="629"/>
      <c r="B54" s="629"/>
    </row>
    <row r="55" spans="1:2" ht="11.25" customHeight="1">
      <c r="A55" s="629"/>
      <c r="B55" s="629"/>
    </row>
    <row r="56" spans="1:2" ht="11.25" customHeight="1">
      <c r="A56" s="629"/>
      <c r="B56" s="629"/>
    </row>
    <row r="57" spans="1:2" ht="11.25" customHeight="1">
      <c r="A57" s="629"/>
      <c r="B57" s="629"/>
    </row>
    <row r="58" spans="1:2" ht="11.25" customHeight="1">
      <c r="A58" s="629"/>
      <c r="B58" s="629"/>
    </row>
    <row r="59" spans="1:2" ht="11.25" customHeight="1">
      <c r="A59" s="629"/>
      <c r="B59" s="629"/>
    </row>
    <row r="60" spans="1:2" ht="11.25" customHeight="1">
      <c r="A60" s="629"/>
      <c r="B60" s="629"/>
    </row>
    <row r="61" spans="1:2" ht="11.25" customHeight="1">
      <c r="A61" s="629"/>
      <c r="B61" s="629"/>
    </row>
    <row r="62" spans="1:2" ht="11.25" customHeight="1">
      <c r="A62" s="629"/>
      <c r="B62" s="629"/>
    </row>
    <row r="63" spans="1:2" ht="11.25" customHeight="1">
      <c r="A63" s="629"/>
      <c r="B63" s="629"/>
    </row>
    <row r="64" spans="1:2" ht="11.25" customHeight="1">
      <c r="A64" s="629"/>
      <c r="B64" s="629"/>
    </row>
    <row r="65" spans="1:2" ht="11.25" customHeight="1">
      <c r="A65" s="629"/>
      <c r="B65" s="629"/>
    </row>
    <row r="66" spans="1:2" ht="11.25" customHeight="1">
      <c r="A66" s="629"/>
      <c r="B66" s="629"/>
    </row>
    <row r="67" spans="1:2" ht="11.25" customHeight="1">
      <c r="A67" s="629"/>
      <c r="B67" s="629"/>
    </row>
    <row r="68" spans="1:2" ht="11.25" customHeight="1">
      <c r="A68" s="629"/>
      <c r="B68" s="629"/>
    </row>
    <row r="69" spans="1:2" ht="11.25" customHeight="1">
      <c r="A69" s="629"/>
      <c r="B69" s="629"/>
    </row>
    <row r="70" spans="1:2" ht="11.25" customHeight="1">
      <c r="A70" s="629"/>
      <c r="B70" s="629"/>
    </row>
    <row r="71" spans="1:2" ht="11.25" customHeight="1">
      <c r="A71" s="629"/>
      <c r="B71" s="629"/>
    </row>
    <row r="72" spans="1:2" ht="11.25" customHeight="1">
      <c r="A72" s="166"/>
      <c r="B72" s="166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2"/>
  <dimension ref="A1:P58"/>
  <sheetViews>
    <sheetView showGridLines="0" zoomScaleNormal="100" zoomScaleSheetLayoutView="100" workbookViewId="0"/>
  </sheetViews>
  <sheetFormatPr defaultColWidth="9.140625" defaultRowHeight="12.75"/>
  <cols>
    <col min="1" max="1" width="16.28515625" style="204" customWidth="1"/>
    <col min="2" max="2" width="10.28515625" style="204" customWidth="1"/>
    <col min="3" max="3" width="10" style="204" customWidth="1"/>
    <col min="4" max="4" width="10.7109375" style="204" customWidth="1"/>
    <col min="5" max="6" width="8.5703125" style="204" customWidth="1"/>
    <col min="7" max="10" width="6.7109375" style="204" customWidth="1"/>
    <col min="11" max="11" width="8.140625" style="204" customWidth="1"/>
    <col min="12" max="13" width="9.140625" style="204"/>
    <col min="14" max="14" width="11.140625" style="204" customWidth="1"/>
    <col min="15" max="16384" width="9.140625" style="204"/>
  </cols>
  <sheetData>
    <row r="1" spans="1:11" s="217" customFormat="1" ht="15.75" customHeight="1">
      <c r="A1" s="732" t="str">
        <f>"6.10. Spotřeba zemního plynu a teplota ovzduší podle krajů: "&amp;LOWER(C3)</f>
        <v>6.10. Spotřeba zemního plynu a teplota ovzduší podle krajů: září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</row>
    <row r="2" spans="1:11" ht="6" customHeight="1">
      <c r="A2" s="742"/>
      <c r="B2" s="742"/>
      <c r="C2" s="206"/>
      <c r="D2" s="207"/>
      <c r="E2" s="208"/>
      <c r="F2" s="208"/>
      <c r="G2" s="208"/>
      <c r="H2" s="208"/>
      <c r="I2" s="75"/>
      <c r="J2" s="75"/>
      <c r="K2" s="75"/>
    </row>
    <row r="3" spans="1:11" ht="20.100000000000001" customHeight="1">
      <c r="A3" s="737"/>
      <c r="B3" s="738"/>
      <c r="C3" s="735" t="str">
        <f>'3.1'!F6</f>
        <v>září</v>
      </c>
      <c r="D3" s="736"/>
      <c r="E3" s="736"/>
      <c r="F3" s="736"/>
      <c r="G3" s="736"/>
      <c r="H3" s="736"/>
      <c r="I3" s="736"/>
      <c r="J3" s="736"/>
      <c r="K3" s="736"/>
    </row>
    <row r="4" spans="1:11" ht="20.100000000000001" customHeight="1">
      <c r="A4" s="283"/>
      <c r="B4" s="272"/>
      <c r="C4" s="739" t="s">
        <v>65</v>
      </c>
      <c r="D4" s="740"/>
      <c r="E4" s="740"/>
      <c r="F4" s="741"/>
      <c r="G4" s="739" t="s">
        <v>243</v>
      </c>
      <c r="H4" s="740"/>
      <c r="I4" s="740"/>
      <c r="J4" s="740"/>
      <c r="K4" s="740"/>
    </row>
    <row r="5" spans="1:11" ht="24.95" customHeight="1">
      <c r="A5" s="286"/>
      <c r="B5" s="287"/>
      <c r="C5" s="297"/>
      <c r="D5" s="298"/>
      <c r="E5" s="693" t="s">
        <v>240</v>
      </c>
      <c r="F5" s="696" t="s">
        <v>225</v>
      </c>
      <c r="G5" s="733"/>
      <c r="H5" s="733"/>
      <c r="I5" s="733"/>
      <c r="J5" s="733"/>
      <c r="K5" s="734"/>
    </row>
    <row r="6" spans="1:11" ht="14.1" customHeight="1">
      <c r="A6" s="288"/>
      <c r="B6" s="702" t="s">
        <v>239</v>
      </c>
      <c r="C6" s="273"/>
      <c r="D6" s="299"/>
      <c r="E6" s="695"/>
      <c r="F6" s="702"/>
      <c r="G6" s="275" t="s">
        <v>72</v>
      </c>
      <c r="H6" s="275" t="s">
        <v>226</v>
      </c>
      <c r="I6" s="275" t="s">
        <v>227</v>
      </c>
      <c r="J6" s="275" t="s">
        <v>241</v>
      </c>
      <c r="K6" s="275" t="s">
        <v>242</v>
      </c>
    </row>
    <row r="7" spans="1:11" ht="15" customHeight="1">
      <c r="A7" s="340" t="s">
        <v>244</v>
      </c>
      <c r="B7" s="703"/>
      <c r="C7" s="339" t="s">
        <v>278</v>
      </c>
      <c r="D7" s="338" t="s">
        <v>273</v>
      </c>
      <c r="E7" s="758"/>
      <c r="F7" s="703"/>
      <c r="G7" s="276" t="s">
        <v>276</v>
      </c>
      <c r="H7" s="277" t="s">
        <v>276</v>
      </c>
      <c r="I7" s="277" t="s">
        <v>276</v>
      </c>
      <c r="J7" s="277" t="s">
        <v>276</v>
      </c>
      <c r="K7" s="277" t="s">
        <v>276</v>
      </c>
    </row>
    <row r="8" spans="1:11" ht="14.1" customHeight="1">
      <c r="A8" s="182" t="s">
        <v>9</v>
      </c>
      <c r="B8" s="99">
        <f>'6.1'!D26</f>
        <v>105056</v>
      </c>
      <c r="C8" s="95">
        <f>'6.1'!E26</f>
        <v>13219.368069999999</v>
      </c>
      <c r="D8" s="99">
        <f>'6.1'!F26</f>
        <v>141129.83413999999</v>
      </c>
      <c r="E8" s="122">
        <f>D8/$D$22</f>
        <v>3.1074130857902223E-2</v>
      </c>
      <c r="F8" s="100">
        <f>'6.1'!H26</f>
        <v>4.536275793650358E-2</v>
      </c>
      <c r="G8" s="104">
        <v>13.713333333333336</v>
      </c>
      <c r="H8" s="105">
        <v>17.600000000000001</v>
      </c>
      <c r="I8" s="105">
        <v>7.6</v>
      </c>
      <c r="J8" s="105">
        <v>12.600000000000003</v>
      </c>
      <c r="K8" s="381">
        <v>1.1133333333333333</v>
      </c>
    </row>
    <row r="9" spans="1:11" ht="14.1" customHeight="1">
      <c r="A9" s="397" t="s">
        <v>10</v>
      </c>
      <c r="B9" s="120">
        <f>'6.1'!D56</f>
        <v>382584</v>
      </c>
      <c r="C9" s="121">
        <f>'6.1'!E56</f>
        <v>39262</v>
      </c>
      <c r="D9" s="120">
        <f>'6.1'!F56</f>
        <v>418596.04814000003</v>
      </c>
      <c r="E9" s="123">
        <f t="shared" ref="E9:E21" si="0">D9/$D$22</f>
        <v>9.2166964240882804E-2</v>
      </c>
      <c r="F9" s="124">
        <f>'6.1'!H56</f>
        <v>-7.6168671807167646E-2</v>
      </c>
      <c r="G9" s="125">
        <v>15.426666666666668</v>
      </c>
      <c r="H9" s="126">
        <v>20.3</v>
      </c>
      <c r="I9" s="126">
        <v>10.6</v>
      </c>
      <c r="J9" s="126">
        <v>14.199999999999992</v>
      </c>
      <c r="K9" s="128">
        <v>1.2266666666666755</v>
      </c>
    </row>
    <row r="10" spans="1:11" ht="14.1" customHeight="1">
      <c r="A10" s="182" t="s">
        <v>11</v>
      </c>
      <c r="B10" s="99">
        <f>'6.2'!D25</f>
        <v>84132</v>
      </c>
      <c r="C10" s="95">
        <f>'6.2'!E25</f>
        <v>41559</v>
      </c>
      <c r="D10" s="99">
        <f>'6.2'!F25</f>
        <v>443085.09018000006</v>
      </c>
      <c r="E10" s="122">
        <f t="shared" si="0"/>
        <v>9.7558989970756085E-2</v>
      </c>
      <c r="F10" s="100">
        <f>'6.2'!H25</f>
        <v>-0.11263374336220827</v>
      </c>
      <c r="G10" s="104">
        <v>13.220000000000002</v>
      </c>
      <c r="H10" s="105">
        <v>17.3</v>
      </c>
      <c r="I10" s="105">
        <v>6.3</v>
      </c>
      <c r="J10" s="105">
        <v>11.800000000000006</v>
      </c>
      <c r="K10" s="381">
        <v>1.4199999999999964</v>
      </c>
    </row>
    <row r="11" spans="1:11" ht="14.1" customHeight="1">
      <c r="A11" s="397" t="s">
        <v>106</v>
      </c>
      <c r="B11" s="120">
        <f>'6.2'!D55</f>
        <v>117968</v>
      </c>
      <c r="C11" s="121">
        <f>'6.2'!E55</f>
        <v>14952.700000000003</v>
      </c>
      <c r="D11" s="120">
        <f>'6.2'!F55</f>
        <v>159419.37659999996</v>
      </c>
      <c r="E11" s="123">
        <f t="shared" si="0"/>
        <v>3.5101143567131489E-2</v>
      </c>
      <c r="F11" s="124">
        <f>'6.2'!H55</f>
        <v>-2.4210862911698636E-2</v>
      </c>
      <c r="G11" s="125">
        <v>14.249999999999998</v>
      </c>
      <c r="H11" s="126">
        <v>18</v>
      </c>
      <c r="I11" s="126">
        <v>8</v>
      </c>
      <c r="J11" s="126">
        <v>12.600000000000003</v>
      </c>
      <c r="K11" s="128">
        <v>1.649999999999995</v>
      </c>
    </row>
    <row r="12" spans="1:11" ht="14.1" customHeight="1">
      <c r="A12" s="182" t="s">
        <v>12</v>
      </c>
      <c r="B12" s="99">
        <f>'6.3'!D25</f>
        <v>93155</v>
      </c>
      <c r="C12" s="95">
        <f>'6.3'!E25</f>
        <v>14640.4</v>
      </c>
      <c r="D12" s="99">
        <f>'6.3'!F25</f>
        <v>156089.18997000001</v>
      </c>
      <c r="E12" s="122">
        <f t="shared" si="0"/>
        <v>3.4367899205636661E-2</v>
      </c>
      <c r="F12" s="100">
        <f>'6.3'!H25</f>
        <v>2.0308035403163827E-2</v>
      </c>
      <c r="G12" s="104">
        <v>14.153333333333332</v>
      </c>
      <c r="H12" s="105">
        <v>18</v>
      </c>
      <c r="I12" s="105">
        <v>7.9</v>
      </c>
      <c r="J12" s="105">
        <v>12.300000000000006</v>
      </c>
      <c r="K12" s="381">
        <v>1.8533333333333264</v>
      </c>
    </row>
    <row r="13" spans="1:11" ht="14.1" customHeight="1">
      <c r="A13" s="397" t="s">
        <v>13</v>
      </c>
      <c r="B13" s="120">
        <f>'6.3'!D55</f>
        <v>377846</v>
      </c>
      <c r="C13" s="121">
        <f>'6.3'!E55</f>
        <v>46147.173000000003</v>
      </c>
      <c r="D13" s="120">
        <f>'6.3'!F55</f>
        <v>491854.33935000002</v>
      </c>
      <c r="E13" s="123">
        <f t="shared" si="0"/>
        <v>0.10829705991737622</v>
      </c>
      <c r="F13" s="124">
        <f>'6.3'!H55</f>
        <v>-7.4311429056638872E-2</v>
      </c>
      <c r="G13" s="125">
        <v>13.963333333333335</v>
      </c>
      <c r="H13" s="126">
        <v>18.399999999999999</v>
      </c>
      <c r="I13" s="126">
        <v>8.9</v>
      </c>
      <c r="J13" s="126">
        <v>12.699999999999994</v>
      </c>
      <c r="K13" s="128">
        <v>1.2633333333333407</v>
      </c>
    </row>
    <row r="14" spans="1:11" ht="14.1" customHeight="1">
      <c r="A14" s="182" t="s">
        <v>14</v>
      </c>
      <c r="B14" s="99">
        <f>'6.4'!D25</f>
        <v>186954</v>
      </c>
      <c r="C14" s="95">
        <f>'6.4'!E25</f>
        <v>22270.699999999997</v>
      </c>
      <c r="D14" s="99">
        <f>'6.4'!F25</f>
        <v>237440.50290000008</v>
      </c>
      <c r="E14" s="122">
        <f t="shared" si="0"/>
        <v>5.2279925807618574E-2</v>
      </c>
      <c r="F14" s="100">
        <f>'6.4'!H25</f>
        <v>-2.0620415486640113E-2</v>
      </c>
      <c r="G14" s="104">
        <v>14.193333333333332</v>
      </c>
      <c r="H14" s="105">
        <v>18.3</v>
      </c>
      <c r="I14" s="105">
        <v>9.1</v>
      </c>
      <c r="J14" s="105">
        <v>12.5</v>
      </c>
      <c r="K14" s="381">
        <v>1.6933333333333316</v>
      </c>
    </row>
    <row r="15" spans="1:11" ht="14.1" customHeight="1">
      <c r="A15" s="397" t="s">
        <v>15</v>
      </c>
      <c r="B15" s="120">
        <f>'6.4'!D55</f>
        <v>136713</v>
      </c>
      <c r="C15" s="121">
        <f>'6.4'!E55</f>
        <v>17341</v>
      </c>
      <c r="D15" s="120">
        <f>'6.4'!F55</f>
        <v>184882.53738999995</v>
      </c>
      <c r="E15" s="123">
        <f t="shared" si="0"/>
        <v>4.0707651895195936E-2</v>
      </c>
      <c r="F15" s="124">
        <f>'6.4'!H55</f>
        <v>-6.8284269741402073E-2</v>
      </c>
      <c r="G15" s="125">
        <v>14.393333333333334</v>
      </c>
      <c r="H15" s="126">
        <v>18.600000000000001</v>
      </c>
      <c r="I15" s="126">
        <v>8.6999999999999993</v>
      </c>
      <c r="J15" s="126">
        <v>13.300000000000008</v>
      </c>
      <c r="K15" s="128">
        <v>1.0933333333333266</v>
      </c>
    </row>
    <row r="16" spans="1:11" ht="14.1" customHeight="1">
      <c r="A16" s="182" t="s">
        <v>16</v>
      </c>
      <c r="B16" s="99">
        <f>'6.5'!D25</f>
        <v>160132</v>
      </c>
      <c r="C16" s="95">
        <f>'6.5'!E25</f>
        <v>18436.099999999999</v>
      </c>
      <c r="D16" s="99">
        <f>'6.5'!F25</f>
        <v>196557.73219000004</v>
      </c>
      <c r="E16" s="122">
        <f t="shared" si="0"/>
        <v>4.3278309851520112E-2</v>
      </c>
      <c r="F16" s="100">
        <f>'6.5'!H25</f>
        <v>3.2892599025155386E-2</v>
      </c>
      <c r="G16" s="104">
        <v>14.330000000000004</v>
      </c>
      <c r="H16" s="105">
        <v>17.600000000000001</v>
      </c>
      <c r="I16" s="105">
        <v>8.1999999999999993</v>
      </c>
      <c r="J16" s="105">
        <v>12.800000000000006</v>
      </c>
      <c r="K16" s="381">
        <v>1.5299999999999976</v>
      </c>
    </row>
    <row r="17" spans="1:16" ht="14.1" customHeight="1">
      <c r="A17" s="397" t="s">
        <v>1</v>
      </c>
      <c r="B17" s="120">
        <f>'6.5'!D55</f>
        <v>415194</v>
      </c>
      <c r="C17" s="121">
        <f>'6.5'!E55</f>
        <v>27137.370701731234</v>
      </c>
      <c r="D17" s="120">
        <f>'6.5'!F55</f>
        <v>288958.73649500031</v>
      </c>
      <c r="E17" s="123">
        <f t="shared" si="0"/>
        <v>6.362327033894527E-2</v>
      </c>
      <c r="F17" s="124">
        <f>'6.5'!H55</f>
        <v>1.6722669685707944E-2</v>
      </c>
      <c r="G17" s="125">
        <v>16.54</v>
      </c>
      <c r="H17" s="126">
        <v>20</v>
      </c>
      <c r="I17" s="126">
        <v>10.4</v>
      </c>
      <c r="J17" s="126">
        <v>14.100000000000005</v>
      </c>
      <c r="K17" s="128">
        <v>2.4399999999999942</v>
      </c>
    </row>
    <row r="18" spans="1:16" ht="14.1" customHeight="1">
      <c r="A18" s="182" t="s">
        <v>17</v>
      </c>
      <c r="B18" s="99">
        <f>'6.6'!D25</f>
        <v>261136</v>
      </c>
      <c r="C18" s="95">
        <f>'6.6'!E25</f>
        <v>60269.646999999997</v>
      </c>
      <c r="D18" s="99">
        <f>'6.6'!F25</f>
        <v>642563.46111800009</v>
      </c>
      <c r="E18" s="122">
        <f t="shared" si="0"/>
        <v>0.14148036945526382</v>
      </c>
      <c r="F18" s="100">
        <f>'6.6'!H25</f>
        <v>-5.9801821536611122E-2</v>
      </c>
      <c r="G18" s="104">
        <v>15.126666666666669</v>
      </c>
      <c r="H18" s="105">
        <v>18.899999999999999</v>
      </c>
      <c r="I18" s="105">
        <v>8.6</v>
      </c>
      <c r="J18" s="105">
        <v>13.699999999999992</v>
      </c>
      <c r="K18" s="381">
        <v>1.4266666666666765</v>
      </c>
      <c r="L18" s="210"/>
      <c r="N18" s="210"/>
      <c r="O18" s="210"/>
      <c r="P18" s="210"/>
    </row>
    <row r="19" spans="1:16" ht="14.1" customHeight="1">
      <c r="A19" s="397" t="s">
        <v>18</v>
      </c>
      <c r="B19" s="120">
        <f>'6.6'!D55</f>
        <v>222387</v>
      </c>
      <c r="C19" s="121">
        <f>'6.6'!E55</f>
        <v>76764.487999999998</v>
      </c>
      <c r="D19" s="120">
        <f>'6.6'!F55</f>
        <v>818128.35493000015</v>
      </c>
      <c r="E19" s="123">
        <f t="shared" si="0"/>
        <v>0.1801364517614043</v>
      </c>
      <c r="F19" s="124">
        <f>'6.6'!H55</f>
        <v>0.43279759305570575</v>
      </c>
      <c r="G19" s="125">
        <v>14.949999999999998</v>
      </c>
      <c r="H19" s="126">
        <v>18.899999999999999</v>
      </c>
      <c r="I19" s="126">
        <v>8.6999999999999993</v>
      </c>
      <c r="J19" s="126">
        <v>13.699999999999992</v>
      </c>
      <c r="K19" s="128">
        <v>1.2500000000000053</v>
      </c>
      <c r="L19" s="210"/>
      <c r="N19" s="210"/>
      <c r="O19" s="210"/>
      <c r="P19" s="210"/>
    </row>
    <row r="20" spans="1:16" ht="14.1" customHeight="1">
      <c r="A20" s="182" t="s">
        <v>19</v>
      </c>
      <c r="B20" s="99">
        <f>'6.7'!D25</f>
        <v>120239</v>
      </c>
      <c r="C20" s="95">
        <f>'6.7'!E25</f>
        <v>14775.859919999997</v>
      </c>
      <c r="D20" s="99">
        <f>'6.7'!F25</f>
        <v>157561.88801</v>
      </c>
      <c r="E20" s="122">
        <f t="shared" si="0"/>
        <v>3.4692159571192954E-2</v>
      </c>
      <c r="F20" s="100">
        <f>'6.7'!H25</f>
        <v>-1.2686581854464174E-2</v>
      </c>
      <c r="G20" s="104">
        <v>14.026666666666667</v>
      </c>
      <c r="H20" s="105">
        <v>18</v>
      </c>
      <c r="I20" s="105">
        <v>8</v>
      </c>
      <c r="J20" s="105">
        <v>12.399999999999997</v>
      </c>
      <c r="K20" s="381">
        <v>1.6266666666666705</v>
      </c>
      <c r="L20" s="210"/>
      <c r="N20" s="210"/>
      <c r="O20" s="210"/>
      <c r="P20" s="210"/>
    </row>
    <row r="21" spans="1:16" ht="14.1" customHeight="1">
      <c r="A21" s="212" t="s">
        <v>20</v>
      </c>
      <c r="B21" s="94">
        <f>'6.7'!D55</f>
        <v>156537</v>
      </c>
      <c r="C21" s="468">
        <f>'6.7'!E55</f>
        <v>19269.8</v>
      </c>
      <c r="D21" s="94">
        <f>'6.7'!F55</f>
        <v>205447.51954000004</v>
      </c>
      <c r="E21" s="469">
        <f t="shared" si="0"/>
        <v>4.5235673559173829E-2</v>
      </c>
      <c r="F21" s="96">
        <f>'6.7'!H55</f>
        <v>-0.14277579817876893</v>
      </c>
      <c r="G21" s="470">
        <v>13.4</v>
      </c>
      <c r="H21" s="105">
        <v>18.3</v>
      </c>
      <c r="I21" s="105">
        <v>8.1999999999999993</v>
      </c>
      <c r="J21" s="105">
        <v>13.699999999999992</v>
      </c>
      <c r="K21" s="104">
        <v>-0.29999999999999183</v>
      </c>
      <c r="L21" s="210"/>
    </row>
    <row r="22" spans="1:16" ht="14.1" customHeight="1">
      <c r="A22" s="471" t="s">
        <v>0</v>
      </c>
      <c r="B22" s="472">
        <f>SUM(B8:B21)</f>
        <v>2820033</v>
      </c>
      <c r="C22" s="473">
        <f>SUM(C8:C21)</f>
        <v>426045.60669173126</v>
      </c>
      <c r="D22" s="474">
        <f>SUM(D8:D21)</f>
        <v>4541714.6109529994</v>
      </c>
      <c r="E22" s="475">
        <f>SUM(E8:E21)</f>
        <v>1.0000000000000002</v>
      </c>
      <c r="F22" s="476"/>
      <c r="G22" s="477">
        <v>14.373333333333333</v>
      </c>
      <c r="H22" s="477">
        <v>18.100000000000001</v>
      </c>
      <c r="I22" s="477">
        <v>8.6</v>
      </c>
      <c r="J22" s="477">
        <v>13.223333333333333</v>
      </c>
      <c r="K22" s="477">
        <v>1.1500000000000004</v>
      </c>
    </row>
    <row r="23" spans="1:16" ht="14.1" customHeight="1">
      <c r="A23" s="463" t="s">
        <v>109</v>
      </c>
      <c r="B23" s="464"/>
      <c r="C23" s="312">
        <f>'5.1'!E28</f>
        <v>3118.4919131336364</v>
      </c>
      <c r="D23" s="311">
        <f>'5.1'!F28</f>
        <v>33256.226323777599</v>
      </c>
      <c r="E23" s="465"/>
      <c r="F23" s="314">
        <f>'5.1'!H28</f>
        <v>-1.4870952026488715</v>
      </c>
      <c r="G23" s="466">
        <v>14.373333333333333</v>
      </c>
      <c r="H23" s="467">
        <v>18.100000000000001</v>
      </c>
      <c r="I23" s="467">
        <v>8.6</v>
      </c>
      <c r="J23" s="467">
        <v>13.223333333333333</v>
      </c>
      <c r="K23" s="467">
        <v>1.1500000000000004</v>
      </c>
    </row>
    <row r="24" spans="1:16" ht="14.1" customHeight="1">
      <c r="A24" s="398" t="s">
        <v>60</v>
      </c>
      <c r="B24" s="322">
        <f>B22+B23</f>
        <v>2820033</v>
      </c>
      <c r="C24" s="323">
        <f t="shared" ref="C24:D24" si="1">C22+C23</f>
        <v>429164.09860486491</v>
      </c>
      <c r="D24" s="324">
        <f t="shared" si="1"/>
        <v>4574970.8372767773</v>
      </c>
      <c r="E24" s="325"/>
      <c r="F24" s="326">
        <f>'5.1'!H29</f>
        <v>3.1353279352934672E-2</v>
      </c>
      <c r="G24" s="327">
        <v>14.373333333333333</v>
      </c>
      <c r="H24" s="328">
        <v>18.100000000000001</v>
      </c>
      <c r="I24" s="328">
        <v>8.6</v>
      </c>
      <c r="J24" s="328">
        <v>13.223333333333333</v>
      </c>
      <c r="K24" s="328">
        <v>1.1500000000000004</v>
      </c>
    </row>
    <row r="25" spans="1:16" ht="15" customHeight="1">
      <c r="A25" s="182"/>
      <c r="B25" s="183"/>
      <c r="C25" s="726" t="s">
        <v>202</v>
      </c>
      <c r="D25" s="726"/>
      <c r="E25" s="726"/>
      <c r="F25" s="726"/>
      <c r="G25" s="730" t="s">
        <v>124</v>
      </c>
      <c r="H25" s="730"/>
      <c r="I25" s="730"/>
      <c r="J25" s="730"/>
      <c r="K25" s="730"/>
    </row>
    <row r="26" spans="1:16" ht="15" customHeight="1">
      <c r="A26" s="93"/>
      <c r="B26" s="93"/>
      <c r="C26" s="727"/>
      <c r="D26" s="727"/>
      <c r="E26" s="727"/>
      <c r="F26" s="727"/>
      <c r="G26" s="731" t="s">
        <v>125</v>
      </c>
      <c r="H26" s="731"/>
      <c r="I26" s="731"/>
      <c r="J26" s="731"/>
      <c r="K26" s="731"/>
    </row>
    <row r="27" spans="1:16" ht="30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6" ht="15" customHeight="1">
      <c r="A28" s="239"/>
      <c r="B28" s="239"/>
      <c r="C28" s="93"/>
      <c r="D28" s="214"/>
      <c r="E28" s="215"/>
      <c r="F28" s="215"/>
      <c r="G28" s="93"/>
      <c r="H28" s="212"/>
      <c r="I28" s="239"/>
      <c r="J28" s="93"/>
      <c r="K28" s="93"/>
    </row>
    <row r="29" spans="1:16" ht="18" customHeight="1">
      <c r="A29" s="93"/>
      <c r="B29" s="93"/>
      <c r="C29" s="93"/>
      <c r="D29" s="214"/>
      <c r="E29" s="215"/>
      <c r="F29" s="215"/>
      <c r="G29" s="93"/>
      <c r="H29" s="93"/>
      <c r="I29" s="93"/>
      <c r="J29" s="93"/>
      <c r="K29" s="93"/>
    </row>
    <row r="30" spans="1:16" ht="15" customHeight="1">
      <c r="A30" s="709" t="s">
        <v>68</v>
      </c>
      <c r="B30" s="709"/>
      <c r="C30" s="709"/>
      <c r="D30" s="709"/>
      <c r="E30" s="709"/>
      <c r="F30" s="709" t="s">
        <v>69</v>
      </c>
      <c r="G30" s="709"/>
      <c r="H30" s="709"/>
      <c r="I30" s="709"/>
      <c r="J30" s="709"/>
      <c r="K30" s="709"/>
    </row>
    <row r="31" spans="1:16" ht="15" customHeight="1">
      <c r="A31" s="342"/>
      <c r="B31" s="683" t="str">
        <f>C3</f>
        <v>září</v>
      </c>
      <c r="C31" s="683"/>
      <c r="D31" s="342"/>
      <c r="E31" s="342"/>
      <c r="F31" s="342"/>
      <c r="G31" s="342"/>
      <c r="H31" s="683" t="str">
        <f>C3</f>
        <v>září</v>
      </c>
      <c r="I31" s="683"/>
      <c r="J31" s="342"/>
      <c r="K31" s="342"/>
    </row>
    <row r="32" spans="1:16" ht="15" customHeight="1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1" ht="15" customHeight="1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1" ht="15" customHeight="1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</row>
    <row r="35" spans="1:11" ht="15" customHeight="1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</row>
    <row r="36" spans="1:11" ht="15" customHeight="1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</row>
    <row r="37" spans="1:11" ht="15" customHeigh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</row>
    <row r="38" spans="1:11" ht="15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</row>
    <row r="39" spans="1:11" ht="15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</row>
    <row r="40" spans="1:11" ht="15" customHeight="1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</row>
    <row r="41" spans="1:11" ht="15" customHeight="1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</row>
    <row r="42" spans="1:11" ht="15" customHeight="1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7">
    <mergeCell ref="A1:K1"/>
    <mergeCell ref="C3:K3"/>
    <mergeCell ref="A2:B2"/>
    <mergeCell ref="B31:C31"/>
    <mergeCell ref="H31:I31"/>
    <mergeCell ref="B6:B7"/>
    <mergeCell ref="A3:B3"/>
    <mergeCell ref="G5:K5"/>
    <mergeCell ref="C4:F4"/>
    <mergeCell ref="G4:K4"/>
    <mergeCell ref="G25:K25"/>
    <mergeCell ref="G26:K26"/>
    <mergeCell ref="C25:F26"/>
    <mergeCell ref="F30:K30"/>
    <mergeCell ref="A30:E30"/>
    <mergeCell ref="E5:E7"/>
    <mergeCell ref="F5:F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3"/>
  <dimension ref="A1:P58"/>
  <sheetViews>
    <sheetView showGridLines="0" zoomScaleNormal="100" zoomScaleSheetLayoutView="100" workbookViewId="0"/>
  </sheetViews>
  <sheetFormatPr defaultColWidth="9.140625" defaultRowHeight="12.75"/>
  <cols>
    <col min="1" max="1" width="16.28515625" style="204" customWidth="1"/>
    <col min="2" max="2" width="10.28515625" style="204" customWidth="1"/>
    <col min="3" max="3" width="10" style="204" customWidth="1"/>
    <col min="4" max="4" width="10.7109375" style="204" customWidth="1"/>
    <col min="5" max="6" width="8.5703125" style="204" customWidth="1"/>
    <col min="7" max="10" width="6.7109375" style="204" customWidth="1"/>
    <col min="11" max="11" width="8.140625" style="204" customWidth="1"/>
    <col min="12" max="13" width="9.140625" style="204"/>
    <col min="14" max="14" width="11.140625" style="204" customWidth="1"/>
    <col min="15" max="16384" width="9.140625" style="204"/>
  </cols>
  <sheetData>
    <row r="1" spans="1:11" s="217" customFormat="1" ht="15.75" customHeight="1">
      <c r="A1" s="732" t="str">
        <f>"6.11. Spotřeba zemního plynu a teplota ovzduší podle krajů: "&amp;(C3)</f>
        <v>6.11. Spotřeba zemního plynu a teplota ovzduší podle krajů: III. čtvrtletí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</row>
    <row r="2" spans="1:11" ht="6" customHeight="1">
      <c r="A2" s="742"/>
      <c r="B2" s="742"/>
      <c r="C2" s="206"/>
      <c r="D2" s="207"/>
      <c r="E2" s="208"/>
      <c r="F2" s="208"/>
      <c r="G2" s="208"/>
      <c r="H2" s="208"/>
      <c r="I2" s="75"/>
      <c r="J2" s="75"/>
      <c r="K2" s="75"/>
    </row>
    <row r="3" spans="1:11" ht="20.100000000000001" customHeight="1">
      <c r="A3" s="737"/>
      <c r="B3" s="738"/>
      <c r="C3" s="735" t="str">
        <f>'3.1'!G6</f>
        <v>III. čtvrtletí</v>
      </c>
      <c r="D3" s="736"/>
      <c r="E3" s="736"/>
      <c r="F3" s="736"/>
      <c r="G3" s="736"/>
      <c r="H3" s="736"/>
      <c r="I3" s="736"/>
      <c r="J3" s="736"/>
      <c r="K3" s="736"/>
    </row>
    <row r="4" spans="1:11" ht="20.100000000000001" customHeight="1">
      <c r="A4" s="283"/>
      <c r="B4" s="272"/>
      <c r="C4" s="739" t="s">
        <v>65</v>
      </c>
      <c r="D4" s="740"/>
      <c r="E4" s="740"/>
      <c r="F4" s="741"/>
      <c r="G4" s="739" t="s">
        <v>243</v>
      </c>
      <c r="H4" s="740"/>
      <c r="I4" s="740"/>
      <c r="J4" s="740"/>
      <c r="K4" s="740"/>
    </row>
    <row r="5" spans="1:11" ht="24.95" customHeight="1">
      <c r="A5" s="286"/>
      <c r="B5" s="287"/>
      <c r="C5" s="297"/>
      <c r="D5" s="298"/>
      <c r="E5" s="693" t="s">
        <v>240</v>
      </c>
      <c r="F5" s="696" t="s">
        <v>225</v>
      </c>
      <c r="G5" s="733"/>
      <c r="H5" s="733"/>
      <c r="I5" s="733"/>
      <c r="J5" s="733"/>
      <c r="K5" s="734"/>
    </row>
    <row r="6" spans="1:11" ht="14.1" customHeight="1">
      <c r="A6" s="288"/>
      <c r="B6" s="702" t="s">
        <v>239</v>
      </c>
      <c r="C6" s="273"/>
      <c r="D6" s="299"/>
      <c r="E6" s="695"/>
      <c r="F6" s="702"/>
      <c r="G6" s="275" t="s">
        <v>72</v>
      </c>
      <c r="H6" s="275" t="s">
        <v>226</v>
      </c>
      <c r="I6" s="275" t="s">
        <v>227</v>
      </c>
      <c r="J6" s="275" t="s">
        <v>241</v>
      </c>
      <c r="K6" s="275" t="s">
        <v>242</v>
      </c>
    </row>
    <row r="7" spans="1:11" ht="15" customHeight="1">
      <c r="A7" s="340" t="s">
        <v>244</v>
      </c>
      <c r="B7" s="703"/>
      <c r="C7" s="339" t="s">
        <v>278</v>
      </c>
      <c r="D7" s="338" t="s">
        <v>273</v>
      </c>
      <c r="E7" s="758"/>
      <c r="F7" s="703"/>
      <c r="G7" s="276" t="s">
        <v>276</v>
      </c>
      <c r="H7" s="277" t="s">
        <v>276</v>
      </c>
      <c r="I7" s="277" t="s">
        <v>276</v>
      </c>
      <c r="J7" s="277" t="s">
        <v>276</v>
      </c>
      <c r="K7" s="277" t="s">
        <v>276</v>
      </c>
    </row>
    <row r="8" spans="1:11" ht="14.1" customHeight="1">
      <c r="A8" s="182" t="s">
        <v>9</v>
      </c>
      <c r="B8" s="99">
        <f>'6.1'!D32</f>
        <v>105056</v>
      </c>
      <c r="C8" s="95">
        <f>'6.1'!E32</f>
        <v>34149.882109999999</v>
      </c>
      <c r="D8" s="99">
        <f>'6.1'!F32</f>
        <v>364529.94173000002</v>
      </c>
      <c r="E8" s="122">
        <f>D8/$D$22</f>
        <v>2.915751620683292E-2</v>
      </c>
      <c r="F8" s="100">
        <f>'6.1'!H32</f>
        <v>1.9606670133293525E-2</v>
      </c>
      <c r="G8" s="104">
        <f>AVERAGE('6.8'!G8,'6.9'!G8,'6.10'!G8)</f>
        <v>15.794767025089607</v>
      </c>
      <c r="H8" s="105">
        <f>MAX('6.8'!H8,'6.9'!H8,'6.10'!H8)</f>
        <v>22</v>
      </c>
      <c r="I8" s="105">
        <f>MIN('6.8'!I8,'6.9'!I8,'6.10'!I8)</f>
        <v>7.6</v>
      </c>
      <c r="J8" s="105">
        <f>AVERAGE('6.8'!J8,'6.9'!J8,'6.10'!J8)</f>
        <v>15.566666666666663</v>
      </c>
      <c r="K8" s="381">
        <f>G8-J8</f>
        <v>0.22810035842294418</v>
      </c>
    </row>
    <row r="9" spans="1:11" ht="14.1" customHeight="1">
      <c r="A9" s="397" t="s">
        <v>10</v>
      </c>
      <c r="B9" s="120">
        <f>'6.1'!D62</f>
        <v>382584</v>
      </c>
      <c r="C9" s="121">
        <f>'6.1'!E62</f>
        <v>100072.09999999999</v>
      </c>
      <c r="D9" s="120">
        <f>'6.1'!F62</f>
        <v>1067373.8259100001</v>
      </c>
      <c r="E9" s="123">
        <f t="shared" ref="E9:E21" si="0">D9/$D$22</f>
        <v>8.537561957193493E-2</v>
      </c>
      <c r="F9" s="124">
        <f>'6.1'!H62</f>
        <v>-2.4681094540753793E-3</v>
      </c>
      <c r="G9" s="125">
        <f>AVERAGE('6.8'!G9,'6.9'!G9,'6.10'!G9)</f>
        <v>18.22394265232975</v>
      </c>
      <c r="H9" s="126">
        <f>MAX('6.8'!H9,'6.9'!H9,'6.10'!H9)</f>
        <v>26.4</v>
      </c>
      <c r="I9" s="126">
        <f>MIN('6.8'!I9,'6.9'!I9,'6.10'!I9)</f>
        <v>10.6</v>
      </c>
      <c r="J9" s="126">
        <f>AVERAGE('6.8'!J9,'6.9'!J9,'6.10'!J9)</f>
        <v>17.266666666666662</v>
      </c>
      <c r="K9" s="128">
        <f t="shared" ref="K9:K24" si="1">G9-J9</f>
        <v>0.95727598566308814</v>
      </c>
    </row>
    <row r="10" spans="1:11" ht="14.1" customHeight="1">
      <c r="A10" s="182" t="s">
        <v>11</v>
      </c>
      <c r="B10" s="99">
        <f>'6.2'!D31</f>
        <v>84132</v>
      </c>
      <c r="C10" s="95">
        <f>'6.2'!E31</f>
        <v>144463.40000000002</v>
      </c>
      <c r="D10" s="99">
        <f>'6.2'!F31</f>
        <v>1541006.95266</v>
      </c>
      <c r="E10" s="122">
        <f t="shared" si="0"/>
        <v>0.12325993026467587</v>
      </c>
      <c r="F10" s="100">
        <f>'6.2'!H31</f>
        <v>0.25921574130812081</v>
      </c>
      <c r="G10" s="104">
        <f>AVERAGE('6.8'!G10,'6.9'!G10,'6.10'!G10)</f>
        <v>14.773333333333335</v>
      </c>
      <c r="H10" s="105">
        <f>MAX('6.8'!H10,'6.9'!H10,'6.10'!H10)</f>
        <v>20.399999999999999</v>
      </c>
      <c r="I10" s="105">
        <f>MIN('6.8'!I10,'6.9'!I10,'6.10'!I10)</f>
        <v>6.3</v>
      </c>
      <c r="J10" s="105">
        <f>AVERAGE('6.8'!J10,'6.9'!J10,'6.10'!J10)</f>
        <v>14.800000000000004</v>
      </c>
      <c r="K10" s="381">
        <f t="shared" si="1"/>
        <v>-2.6666666666669059E-2</v>
      </c>
    </row>
    <row r="11" spans="1:11" ht="14.1" customHeight="1">
      <c r="A11" s="397" t="s">
        <v>106</v>
      </c>
      <c r="B11" s="120">
        <f>'6.2'!D61</f>
        <v>117968</v>
      </c>
      <c r="C11" s="121">
        <f>'6.2'!E61</f>
        <v>37199.80000000001</v>
      </c>
      <c r="D11" s="120">
        <f>'6.2'!F61</f>
        <v>396769.20237000001</v>
      </c>
      <c r="E11" s="123">
        <f t="shared" si="0"/>
        <v>3.1736225544523933E-2</v>
      </c>
      <c r="F11" s="124">
        <f>'6.2'!H61</f>
        <v>2.1046853127659269E-2</v>
      </c>
      <c r="G11" s="125">
        <f>AVERAGE('6.8'!G11,'6.9'!G11,'6.10'!G11)</f>
        <v>16.290860215053765</v>
      </c>
      <c r="H11" s="126">
        <f>MAX('6.8'!H11,'6.9'!H11,'6.10'!H11)</f>
        <v>23.7</v>
      </c>
      <c r="I11" s="126">
        <f>MIN('6.8'!I11,'6.9'!I11,'6.10'!I11)</f>
        <v>8</v>
      </c>
      <c r="J11" s="126">
        <f>AVERAGE('6.8'!J11,'6.9'!J11,'6.10'!J11)</f>
        <v>15.466666666666661</v>
      </c>
      <c r="K11" s="128">
        <f t="shared" si="1"/>
        <v>0.8241935483871039</v>
      </c>
    </row>
    <row r="12" spans="1:11" ht="14.1" customHeight="1">
      <c r="A12" s="182" t="s">
        <v>12</v>
      </c>
      <c r="B12" s="99">
        <f>'6.3'!D31</f>
        <v>93155</v>
      </c>
      <c r="C12" s="95">
        <f>'6.3'!E31</f>
        <v>36702.9</v>
      </c>
      <c r="D12" s="99">
        <f>'6.3'!F31</f>
        <v>391470.37607999996</v>
      </c>
      <c r="E12" s="122">
        <f t="shared" si="0"/>
        <v>3.1312390364635456E-2</v>
      </c>
      <c r="F12" s="100">
        <f>'6.3'!H31</f>
        <v>6.3861424881955633E-2</v>
      </c>
      <c r="G12" s="104">
        <f>AVERAGE('6.8'!G12,'6.9'!G12,'6.10'!G12)</f>
        <v>16.095197132616487</v>
      </c>
      <c r="H12" s="105">
        <f>MAX('6.8'!H12,'6.9'!H12,'6.10'!H12)</f>
        <v>23.1</v>
      </c>
      <c r="I12" s="105">
        <f>MIN('6.8'!I12,'6.9'!I12,'6.10'!I12)</f>
        <v>7.9</v>
      </c>
      <c r="J12" s="105">
        <f>AVERAGE('6.8'!J12,'6.9'!J12,'6.10'!J12)</f>
        <v>15.066666666666675</v>
      </c>
      <c r="K12" s="381">
        <f t="shared" si="1"/>
        <v>1.028530465949812</v>
      </c>
    </row>
    <row r="13" spans="1:11" ht="14.1" customHeight="1">
      <c r="A13" s="397" t="s">
        <v>13</v>
      </c>
      <c r="B13" s="120">
        <f>'6.3'!D61</f>
        <v>377846</v>
      </c>
      <c r="C13" s="121">
        <f>'6.3'!E61</f>
        <v>125398.42</v>
      </c>
      <c r="D13" s="120">
        <f>'6.3'!F61</f>
        <v>1337161.7928599999</v>
      </c>
      <c r="E13" s="123">
        <f t="shared" si="0"/>
        <v>0.10695504589126749</v>
      </c>
      <c r="F13" s="124">
        <f>'6.3'!H61</f>
        <v>8.7529404935497036E-3</v>
      </c>
      <c r="G13" s="125">
        <f>AVERAGE('6.8'!G13,'6.9'!G13,'6.10'!G13)</f>
        <v>17.14799283154122</v>
      </c>
      <c r="H13" s="126">
        <f>MAX('6.8'!H13,'6.9'!H13,'6.10'!H13)</f>
        <v>24.4</v>
      </c>
      <c r="I13" s="126">
        <f>MIN('6.8'!I13,'6.9'!I13,'6.10'!I13)</f>
        <v>8.9</v>
      </c>
      <c r="J13" s="126">
        <f>AVERAGE('6.8'!J13,'6.9'!J13,'6.10'!J13)</f>
        <v>15.599999999999994</v>
      </c>
      <c r="K13" s="128">
        <f t="shared" si="1"/>
        <v>1.5479928315412259</v>
      </c>
    </row>
    <row r="14" spans="1:11" ht="14.1" customHeight="1">
      <c r="A14" s="182" t="s">
        <v>14</v>
      </c>
      <c r="B14" s="99">
        <f>'6.4'!D31</f>
        <v>186954</v>
      </c>
      <c r="C14" s="95">
        <f>'6.4'!E31</f>
        <v>58934.2</v>
      </c>
      <c r="D14" s="99">
        <f>'6.4'!F31</f>
        <v>628601.49651000008</v>
      </c>
      <c r="E14" s="122">
        <f t="shared" si="0"/>
        <v>5.0279706065147527E-2</v>
      </c>
      <c r="F14" s="100">
        <f>'6.4'!H31</f>
        <v>3.1782880592729566E-2</v>
      </c>
      <c r="G14" s="104">
        <f>AVERAGE('6.8'!G14,'6.9'!G14,'6.10'!G14)</f>
        <v>16.704229390681004</v>
      </c>
      <c r="H14" s="105">
        <f>MAX('6.8'!H14,'6.9'!H14,'6.10'!H14)</f>
        <v>23.9</v>
      </c>
      <c r="I14" s="105">
        <f>MIN('6.8'!I14,'6.9'!I14,'6.10'!I14)</f>
        <v>9.1</v>
      </c>
      <c r="J14" s="105">
        <f>AVERAGE('6.8'!J14,'6.9'!J14,'6.10'!J14)</f>
        <v>15.266666666666667</v>
      </c>
      <c r="K14" s="381">
        <f t="shared" si="1"/>
        <v>1.4375627240143363</v>
      </c>
    </row>
    <row r="15" spans="1:11" ht="14.1" customHeight="1">
      <c r="A15" s="397" t="s">
        <v>15</v>
      </c>
      <c r="B15" s="120">
        <f>'6.4'!D61</f>
        <v>136713</v>
      </c>
      <c r="C15" s="121">
        <f>'6.4'!E61</f>
        <v>48752.3</v>
      </c>
      <c r="D15" s="120">
        <f>'6.4'!F61</f>
        <v>520018.94559999998</v>
      </c>
      <c r="E15" s="123">
        <f t="shared" si="0"/>
        <v>4.1594555339497179E-2</v>
      </c>
      <c r="F15" s="124">
        <f>'6.4'!H61</f>
        <v>-2.5618528163792207E-2</v>
      </c>
      <c r="G15" s="125">
        <f>AVERAGE('6.8'!G15,'6.9'!G15,'6.10'!G15)</f>
        <v>16.581648745519715</v>
      </c>
      <c r="H15" s="126">
        <f>MAX('6.8'!H15,'6.9'!H15,'6.10'!H15)</f>
        <v>24.4</v>
      </c>
      <c r="I15" s="126">
        <f>MIN('6.8'!I15,'6.9'!I15,'6.10'!I15)</f>
        <v>8.6999999999999993</v>
      </c>
      <c r="J15" s="126">
        <f>AVERAGE('6.8'!J15,'6.9'!J15,'6.10'!J15)</f>
        <v>16.166666666666671</v>
      </c>
      <c r="K15" s="128">
        <f t="shared" si="1"/>
        <v>0.41498207885304339</v>
      </c>
    </row>
    <row r="16" spans="1:11" ht="14.1" customHeight="1">
      <c r="A16" s="182" t="s">
        <v>16</v>
      </c>
      <c r="B16" s="99">
        <f>'6.5'!D31</f>
        <v>160132</v>
      </c>
      <c r="C16" s="95">
        <f>'6.5'!E31</f>
        <v>47979.099999999991</v>
      </c>
      <c r="D16" s="99">
        <f>'6.5'!F31</f>
        <v>511738.49153000006</v>
      </c>
      <c r="E16" s="122">
        <f t="shared" si="0"/>
        <v>4.0932229845464685E-2</v>
      </c>
      <c r="F16" s="100">
        <f>'6.5'!H31</f>
        <v>8.930022839862134E-2</v>
      </c>
      <c r="G16" s="104">
        <f>AVERAGE('6.8'!G16,'6.9'!G16,'6.10'!G16)</f>
        <v>16.21</v>
      </c>
      <c r="H16" s="105">
        <f>MAX('6.8'!H16,'6.9'!H16,'6.10'!H16)</f>
        <v>22.3</v>
      </c>
      <c r="I16" s="105">
        <f>MIN('6.8'!I16,'6.9'!I16,'6.10'!I16)</f>
        <v>8.1999999999999993</v>
      </c>
      <c r="J16" s="105">
        <f>AVERAGE('6.8'!J16,'6.9'!J16,'6.10'!J16)</f>
        <v>15.766666666666667</v>
      </c>
      <c r="K16" s="381">
        <f t="shared" si="1"/>
        <v>0.44333333333333336</v>
      </c>
    </row>
    <row r="17" spans="1:16" ht="14.1" customHeight="1">
      <c r="A17" s="397" t="s">
        <v>1</v>
      </c>
      <c r="B17" s="120">
        <f>'6.5'!D61</f>
        <v>415194</v>
      </c>
      <c r="C17" s="121">
        <f>'6.5'!E61</f>
        <v>68240.992410026229</v>
      </c>
      <c r="D17" s="120">
        <f>'6.5'!F61</f>
        <v>726985.157014</v>
      </c>
      <c r="E17" s="123">
        <f t="shared" si="0"/>
        <v>5.8149082067620476E-2</v>
      </c>
      <c r="F17" s="124">
        <f>'6.5'!H61</f>
        <v>3.7278978496559305E-2</v>
      </c>
      <c r="G17" s="125">
        <f>AVERAGE('6.8'!G17,'6.9'!G17,'6.10'!G17)</f>
        <v>18.339139784946237</v>
      </c>
      <c r="H17" s="126">
        <f>MAX('6.8'!H17,'6.9'!H17,'6.10'!H17)</f>
        <v>24.6</v>
      </c>
      <c r="I17" s="126">
        <f>MIN('6.8'!I17,'6.9'!I17,'6.10'!I17)</f>
        <v>10.4</v>
      </c>
      <c r="J17" s="126">
        <f>AVERAGE('6.8'!J17,'6.9'!J17,'6.10'!J17)</f>
        <v>17.100000000000005</v>
      </c>
      <c r="K17" s="128">
        <f t="shared" si="1"/>
        <v>1.2391397849462322</v>
      </c>
    </row>
    <row r="18" spans="1:16" ht="14.1" customHeight="1">
      <c r="A18" s="182" t="s">
        <v>17</v>
      </c>
      <c r="B18" s="99">
        <f>'6.6'!D31</f>
        <v>261136</v>
      </c>
      <c r="C18" s="95">
        <f>'6.6'!E31</f>
        <v>164226.492</v>
      </c>
      <c r="D18" s="99">
        <f>'6.6'!F31</f>
        <v>1751675.375005</v>
      </c>
      <c r="E18" s="122">
        <f t="shared" si="0"/>
        <v>0.14011058431421877</v>
      </c>
      <c r="F18" s="100">
        <f>'6.6'!H31</f>
        <v>-9.2200669323756115E-3</v>
      </c>
      <c r="G18" s="104">
        <f>AVERAGE('6.8'!G18,'6.9'!G18,'6.10'!G18)</f>
        <v>17.028243727598564</v>
      </c>
      <c r="H18" s="105">
        <f>MAX('6.8'!H18,'6.9'!H18,'6.10'!H18)</f>
        <v>22.7</v>
      </c>
      <c r="I18" s="105">
        <f>MIN('6.8'!I18,'6.9'!I18,'6.10'!I18)</f>
        <v>8.6</v>
      </c>
      <c r="J18" s="105">
        <f>AVERAGE('6.8'!J18,'6.9'!J18,'6.10'!J18)</f>
        <v>16.7</v>
      </c>
      <c r="K18" s="381">
        <f t="shared" si="1"/>
        <v>0.32824372759856502</v>
      </c>
      <c r="L18" s="210"/>
      <c r="N18" s="210"/>
      <c r="O18" s="210"/>
      <c r="P18" s="210"/>
    </row>
    <row r="19" spans="1:16" ht="14.1" customHeight="1">
      <c r="A19" s="397" t="s">
        <v>18</v>
      </c>
      <c r="B19" s="120">
        <f>'6.6'!D61</f>
        <v>222387</v>
      </c>
      <c r="C19" s="121">
        <f>'6.6'!E61</f>
        <v>217418.93400000004</v>
      </c>
      <c r="D19" s="120">
        <f>'6.6'!F61</f>
        <v>2318765.5630800002</v>
      </c>
      <c r="E19" s="123">
        <f t="shared" si="0"/>
        <v>0.18547020901626821</v>
      </c>
      <c r="F19" s="124">
        <f>'6.6'!H61</f>
        <v>-0.26090375338621646</v>
      </c>
      <c r="G19" s="125">
        <f>AVERAGE('6.8'!G19,'6.9'!G19,'6.10'!G19)</f>
        <v>16.776881720430108</v>
      </c>
      <c r="H19" s="126">
        <f>MAX('6.8'!H19,'6.9'!H19,'6.10'!H19)</f>
        <v>22.3</v>
      </c>
      <c r="I19" s="126">
        <f>MIN('6.8'!I19,'6.9'!I19,'6.10'!I19)</f>
        <v>8.6999999999999993</v>
      </c>
      <c r="J19" s="126">
        <f>AVERAGE('6.8'!J19,'6.9'!J19,'6.10'!J19)</f>
        <v>16.733333333333331</v>
      </c>
      <c r="K19" s="128">
        <f t="shared" si="1"/>
        <v>4.3548387096777219E-2</v>
      </c>
      <c r="L19" s="210"/>
      <c r="N19" s="210"/>
      <c r="O19" s="210"/>
      <c r="P19" s="210"/>
    </row>
    <row r="20" spans="1:16" ht="14.1" customHeight="1">
      <c r="A20" s="182" t="s">
        <v>19</v>
      </c>
      <c r="B20" s="99">
        <f>'6.7'!D31</f>
        <v>120239</v>
      </c>
      <c r="C20" s="95">
        <f>'6.7'!E31</f>
        <v>38027.406869999999</v>
      </c>
      <c r="D20" s="99">
        <f>'6.7'!F31</f>
        <v>405640.30724000005</v>
      </c>
      <c r="E20" s="122">
        <f t="shared" si="0"/>
        <v>3.2445795196860264E-2</v>
      </c>
      <c r="F20" s="100">
        <f>'6.7'!H31</f>
        <v>5.0268974922958669E-2</v>
      </c>
      <c r="G20" s="104">
        <f>AVERAGE('6.8'!G20,'6.9'!G20,'6.10'!G20)</f>
        <v>16.211039426523296</v>
      </c>
      <c r="H20" s="105">
        <f>MAX('6.8'!H20,'6.9'!H20,'6.10'!H20)</f>
        <v>23.4</v>
      </c>
      <c r="I20" s="105">
        <f>MIN('6.8'!I20,'6.9'!I20,'6.10'!I20)</f>
        <v>8</v>
      </c>
      <c r="J20" s="105">
        <f>AVERAGE('6.8'!J20,'6.9'!J20,'6.10'!J20)</f>
        <v>15.366666666666665</v>
      </c>
      <c r="K20" s="381">
        <f t="shared" si="1"/>
        <v>0.84437275985663085</v>
      </c>
      <c r="L20" s="210"/>
      <c r="N20" s="210"/>
      <c r="O20" s="210"/>
      <c r="P20" s="210"/>
    </row>
    <row r="21" spans="1:16" ht="14.1" customHeight="1">
      <c r="A21" s="212" t="s">
        <v>20</v>
      </c>
      <c r="B21" s="94">
        <f>'6.7'!D61</f>
        <v>156537</v>
      </c>
      <c r="C21" s="468">
        <f>'6.7'!E61</f>
        <v>50659.5</v>
      </c>
      <c r="D21" s="94">
        <f>'6.7'!F61</f>
        <v>540354.28503000003</v>
      </c>
      <c r="E21" s="469">
        <f t="shared" si="0"/>
        <v>4.322111031105242E-2</v>
      </c>
      <c r="F21" s="96">
        <f>'6.7'!H61</f>
        <v>-5.3219105501886771E-2</v>
      </c>
      <c r="G21" s="470">
        <f>AVERAGE('6.8'!G21,'6.9'!G21,'6.10'!G21)</f>
        <v>16.458064516129031</v>
      </c>
      <c r="H21" s="105">
        <f>MAX('6.8'!H21,'6.9'!H21,'6.10'!H21)</f>
        <v>25.4</v>
      </c>
      <c r="I21" s="105">
        <f>MIN('6.8'!I21,'6.9'!I21,'6.10'!I21)</f>
        <v>8.1999999999999993</v>
      </c>
      <c r="J21" s="105">
        <f>AVERAGE('6.8'!J21,'6.9'!J21,'6.10'!J21)</f>
        <v>16.599999999999994</v>
      </c>
      <c r="K21" s="104">
        <f t="shared" si="1"/>
        <v>-0.141935483870963</v>
      </c>
      <c r="L21" s="210"/>
    </row>
    <row r="22" spans="1:16" ht="14.1" customHeight="1">
      <c r="A22" s="471" t="s">
        <v>0</v>
      </c>
      <c r="B22" s="472">
        <f>SUM(B8:B21)</f>
        <v>2820033</v>
      </c>
      <c r="C22" s="473">
        <f>SUM(C8:C21)</f>
        <v>1172225.4273900264</v>
      </c>
      <c r="D22" s="474">
        <f>SUM(D8:D21)</f>
        <v>12502091.712618999</v>
      </c>
      <c r="E22" s="475">
        <f>SUM(E8:E21)</f>
        <v>1.0000000000000002</v>
      </c>
      <c r="F22" s="476"/>
      <c r="G22" s="477">
        <f>AVERAGE('6.8'!G22,'6.9'!G22,'6.10'!G22)</f>
        <v>16.56100358422939</v>
      </c>
      <c r="H22" s="477">
        <f>MAX('6.8'!H22,'6.9'!H22,'6.10'!H22)</f>
        <v>22.6</v>
      </c>
      <c r="I22" s="477">
        <f>MIN('6.8'!I22,'6.9'!I22,'6.10'!I22)</f>
        <v>8.6</v>
      </c>
      <c r="J22" s="477">
        <f>AVERAGE('6.8'!J22,'6.9'!J22,'6.10'!J22)</f>
        <v>16.621756272401431</v>
      </c>
      <c r="K22" s="477">
        <f t="shared" si="1"/>
        <v>-6.0752688172041047E-2</v>
      </c>
      <c r="M22" s="218"/>
    </row>
    <row r="23" spans="1:16" ht="14.1" customHeight="1">
      <c r="A23" s="463" t="s">
        <v>109</v>
      </c>
      <c r="B23" s="464"/>
      <c r="C23" s="312">
        <f>'5.1'!E35</f>
        <v>2644.4070408266925</v>
      </c>
      <c r="D23" s="311">
        <f>'5.1'!F35</f>
        <v>28366.140747513455</v>
      </c>
      <c r="E23" s="465"/>
      <c r="F23" s="314">
        <f>'5.1'!H35</f>
        <v>-0.8744513808290777</v>
      </c>
      <c r="G23" s="466">
        <f>AVERAGE('6.8'!G23,'6.9'!G23,'6.10'!G23)</f>
        <v>16.56100358422939</v>
      </c>
      <c r="H23" s="467">
        <f>MAX('6.8'!H23,'6.9'!H23,'6.10'!H23)</f>
        <v>22.6</v>
      </c>
      <c r="I23" s="467">
        <f>MIN('6.8'!I23,'6.9'!I23,'6.10'!I23)</f>
        <v>8.6</v>
      </c>
      <c r="J23" s="467">
        <f>AVERAGE('6.8'!J23,'6.9'!J23,'6.10'!J23)</f>
        <v>16.621756272401431</v>
      </c>
      <c r="K23" s="467">
        <f t="shared" si="1"/>
        <v>-6.0752688172041047E-2</v>
      </c>
    </row>
    <row r="24" spans="1:16" ht="14.1" customHeight="1">
      <c r="A24" s="398" t="s">
        <v>60</v>
      </c>
      <c r="B24" s="322">
        <f>B22+B23</f>
        <v>2820033</v>
      </c>
      <c r="C24" s="323">
        <f t="shared" ref="C24:D24" si="2">C22+C23</f>
        <v>1174869.8344308531</v>
      </c>
      <c r="D24" s="324">
        <f t="shared" si="2"/>
        <v>12530457.853366513</v>
      </c>
      <c r="E24" s="325"/>
      <c r="F24" s="326">
        <f>'5.1'!H36</f>
        <v>-4.5960387778713072E-2</v>
      </c>
      <c r="G24" s="327">
        <f>AVERAGE('6.8'!G24,'6.9'!G24,'6.10'!G24)</f>
        <v>16.56100358422939</v>
      </c>
      <c r="H24" s="328">
        <f>MAX('6.8'!H24,'6.9'!H24,'6.10'!H24)</f>
        <v>22.6</v>
      </c>
      <c r="I24" s="328">
        <f>MIN('6.8'!I24,'6.9'!I24,'6.10'!I24)</f>
        <v>8.6</v>
      </c>
      <c r="J24" s="328">
        <f>AVERAGE('6.8'!J24,'6.9'!J24,'6.10'!J24)</f>
        <v>16.621756272401431</v>
      </c>
      <c r="K24" s="328">
        <f t="shared" si="1"/>
        <v>-6.0752688172041047E-2</v>
      </c>
    </row>
    <row r="25" spans="1:16" ht="15" customHeight="1">
      <c r="A25" s="182"/>
      <c r="B25" s="183"/>
      <c r="C25" s="726" t="s">
        <v>202</v>
      </c>
      <c r="D25" s="726"/>
      <c r="E25" s="726"/>
      <c r="F25" s="726"/>
      <c r="G25" s="730" t="s">
        <v>124</v>
      </c>
      <c r="H25" s="730"/>
      <c r="I25" s="730"/>
      <c r="J25" s="730"/>
      <c r="K25" s="730"/>
    </row>
    <row r="26" spans="1:16" ht="15" customHeight="1">
      <c r="A26" s="93"/>
      <c r="B26" s="93"/>
      <c r="C26" s="727"/>
      <c r="D26" s="727"/>
      <c r="E26" s="727"/>
      <c r="F26" s="727"/>
      <c r="G26" s="731" t="s">
        <v>125</v>
      </c>
      <c r="H26" s="731"/>
      <c r="I26" s="731"/>
      <c r="J26" s="731"/>
      <c r="K26" s="731"/>
    </row>
    <row r="27" spans="1:16" ht="30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6" ht="15" customHeight="1">
      <c r="A28" s="239"/>
      <c r="B28" s="239"/>
      <c r="C28" s="93"/>
      <c r="D28" s="214"/>
      <c r="E28" s="215"/>
      <c r="F28" s="215"/>
      <c r="G28" s="93"/>
      <c r="H28" s="212"/>
      <c r="I28" s="239"/>
      <c r="J28" s="93"/>
      <c r="K28" s="93"/>
    </row>
    <row r="29" spans="1:16" ht="18" customHeight="1">
      <c r="A29" s="93"/>
      <c r="B29" s="93"/>
      <c r="C29" s="93"/>
      <c r="D29" s="214"/>
      <c r="E29" s="215"/>
      <c r="F29" s="215"/>
      <c r="G29" s="93"/>
      <c r="H29" s="93"/>
      <c r="I29" s="93"/>
      <c r="J29" s="93"/>
      <c r="K29" s="93"/>
    </row>
    <row r="30" spans="1:16" ht="15" customHeight="1">
      <c r="A30" s="709" t="s">
        <v>68</v>
      </c>
      <c r="B30" s="709"/>
      <c r="C30" s="709"/>
      <c r="D30" s="709"/>
      <c r="E30" s="709"/>
      <c r="F30" s="709" t="s">
        <v>69</v>
      </c>
      <c r="G30" s="709"/>
      <c r="H30" s="709"/>
      <c r="I30" s="709"/>
      <c r="J30" s="709"/>
      <c r="K30" s="709"/>
    </row>
    <row r="31" spans="1:16" ht="15" customHeight="1">
      <c r="A31" s="342"/>
      <c r="B31" s="710" t="str">
        <f>C3</f>
        <v>III. čtvrtletí</v>
      </c>
      <c r="C31" s="710"/>
      <c r="D31" s="342"/>
      <c r="E31" s="342"/>
      <c r="F31" s="342"/>
      <c r="G31" s="342"/>
      <c r="H31" s="710" t="str">
        <f>C3</f>
        <v>III. čtvrtletí</v>
      </c>
      <c r="I31" s="683"/>
      <c r="J31" s="342"/>
      <c r="K31" s="342"/>
    </row>
    <row r="32" spans="1:16" ht="15" customHeight="1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1" ht="15" customHeight="1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1" ht="15" customHeight="1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</row>
    <row r="35" spans="1:11" ht="15" customHeight="1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</row>
    <row r="36" spans="1:11" ht="15" customHeight="1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</row>
    <row r="37" spans="1:11" ht="15" customHeigh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</row>
    <row r="38" spans="1:11" ht="15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</row>
    <row r="39" spans="1:11" ht="15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</row>
    <row r="40" spans="1:11" ht="15" customHeight="1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</row>
    <row r="41" spans="1:11" ht="15" customHeight="1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</row>
    <row r="42" spans="1:11" ht="15" customHeight="1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7">
    <mergeCell ref="A1:K1"/>
    <mergeCell ref="C3:K3"/>
    <mergeCell ref="A2:B2"/>
    <mergeCell ref="B31:C31"/>
    <mergeCell ref="H31:I31"/>
    <mergeCell ref="B6:B7"/>
    <mergeCell ref="A3:B3"/>
    <mergeCell ref="G5:K5"/>
    <mergeCell ref="C4:F4"/>
    <mergeCell ref="G4:K4"/>
    <mergeCell ref="G25:K25"/>
    <mergeCell ref="G26:K26"/>
    <mergeCell ref="C25:F26"/>
    <mergeCell ref="F30:K30"/>
    <mergeCell ref="A30:E30"/>
    <mergeCell ref="E5:E7"/>
    <mergeCell ref="F5:F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4"/>
  <dimension ref="A1:V65"/>
  <sheetViews>
    <sheetView showGridLines="0" zoomScaleNormal="100" zoomScaleSheetLayoutView="100" workbookViewId="0"/>
  </sheetViews>
  <sheetFormatPr defaultRowHeight="11.25"/>
  <cols>
    <col min="1" max="1" width="8" style="61" customWidth="1"/>
    <col min="2" max="12" width="7.7109375" style="61" customWidth="1"/>
    <col min="13" max="13" width="8.140625" style="61" customWidth="1"/>
    <col min="14" max="15" width="7.7109375" style="61" customWidth="1"/>
    <col min="16" max="16" width="9.140625" style="61" customWidth="1"/>
    <col min="17" max="17" width="8.28515625" style="61" customWidth="1"/>
    <col min="18" max="18" width="9.42578125" style="61" customWidth="1"/>
    <col min="19" max="19" width="9.28515625" style="61" bestFit="1" customWidth="1"/>
    <col min="20" max="20" width="11.42578125" style="61" bestFit="1" customWidth="1"/>
    <col min="21" max="259" width="9.140625" style="61"/>
    <col min="260" max="272" width="10.7109375" style="61" customWidth="1"/>
    <col min="273" max="515" width="9.140625" style="61"/>
    <col min="516" max="528" width="10.7109375" style="61" customWidth="1"/>
    <col min="529" max="771" width="9.140625" style="61"/>
    <col min="772" max="784" width="10.7109375" style="61" customWidth="1"/>
    <col min="785" max="1027" width="9.140625" style="61"/>
    <col min="1028" max="1040" width="10.7109375" style="61" customWidth="1"/>
    <col min="1041" max="1283" width="9.140625" style="61"/>
    <col min="1284" max="1296" width="10.7109375" style="61" customWidth="1"/>
    <col min="1297" max="1539" width="9.140625" style="61"/>
    <col min="1540" max="1552" width="10.7109375" style="61" customWidth="1"/>
    <col min="1553" max="1795" width="9.140625" style="61"/>
    <col min="1796" max="1808" width="10.7109375" style="61" customWidth="1"/>
    <col min="1809" max="2051" width="9.140625" style="61"/>
    <col min="2052" max="2064" width="10.7109375" style="61" customWidth="1"/>
    <col min="2065" max="2307" width="9.140625" style="61"/>
    <col min="2308" max="2320" width="10.7109375" style="61" customWidth="1"/>
    <col min="2321" max="2563" width="9.140625" style="61"/>
    <col min="2564" max="2576" width="10.7109375" style="61" customWidth="1"/>
    <col min="2577" max="2819" width="9.140625" style="61"/>
    <col min="2820" max="2832" width="10.7109375" style="61" customWidth="1"/>
    <col min="2833" max="3075" width="9.140625" style="61"/>
    <col min="3076" max="3088" width="10.7109375" style="61" customWidth="1"/>
    <col min="3089" max="3331" width="9.140625" style="61"/>
    <col min="3332" max="3344" width="10.7109375" style="61" customWidth="1"/>
    <col min="3345" max="3587" width="9.140625" style="61"/>
    <col min="3588" max="3600" width="10.7109375" style="61" customWidth="1"/>
    <col min="3601" max="3843" width="9.140625" style="61"/>
    <col min="3844" max="3856" width="10.7109375" style="61" customWidth="1"/>
    <col min="3857" max="4099" width="9.140625" style="61"/>
    <col min="4100" max="4112" width="10.7109375" style="61" customWidth="1"/>
    <col min="4113" max="4355" width="9.140625" style="61"/>
    <col min="4356" max="4368" width="10.7109375" style="61" customWidth="1"/>
    <col min="4369" max="4611" width="9.140625" style="61"/>
    <col min="4612" max="4624" width="10.7109375" style="61" customWidth="1"/>
    <col min="4625" max="4867" width="9.140625" style="61"/>
    <col min="4868" max="4880" width="10.7109375" style="61" customWidth="1"/>
    <col min="4881" max="5123" width="9.140625" style="61"/>
    <col min="5124" max="5136" width="10.7109375" style="61" customWidth="1"/>
    <col min="5137" max="5379" width="9.140625" style="61"/>
    <col min="5380" max="5392" width="10.7109375" style="61" customWidth="1"/>
    <col min="5393" max="5635" width="9.140625" style="61"/>
    <col min="5636" max="5648" width="10.7109375" style="61" customWidth="1"/>
    <col min="5649" max="5891" width="9.140625" style="61"/>
    <col min="5892" max="5904" width="10.7109375" style="61" customWidth="1"/>
    <col min="5905" max="6147" width="9.140625" style="61"/>
    <col min="6148" max="6160" width="10.7109375" style="61" customWidth="1"/>
    <col min="6161" max="6403" width="9.140625" style="61"/>
    <col min="6404" max="6416" width="10.7109375" style="61" customWidth="1"/>
    <col min="6417" max="6659" width="9.140625" style="61"/>
    <col min="6660" max="6672" width="10.7109375" style="61" customWidth="1"/>
    <col min="6673" max="6915" width="9.140625" style="61"/>
    <col min="6916" max="6928" width="10.7109375" style="61" customWidth="1"/>
    <col min="6929" max="7171" width="9.140625" style="61"/>
    <col min="7172" max="7184" width="10.7109375" style="61" customWidth="1"/>
    <col min="7185" max="7427" width="9.140625" style="61"/>
    <col min="7428" max="7440" width="10.7109375" style="61" customWidth="1"/>
    <col min="7441" max="7683" width="9.140625" style="61"/>
    <col min="7684" max="7696" width="10.7109375" style="61" customWidth="1"/>
    <col min="7697" max="7939" width="9.140625" style="61"/>
    <col min="7940" max="7952" width="10.7109375" style="61" customWidth="1"/>
    <col min="7953" max="8195" width="9.140625" style="61"/>
    <col min="8196" max="8208" width="10.7109375" style="61" customWidth="1"/>
    <col min="8209" max="8451" width="9.140625" style="61"/>
    <col min="8452" max="8464" width="10.7109375" style="61" customWidth="1"/>
    <col min="8465" max="8707" width="9.140625" style="61"/>
    <col min="8708" max="8720" width="10.7109375" style="61" customWidth="1"/>
    <col min="8721" max="8963" width="9.140625" style="61"/>
    <col min="8964" max="8976" width="10.7109375" style="61" customWidth="1"/>
    <col min="8977" max="9219" width="9.140625" style="61"/>
    <col min="9220" max="9232" width="10.7109375" style="61" customWidth="1"/>
    <col min="9233" max="9475" width="9.140625" style="61"/>
    <col min="9476" max="9488" width="10.7109375" style="61" customWidth="1"/>
    <col min="9489" max="9731" width="9.140625" style="61"/>
    <col min="9732" max="9744" width="10.7109375" style="61" customWidth="1"/>
    <col min="9745" max="9987" width="9.140625" style="61"/>
    <col min="9988" max="10000" width="10.7109375" style="61" customWidth="1"/>
    <col min="10001" max="10243" width="9.140625" style="61"/>
    <col min="10244" max="10256" width="10.7109375" style="61" customWidth="1"/>
    <col min="10257" max="10499" width="9.140625" style="61"/>
    <col min="10500" max="10512" width="10.7109375" style="61" customWidth="1"/>
    <col min="10513" max="10755" width="9.140625" style="61"/>
    <col min="10756" max="10768" width="10.7109375" style="61" customWidth="1"/>
    <col min="10769" max="11011" width="9.140625" style="61"/>
    <col min="11012" max="11024" width="10.7109375" style="61" customWidth="1"/>
    <col min="11025" max="11267" width="9.140625" style="61"/>
    <col min="11268" max="11280" width="10.7109375" style="61" customWidth="1"/>
    <col min="11281" max="11523" width="9.140625" style="61"/>
    <col min="11524" max="11536" width="10.7109375" style="61" customWidth="1"/>
    <col min="11537" max="11779" width="9.140625" style="61"/>
    <col min="11780" max="11792" width="10.7109375" style="61" customWidth="1"/>
    <col min="11793" max="12035" width="9.140625" style="61"/>
    <col min="12036" max="12048" width="10.7109375" style="61" customWidth="1"/>
    <col min="12049" max="12291" width="9.140625" style="61"/>
    <col min="12292" max="12304" width="10.7109375" style="61" customWidth="1"/>
    <col min="12305" max="12547" width="9.140625" style="61"/>
    <col min="12548" max="12560" width="10.7109375" style="61" customWidth="1"/>
    <col min="12561" max="12803" width="9.140625" style="61"/>
    <col min="12804" max="12816" width="10.7109375" style="61" customWidth="1"/>
    <col min="12817" max="13059" width="9.140625" style="61"/>
    <col min="13060" max="13072" width="10.7109375" style="61" customWidth="1"/>
    <col min="13073" max="13315" width="9.140625" style="61"/>
    <col min="13316" max="13328" width="10.7109375" style="61" customWidth="1"/>
    <col min="13329" max="13571" width="9.140625" style="61"/>
    <col min="13572" max="13584" width="10.7109375" style="61" customWidth="1"/>
    <col min="13585" max="13827" width="9.140625" style="61"/>
    <col min="13828" max="13840" width="10.7109375" style="61" customWidth="1"/>
    <col min="13841" max="14083" width="9.140625" style="61"/>
    <col min="14084" max="14096" width="10.7109375" style="61" customWidth="1"/>
    <col min="14097" max="14339" width="9.140625" style="61"/>
    <col min="14340" max="14352" width="10.7109375" style="61" customWidth="1"/>
    <col min="14353" max="14595" width="9.140625" style="61"/>
    <col min="14596" max="14608" width="10.7109375" style="61" customWidth="1"/>
    <col min="14609" max="14851" width="9.140625" style="61"/>
    <col min="14852" max="14864" width="10.7109375" style="61" customWidth="1"/>
    <col min="14865" max="15107" width="9.140625" style="61"/>
    <col min="15108" max="15120" width="10.7109375" style="61" customWidth="1"/>
    <col min="15121" max="15363" width="9.140625" style="61"/>
    <col min="15364" max="15376" width="10.7109375" style="61" customWidth="1"/>
    <col min="15377" max="15619" width="9.140625" style="61"/>
    <col min="15620" max="15632" width="10.7109375" style="61" customWidth="1"/>
    <col min="15633" max="15875" width="9.140625" style="61"/>
    <col min="15876" max="15888" width="10.7109375" style="61" customWidth="1"/>
    <col min="15889" max="16131" width="9.140625" style="61"/>
    <col min="16132" max="16144" width="10.7109375" style="61" customWidth="1"/>
    <col min="16145" max="16384" width="9.140625" style="61"/>
  </cols>
  <sheetData>
    <row r="1" spans="1:22" ht="15.75">
      <c r="A1" s="658" t="s">
        <v>257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</row>
    <row r="2" spans="1:22" ht="6" customHeight="1">
      <c r="A2" s="745"/>
      <c r="B2" s="746"/>
      <c r="C2" s="746"/>
      <c r="D2" s="746"/>
      <c r="E2" s="746"/>
      <c r="F2" s="746"/>
      <c r="G2" s="746"/>
      <c r="H2" s="746"/>
      <c r="I2" s="746"/>
      <c r="J2" s="200"/>
      <c r="K2" s="199"/>
      <c r="L2" s="199"/>
      <c r="M2" s="199"/>
      <c r="N2" s="199"/>
      <c r="O2" s="199"/>
      <c r="P2" s="199"/>
      <c r="Q2" s="199"/>
      <c r="R2" s="199"/>
    </row>
    <row r="3" spans="1:22" ht="35.1" customHeight="1">
      <c r="A3" s="655">
        <f>'3.1'!D4</f>
        <v>2021</v>
      </c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5"/>
      <c r="P3" s="655"/>
      <c r="Q3" s="655"/>
      <c r="R3" s="655"/>
    </row>
    <row r="4" spans="1:22" ht="35.1" customHeight="1">
      <c r="A4" s="674" t="s">
        <v>280</v>
      </c>
      <c r="B4" s="674"/>
      <c r="C4" s="674"/>
      <c r="D4" s="674"/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674"/>
      <c r="Q4" s="674"/>
      <c r="R4" s="674"/>
    </row>
    <row r="5" spans="1:22" ht="63" customHeight="1">
      <c r="A5" s="399" t="s">
        <v>210</v>
      </c>
      <c r="B5" s="300" t="s">
        <v>79</v>
      </c>
      <c r="C5" s="301" t="s">
        <v>80</v>
      </c>
      <c r="D5" s="300" t="s">
        <v>81</v>
      </c>
      <c r="E5" s="301" t="s">
        <v>105</v>
      </c>
      <c r="F5" s="300" t="s">
        <v>82</v>
      </c>
      <c r="G5" s="301" t="s">
        <v>83</v>
      </c>
      <c r="H5" s="300" t="s">
        <v>84</v>
      </c>
      <c r="I5" s="301" t="s">
        <v>85</v>
      </c>
      <c r="J5" s="300" t="s">
        <v>86</v>
      </c>
      <c r="K5" s="301" t="s">
        <v>87</v>
      </c>
      <c r="L5" s="300" t="s">
        <v>88</v>
      </c>
      <c r="M5" s="301" t="s">
        <v>89</v>
      </c>
      <c r="N5" s="300" t="s">
        <v>90</v>
      </c>
      <c r="O5" s="478" t="s">
        <v>91</v>
      </c>
      <c r="P5" s="302" t="s">
        <v>92</v>
      </c>
      <c r="Q5" s="302" t="s">
        <v>110</v>
      </c>
      <c r="R5" s="300" t="s">
        <v>93</v>
      </c>
    </row>
    <row r="6" spans="1:22" ht="15" customHeight="1">
      <c r="A6" s="400" t="s">
        <v>212</v>
      </c>
      <c r="B6" s="64">
        <v>42816.894030000003</v>
      </c>
      <c r="C6" s="129">
        <v>164778.19999999998</v>
      </c>
      <c r="D6" s="65">
        <v>65127.9</v>
      </c>
      <c r="E6" s="106">
        <v>51366</v>
      </c>
      <c r="F6" s="65">
        <v>50993.399999999994</v>
      </c>
      <c r="G6" s="106">
        <v>120790.18799999999</v>
      </c>
      <c r="H6" s="65">
        <v>73067.600000000006</v>
      </c>
      <c r="I6" s="106">
        <v>56073.899999999994</v>
      </c>
      <c r="J6" s="65">
        <v>54778.799999999996</v>
      </c>
      <c r="K6" s="129">
        <v>138845.26360632022</v>
      </c>
      <c r="L6" s="64">
        <v>155489.85500000001</v>
      </c>
      <c r="M6" s="106">
        <v>163880.55600000001</v>
      </c>
      <c r="N6" s="65">
        <v>50726.123960000004</v>
      </c>
      <c r="O6" s="386">
        <v>63120.600000000006</v>
      </c>
      <c r="P6" s="130">
        <v>1251855.2805963203</v>
      </c>
      <c r="Q6" s="130">
        <v>21253.869455344007</v>
      </c>
      <c r="R6" s="401">
        <v>1273109.1500516643</v>
      </c>
      <c r="S6" s="62"/>
      <c r="T6" s="197"/>
      <c r="U6" s="197"/>
      <c r="V6" s="197"/>
    </row>
    <row r="7" spans="1:22" ht="15" customHeight="1">
      <c r="A7" s="402" t="s">
        <v>213</v>
      </c>
      <c r="B7" s="64">
        <v>36475.565070000004</v>
      </c>
      <c r="C7" s="107">
        <v>151199.69999999998</v>
      </c>
      <c r="D7" s="65">
        <v>65446.9</v>
      </c>
      <c r="E7" s="107">
        <v>46785.799999999996</v>
      </c>
      <c r="F7" s="65">
        <v>45634.600000000006</v>
      </c>
      <c r="G7" s="107">
        <v>111928.795</v>
      </c>
      <c r="H7" s="65">
        <v>66502.200000000012</v>
      </c>
      <c r="I7" s="107">
        <v>50085.5</v>
      </c>
      <c r="J7" s="65">
        <v>50600.3</v>
      </c>
      <c r="K7" s="131">
        <v>128401.12360841112</v>
      </c>
      <c r="L7" s="65">
        <v>139718.89799999999</v>
      </c>
      <c r="M7" s="107">
        <v>146558.05799999999</v>
      </c>
      <c r="N7" s="65">
        <v>46225.322919999999</v>
      </c>
      <c r="O7" s="65">
        <v>57799.7</v>
      </c>
      <c r="P7" s="132">
        <v>1143362.4625984111</v>
      </c>
      <c r="Q7" s="132">
        <v>21844.296182222643</v>
      </c>
      <c r="R7" s="403">
        <v>1165206.7587806338</v>
      </c>
      <c r="S7" s="52"/>
      <c r="T7" s="197"/>
      <c r="U7" s="197"/>
      <c r="V7" s="197"/>
    </row>
    <row r="8" spans="1:22" ht="15" customHeight="1">
      <c r="A8" s="404" t="s">
        <v>214</v>
      </c>
      <c r="B8" s="108">
        <v>35563.185880000005</v>
      </c>
      <c r="C8" s="109">
        <v>134961.5</v>
      </c>
      <c r="D8" s="110">
        <v>68355.5</v>
      </c>
      <c r="E8" s="109">
        <v>42365.100000000006</v>
      </c>
      <c r="F8" s="110">
        <v>41212.300000000003</v>
      </c>
      <c r="G8" s="109">
        <v>103576.481</v>
      </c>
      <c r="H8" s="110">
        <v>58858.1</v>
      </c>
      <c r="I8" s="109">
        <v>45486.400000000001</v>
      </c>
      <c r="J8" s="110">
        <v>46405.399999999994</v>
      </c>
      <c r="K8" s="133">
        <v>110076.88595523615</v>
      </c>
      <c r="L8" s="110">
        <v>127679.39599999999</v>
      </c>
      <c r="M8" s="109">
        <v>159075.67499999996</v>
      </c>
      <c r="N8" s="110">
        <v>41502.144110000001</v>
      </c>
      <c r="O8" s="66">
        <v>55284.7</v>
      </c>
      <c r="P8" s="134">
        <v>1070402.7679452361</v>
      </c>
      <c r="Q8" s="134">
        <v>20771.465420680026</v>
      </c>
      <c r="R8" s="110">
        <v>1091174.2333659162</v>
      </c>
      <c r="S8" s="196"/>
      <c r="T8" s="197"/>
      <c r="U8" s="197"/>
      <c r="V8" s="197"/>
    </row>
    <row r="9" spans="1:22" ht="15" customHeight="1">
      <c r="A9" s="400" t="s">
        <v>215</v>
      </c>
      <c r="B9" s="64">
        <v>29086.92211</v>
      </c>
      <c r="C9" s="106">
        <v>99524</v>
      </c>
      <c r="D9" s="65">
        <v>61550.2</v>
      </c>
      <c r="E9" s="106">
        <v>32470.2</v>
      </c>
      <c r="F9" s="65">
        <v>32023.8</v>
      </c>
      <c r="G9" s="106">
        <v>84242.546000000002</v>
      </c>
      <c r="H9" s="65">
        <v>45024.700000000004</v>
      </c>
      <c r="I9" s="106">
        <v>35091.4</v>
      </c>
      <c r="J9" s="65">
        <v>36538.299999999996</v>
      </c>
      <c r="K9" s="129">
        <v>82667.128255914722</v>
      </c>
      <c r="L9" s="65">
        <v>106147.62699999999</v>
      </c>
      <c r="M9" s="106">
        <v>148589.242</v>
      </c>
      <c r="N9" s="65">
        <v>31696.424879999999</v>
      </c>
      <c r="O9" s="386">
        <v>42215.9</v>
      </c>
      <c r="P9" s="130">
        <v>866868.39024591469</v>
      </c>
      <c r="Q9" s="130">
        <v>15347.523094243934</v>
      </c>
      <c r="R9" s="401">
        <v>882215.91334015864</v>
      </c>
      <c r="S9" s="52"/>
      <c r="T9" s="197"/>
      <c r="U9" s="197"/>
      <c r="V9" s="197"/>
    </row>
    <row r="10" spans="1:22" ht="15" customHeight="1">
      <c r="A10" s="402" t="s">
        <v>216</v>
      </c>
      <c r="B10" s="64">
        <v>20745.174329999994</v>
      </c>
      <c r="C10" s="107">
        <v>59309</v>
      </c>
      <c r="D10" s="65">
        <v>58124.1</v>
      </c>
      <c r="E10" s="107">
        <v>21945.899999999998</v>
      </c>
      <c r="F10" s="65">
        <v>22418.100000000002</v>
      </c>
      <c r="G10" s="107">
        <v>62838.266999999993</v>
      </c>
      <c r="H10" s="65">
        <v>31697.4</v>
      </c>
      <c r="I10" s="107">
        <v>25170.2</v>
      </c>
      <c r="J10" s="65">
        <v>25831.099999999995</v>
      </c>
      <c r="K10" s="131">
        <v>51347.901146507407</v>
      </c>
      <c r="L10" s="65">
        <v>76167.627000000008</v>
      </c>
      <c r="M10" s="107">
        <v>70083.296999999991</v>
      </c>
      <c r="N10" s="65">
        <v>21256.63567</v>
      </c>
      <c r="O10" s="65">
        <v>28834.3</v>
      </c>
      <c r="P10" s="132">
        <v>575769.0021465075</v>
      </c>
      <c r="Q10" s="132">
        <v>7351.96297860905</v>
      </c>
      <c r="R10" s="403">
        <v>583120.96512511652</v>
      </c>
      <c r="S10" s="52"/>
      <c r="T10" s="197"/>
      <c r="U10" s="197"/>
      <c r="V10" s="197"/>
    </row>
    <row r="11" spans="1:22" ht="15" customHeight="1">
      <c r="A11" s="404" t="s">
        <v>217</v>
      </c>
      <c r="B11" s="108">
        <v>10743.875100000001</v>
      </c>
      <c r="C11" s="109">
        <v>31233.699999999997</v>
      </c>
      <c r="D11" s="110">
        <v>49316.5</v>
      </c>
      <c r="E11" s="109">
        <v>12391.7</v>
      </c>
      <c r="F11" s="110">
        <v>11476</v>
      </c>
      <c r="G11" s="109">
        <v>43813.268000000004</v>
      </c>
      <c r="H11" s="110">
        <v>18696.399999999998</v>
      </c>
      <c r="I11" s="109">
        <v>15661.499999999998</v>
      </c>
      <c r="J11" s="110">
        <v>15454.7</v>
      </c>
      <c r="K11" s="133">
        <v>20041.882590060821</v>
      </c>
      <c r="L11" s="110">
        <v>53093.036</v>
      </c>
      <c r="M11" s="109">
        <v>100602.20999999999</v>
      </c>
      <c r="N11" s="110">
        <v>12266.714909999997</v>
      </c>
      <c r="O11" s="66">
        <v>18090.699999999997</v>
      </c>
      <c r="P11" s="134">
        <v>412882.18660006084</v>
      </c>
      <c r="Q11" s="134">
        <v>2377.3943544282847</v>
      </c>
      <c r="R11" s="110">
        <v>415259.58095448912</v>
      </c>
      <c r="S11" s="52"/>
      <c r="T11" s="197"/>
      <c r="U11" s="197"/>
      <c r="V11" s="197"/>
    </row>
    <row r="12" spans="1:22" ht="15" customHeight="1">
      <c r="A12" s="400" t="s">
        <v>218</v>
      </c>
      <c r="B12" s="64">
        <v>9869.8423600000006</v>
      </c>
      <c r="C12" s="106">
        <v>28671.5</v>
      </c>
      <c r="D12" s="65">
        <v>50735.9</v>
      </c>
      <c r="E12" s="106">
        <v>10350</v>
      </c>
      <c r="F12" s="65">
        <v>10418.1</v>
      </c>
      <c r="G12" s="106">
        <v>39911.727000000006</v>
      </c>
      <c r="H12" s="65">
        <v>17397.599999999999</v>
      </c>
      <c r="I12" s="106">
        <v>15397.699999999999</v>
      </c>
      <c r="J12" s="65">
        <v>13421.199999999999</v>
      </c>
      <c r="K12" s="129">
        <v>20357.356853447607</v>
      </c>
      <c r="L12" s="65">
        <v>49551.096000000005</v>
      </c>
      <c r="M12" s="106">
        <v>90260.420000000013</v>
      </c>
      <c r="N12" s="65">
        <v>10834.359640000002</v>
      </c>
      <c r="O12" s="386">
        <v>15428.100000000002</v>
      </c>
      <c r="P12" s="130">
        <v>382604.90185344761</v>
      </c>
      <c r="Q12" s="130">
        <v>-337.41062492855633</v>
      </c>
      <c r="R12" s="401">
        <v>382267.49122851907</v>
      </c>
      <c r="S12" s="52"/>
      <c r="T12" s="197"/>
      <c r="U12" s="197"/>
      <c r="V12" s="197"/>
    </row>
    <row r="13" spans="1:22" ht="15" customHeight="1">
      <c r="A13" s="402" t="s">
        <v>219</v>
      </c>
      <c r="B13" s="64">
        <v>11060.671679999998</v>
      </c>
      <c r="C13" s="107">
        <v>32138.599999999995</v>
      </c>
      <c r="D13" s="65">
        <v>52168.5</v>
      </c>
      <c r="E13" s="107">
        <v>11897.1</v>
      </c>
      <c r="F13" s="65">
        <v>11644.4</v>
      </c>
      <c r="G13" s="107">
        <v>39339.520000000004</v>
      </c>
      <c r="H13" s="65">
        <v>19265.900000000001</v>
      </c>
      <c r="I13" s="107">
        <v>16013.599999999999</v>
      </c>
      <c r="J13" s="65">
        <v>16121.8</v>
      </c>
      <c r="K13" s="131">
        <v>20746.264854847395</v>
      </c>
      <c r="L13" s="65">
        <v>54405.748999999989</v>
      </c>
      <c r="M13" s="107">
        <v>50394.025999999991</v>
      </c>
      <c r="N13" s="65">
        <v>12417.187309999999</v>
      </c>
      <c r="O13" s="65">
        <v>15961.6</v>
      </c>
      <c r="P13" s="132">
        <v>363574.91884484736</v>
      </c>
      <c r="Q13" s="132">
        <v>-136.67424737838775</v>
      </c>
      <c r="R13" s="403">
        <v>363438.24459746899</v>
      </c>
      <c r="S13" s="52"/>
      <c r="T13" s="197"/>
      <c r="U13" s="197"/>
      <c r="V13" s="197"/>
    </row>
    <row r="14" spans="1:22" ht="15" customHeight="1">
      <c r="A14" s="404" t="s">
        <v>220</v>
      </c>
      <c r="B14" s="108">
        <v>13219.368069999999</v>
      </c>
      <c r="C14" s="109">
        <v>39262</v>
      </c>
      <c r="D14" s="110">
        <v>41559</v>
      </c>
      <c r="E14" s="109">
        <v>14952.700000000003</v>
      </c>
      <c r="F14" s="110">
        <v>14640.4</v>
      </c>
      <c r="G14" s="109">
        <v>46147.173000000003</v>
      </c>
      <c r="H14" s="110">
        <v>22270.699999999997</v>
      </c>
      <c r="I14" s="109">
        <v>17341</v>
      </c>
      <c r="J14" s="110">
        <v>18436.099999999999</v>
      </c>
      <c r="K14" s="133">
        <v>27137.370701731234</v>
      </c>
      <c r="L14" s="110">
        <v>60269.646999999997</v>
      </c>
      <c r="M14" s="109">
        <v>76764.487999999998</v>
      </c>
      <c r="N14" s="110">
        <v>14775.859919999997</v>
      </c>
      <c r="O14" s="66">
        <v>19269.8</v>
      </c>
      <c r="P14" s="134">
        <v>426045.60669173126</v>
      </c>
      <c r="Q14" s="134">
        <v>3118.4919131336364</v>
      </c>
      <c r="R14" s="110">
        <v>429164.09860486491</v>
      </c>
      <c r="S14" s="52"/>
      <c r="T14" s="197"/>
      <c r="U14" s="197"/>
      <c r="V14" s="197"/>
    </row>
    <row r="15" spans="1:22" ht="15" customHeight="1">
      <c r="A15" s="400" t="s">
        <v>221</v>
      </c>
      <c r="B15" s="64"/>
      <c r="C15" s="106"/>
      <c r="D15" s="65"/>
      <c r="E15" s="106"/>
      <c r="F15" s="65"/>
      <c r="G15" s="106"/>
      <c r="H15" s="65"/>
      <c r="I15" s="106"/>
      <c r="J15" s="65"/>
      <c r="K15" s="129"/>
      <c r="L15" s="65"/>
      <c r="M15" s="106"/>
      <c r="N15" s="65"/>
      <c r="O15" s="386"/>
      <c r="P15" s="130"/>
      <c r="Q15" s="130"/>
      <c r="R15" s="401"/>
      <c r="S15" s="52"/>
      <c r="T15" s="197"/>
      <c r="U15" s="197"/>
      <c r="V15" s="197"/>
    </row>
    <row r="16" spans="1:22" ht="15" customHeight="1">
      <c r="A16" s="402" t="s">
        <v>222</v>
      </c>
      <c r="B16" s="64"/>
      <c r="C16" s="107"/>
      <c r="D16" s="65"/>
      <c r="E16" s="107"/>
      <c r="F16" s="65"/>
      <c r="G16" s="107"/>
      <c r="H16" s="65"/>
      <c r="I16" s="107"/>
      <c r="J16" s="65"/>
      <c r="K16" s="131"/>
      <c r="L16" s="65"/>
      <c r="M16" s="107"/>
      <c r="N16" s="65"/>
      <c r="O16" s="65"/>
      <c r="P16" s="132"/>
      <c r="Q16" s="132"/>
      <c r="R16" s="403"/>
      <c r="S16" s="52"/>
      <c r="T16" s="197"/>
      <c r="U16" s="197"/>
      <c r="V16" s="197"/>
    </row>
    <row r="17" spans="1:22" ht="15" customHeight="1">
      <c r="A17" s="404" t="s">
        <v>223</v>
      </c>
      <c r="B17" s="108"/>
      <c r="C17" s="109"/>
      <c r="D17" s="110"/>
      <c r="E17" s="109"/>
      <c r="F17" s="110"/>
      <c r="G17" s="109"/>
      <c r="H17" s="110"/>
      <c r="I17" s="109"/>
      <c r="J17" s="110"/>
      <c r="K17" s="133"/>
      <c r="L17" s="110"/>
      <c r="M17" s="109"/>
      <c r="N17" s="110"/>
      <c r="O17" s="66"/>
      <c r="P17" s="134"/>
      <c r="Q17" s="134"/>
      <c r="R17" s="110"/>
      <c r="S17" s="52"/>
      <c r="T17" s="197"/>
      <c r="U17" s="197"/>
      <c r="V17" s="197"/>
    </row>
    <row r="18" spans="1:22" ht="15" customHeight="1">
      <c r="A18" s="531" t="s">
        <v>52</v>
      </c>
      <c r="B18" s="513">
        <f>SUM(B6:B8)</f>
        <v>114855.64498000001</v>
      </c>
      <c r="C18" s="525">
        <f>SUM(C6:C8)</f>
        <v>450939.39999999997</v>
      </c>
      <c r="D18" s="513">
        <f t="shared" ref="D18:J18" si="0">SUM(D6:D8)</f>
        <v>198930.3</v>
      </c>
      <c r="E18" s="525">
        <f t="shared" si="0"/>
        <v>140516.9</v>
      </c>
      <c r="F18" s="513">
        <f t="shared" si="0"/>
        <v>137840.29999999999</v>
      </c>
      <c r="G18" s="525">
        <f t="shared" si="0"/>
        <v>336295.46400000004</v>
      </c>
      <c r="H18" s="513">
        <f t="shared" si="0"/>
        <v>198427.90000000002</v>
      </c>
      <c r="I18" s="525">
        <f t="shared" si="0"/>
        <v>151645.79999999999</v>
      </c>
      <c r="J18" s="513">
        <f t="shared" si="0"/>
        <v>151784.5</v>
      </c>
      <c r="K18" s="525">
        <f>SUM(K6:K8)</f>
        <v>377323.27316996746</v>
      </c>
      <c r="L18" s="513">
        <f t="shared" ref="L18:R18" si="1">SUM(L6:L8)</f>
        <v>422888.14900000003</v>
      </c>
      <c r="M18" s="525">
        <f t="shared" si="1"/>
        <v>469514.28899999999</v>
      </c>
      <c r="N18" s="513">
        <f t="shared" si="1"/>
        <v>138453.59099</v>
      </c>
      <c r="O18" s="514">
        <f t="shared" si="1"/>
        <v>176205</v>
      </c>
      <c r="P18" s="524">
        <f t="shared" si="1"/>
        <v>3465620.5111399675</v>
      </c>
      <c r="Q18" s="524">
        <f t="shared" si="1"/>
        <v>63869.631058246676</v>
      </c>
      <c r="R18" s="515">
        <f t="shared" si="1"/>
        <v>3529490.1421982143</v>
      </c>
    </row>
    <row r="19" spans="1:22" ht="15" customHeight="1">
      <c r="A19" s="532" t="s">
        <v>61</v>
      </c>
      <c r="B19" s="595">
        <f>SUM(B9:B11)</f>
        <v>60575.971539999999</v>
      </c>
      <c r="C19" s="601">
        <f>SUM(C9:C11)</f>
        <v>190066.7</v>
      </c>
      <c r="D19" s="595">
        <f t="shared" ref="D19:J19" si="2">SUM(D9:D11)</f>
        <v>168990.8</v>
      </c>
      <c r="E19" s="601">
        <f t="shared" si="2"/>
        <v>66807.8</v>
      </c>
      <c r="F19" s="595">
        <f t="shared" si="2"/>
        <v>65917.899999999994</v>
      </c>
      <c r="G19" s="601">
        <f t="shared" si="2"/>
        <v>190894.08100000001</v>
      </c>
      <c r="H19" s="595">
        <f t="shared" si="2"/>
        <v>95418.5</v>
      </c>
      <c r="I19" s="601">
        <f t="shared" si="2"/>
        <v>75923.100000000006</v>
      </c>
      <c r="J19" s="595">
        <f t="shared" si="2"/>
        <v>77824.099999999991</v>
      </c>
      <c r="K19" s="601">
        <f>SUM(K9:K11)</f>
        <v>154056.91199248296</v>
      </c>
      <c r="L19" s="595">
        <f t="shared" ref="L19:R19" si="3">SUM(L9:L11)</f>
        <v>235408.29</v>
      </c>
      <c r="M19" s="601">
        <f t="shared" si="3"/>
        <v>319274.74899999995</v>
      </c>
      <c r="N19" s="595">
        <f t="shared" si="3"/>
        <v>65219.77545999999</v>
      </c>
      <c r="O19" s="595">
        <f t="shared" si="3"/>
        <v>89140.9</v>
      </c>
      <c r="P19" s="600">
        <f t="shared" si="3"/>
        <v>1855519.578992483</v>
      </c>
      <c r="Q19" s="600">
        <f t="shared" si="3"/>
        <v>25076.880427281267</v>
      </c>
      <c r="R19" s="594">
        <f t="shared" si="3"/>
        <v>1880596.4594197643</v>
      </c>
    </row>
    <row r="20" spans="1:22" ht="15" customHeight="1">
      <c r="A20" s="532" t="s">
        <v>73</v>
      </c>
      <c r="B20" s="595">
        <f>SUM(B12:B14)</f>
        <v>34149.882109999999</v>
      </c>
      <c r="C20" s="601">
        <f>SUM(C12:C14)</f>
        <v>100072.09999999999</v>
      </c>
      <c r="D20" s="595">
        <f t="shared" ref="D20:J20" si="4">SUM(D12:D14)</f>
        <v>144463.4</v>
      </c>
      <c r="E20" s="601">
        <f t="shared" si="4"/>
        <v>37199.800000000003</v>
      </c>
      <c r="F20" s="595">
        <f t="shared" si="4"/>
        <v>36702.9</v>
      </c>
      <c r="G20" s="601">
        <f t="shared" si="4"/>
        <v>125398.42000000001</v>
      </c>
      <c r="H20" s="595">
        <f t="shared" si="4"/>
        <v>58934.2</v>
      </c>
      <c r="I20" s="601">
        <f t="shared" si="4"/>
        <v>48752.299999999996</v>
      </c>
      <c r="J20" s="595">
        <f t="shared" si="4"/>
        <v>47979.1</v>
      </c>
      <c r="K20" s="601">
        <f>SUM(K12:K14)</f>
        <v>68240.992410026229</v>
      </c>
      <c r="L20" s="595">
        <f t="shared" ref="L20:R20" si="5">SUM(L12:L14)</f>
        <v>164226.492</v>
      </c>
      <c r="M20" s="601">
        <f t="shared" si="5"/>
        <v>217418.93400000001</v>
      </c>
      <c r="N20" s="595">
        <f t="shared" si="5"/>
        <v>38027.406869999999</v>
      </c>
      <c r="O20" s="595">
        <f t="shared" si="5"/>
        <v>50659.5</v>
      </c>
      <c r="P20" s="600">
        <f t="shared" si="5"/>
        <v>1172225.4273900264</v>
      </c>
      <c r="Q20" s="600">
        <f t="shared" si="5"/>
        <v>2644.4070408266925</v>
      </c>
      <c r="R20" s="594">
        <f t="shared" si="5"/>
        <v>1174869.8344308529</v>
      </c>
    </row>
    <row r="21" spans="1:22" ht="15" customHeight="1">
      <c r="A21" s="533" t="s">
        <v>62</v>
      </c>
      <c r="B21" s="567">
        <f>SUM(B15:B17)</f>
        <v>0</v>
      </c>
      <c r="C21" s="574">
        <f>SUM(C15:C17)</f>
        <v>0</v>
      </c>
      <c r="D21" s="567">
        <f t="shared" ref="D21:J21" si="6">SUM(D15:D17)</f>
        <v>0</v>
      </c>
      <c r="E21" s="574">
        <f t="shared" si="6"/>
        <v>0</v>
      </c>
      <c r="F21" s="567">
        <f t="shared" si="6"/>
        <v>0</v>
      </c>
      <c r="G21" s="574">
        <f t="shared" si="6"/>
        <v>0</v>
      </c>
      <c r="H21" s="567">
        <f t="shared" si="6"/>
        <v>0</v>
      </c>
      <c r="I21" s="574">
        <f t="shared" si="6"/>
        <v>0</v>
      </c>
      <c r="J21" s="567">
        <f t="shared" si="6"/>
        <v>0</v>
      </c>
      <c r="K21" s="574">
        <f>SUM(K15:K17)</f>
        <v>0</v>
      </c>
      <c r="L21" s="567">
        <f t="shared" ref="L21:R21" si="7">SUM(L15:L17)</f>
        <v>0</v>
      </c>
      <c r="M21" s="574">
        <f t="shared" si="7"/>
        <v>0</v>
      </c>
      <c r="N21" s="567">
        <f t="shared" si="7"/>
        <v>0</v>
      </c>
      <c r="O21" s="568">
        <f t="shared" si="7"/>
        <v>0</v>
      </c>
      <c r="P21" s="573">
        <f t="shared" si="7"/>
        <v>0</v>
      </c>
      <c r="Q21" s="573">
        <f t="shared" si="7"/>
        <v>0</v>
      </c>
      <c r="R21" s="567">
        <f t="shared" si="7"/>
        <v>0</v>
      </c>
    </row>
    <row r="22" spans="1:22" ht="15" customHeight="1">
      <c r="A22" s="534" t="s">
        <v>63</v>
      </c>
      <c r="B22" s="64">
        <f>SUM(B6:B11)</f>
        <v>175431.61652000004</v>
      </c>
      <c r="C22" s="129">
        <f>SUM(C6:C11)</f>
        <v>641006.09999999986</v>
      </c>
      <c r="D22" s="64">
        <f t="shared" ref="D22:J22" si="8">SUM(D6:D11)</f>
        <v>367921.1</v>
      </c>
      <c r="E22" s="129">
        <f t="shared" si="8"/>
        <v>207324.7</v>
      </c>
      <c r="F22" s="64">
        <f t="shared" si="8"/>
        <v>203758.19999999998</v>
      </c>
      <c r="G22" s="129">
        <f t="shared" si="8"/>
        <v>527189.54500000004</v>
      </c>
      <c r="H22" s="64">
        <f t="shared" si="8"/>
        <v>293846.40000000008</v>
      </c>
      <c r="I22" s="129">
        <f t="shared" si="8"/>
        <v>227568.9</v>
      </c>
      <c r="J22" s="64">
        <f t="shared" si="8"/>
        <v>229608.6</v>
      </c>
      <c r="K22" s="129">
        <f>SUM(K6:K11)</f>
        <v>531380.18516245042</v>
      </c>
      <c r="L22" s="64">
        <f t="shared" ref="L22:R22" si="9">SUM(L6:L11)</f>
        <v>658296.43900000001</v>
      </c>
      <c r="M22" s="129">
        <f t="shared" si="9"/>
        <v>788789.03799999994</v>
      </c>
      <c r="N22" s="64">
        <f t="shared" si="9"/>
        <v>203673.36645</v>
      </c>
      <c r="O22" s="597">
        <f t="shared" si="9"/>
        <v>265345.89999999997</v>
      </c>
      <c r="P22" s="602">
        <f t="shared" si="9"/>
        <v>5321140.0901324507</v>
      </c>
      <c r="Q22" s="602">
        <f t="shared" si="9"/>
        <v>88946.511485527939</v>
      </c>
      <c r="R22" s="598">
        <f t="shared" si="9"/>
        <v>5410086.6016179789</v>
      </c>
    </row>
    <row r="23" spans="1:22" ht="15" customHeight="1">
      <c r="A23" s="535" t="s">
        <v>64</v>
      </c>
      <c r="B23" s="571">
        <f>SUM(B12:B17)</f>
        <v>34149.882109999999</v>
      </c>
      <c r="C23" s="578">
        <f>SUM(C12:C17)</f>
        <v>100072.09999999999</v>
      </c>
      <c r="D23" s="571">
        <f t="shared" ref="D23:J23" si="10">SUM(D12:D17)</f>
        <v>144463.4</v>
      </c>
      <c r="E23" s="578">
        <f t="shared" si="10"/>
        <v>37199.800000000003</v>
      </c>
      <c r="F23" s="571">
        <f t="shared" si="10"/>
        <v>36702.9</v>
      </c>
      <c r="G23" s="578">
        <f t="shared" si="10"/>
        <v>125398.42000000001</v>
      </c>
      <c r="H23" s="571">
        <f t="shared" si="10"/>
        <v>58934.2</v>
      </c>
      <c r="I23" s="578">
        <f t="shared" si="10"/>
        <v>48752.299999999996</v>
      </c>
      <c r="J23" s="571">
        <f t="shared" si="10"/>
        <v>47979.1</v>
      </c>
      <c r="K23" s="578">
        <f>SUM(K12:K17)</f>
        <v>68240.992410026229</v>
      </c>
      <c r="L23" s="571">
        <f t="shared" ref="L23:R23" si="11">SUM(L12:L17)</f>
        <v>164226.492</v>
      </c>
      <c r="M23" s="578">
        <f t="shared" si="11"/>
        <v>217418.93400000001</v>
      </c>
      <c r="N23" s="571">
        <f t="shared" si="11"/>
        <v>38027.406869999999</v>
      </c>
      <c r="O23" s="572">
        <f t="shared" si="11"/>
        <v>50659.5</v>
      </c>
      <c r="P23" s="577">
        <f t="shared" si="11"/>
        <v>1172225.4273900264</v>
      </c>
      <c r="Q23" s="577">
        <f t="shared" si="11"/>
        <v>2644.4070408266925</v>
      </c>
      <c r="R23" s="571">
        <f t="shared" si="11"/>
        <v>1174869.8344308529</v>
      </c>
    </row>
    <row r="24" spans="1:22" ht="15" customHeight="1">
      <c r="A24" s="536" t="s">
        <v>224</v>
      </c>
      <c r="B24" s="569">
        <f>SUM(B6:B17)</f>
        <v>209581.49863000005</v>
      </c>
      <c r="C24" s="576">
        <f>SUM(C6:C17)</f>
        <v>741078.19999999984</v>
      </c>
      <c r="D24" s="569">
        <f t="shared" ref="D24:J24" si="12">SUM(D6:D17)</f>
        <v>512384.5</v>
      </c>
      <c r="E24" s="576">
        <f t="shared" si="12"/>
        <v>244524.50000000003</v>
      </c>
      <c r="F24" s="569">
        <f t="shared" si="12"/>
        <v>240461.09999999998</v>
      </c>
      <c r="G24" s="576">
        <f t="shared" si="12"/>
        <v>652587.96499999997</v>
      </c>
      <c r="H24" s="569">
        <f t="shared" si="12"/>
        <v>352780.60000000009</v>
      </c>
      <c r="I24" s="576">
        <f t="shared" si="12"/>
        <v>276321.2</v>
      </c>
      <c r="J24" s="569">
        <f t="shared" si="12"/>
        <v>277587.7</v>
      </c>
      <c r="K24" s="576">
        <f>SUM(K6:K17)</f>
        <v>599621.17757247668</v>
      </c>
      <c r="L24" s="569">
        <f t="shared" ref="L24:R24" si="13">SUM(L6:L17)</f>
        <v>822522.93099999998</v>
      </c>
      <c r="M24" s="576">
        <f t="shared" si="13"/>
        <v>1006207.972</v>
      </c>
      <c r="N24" s="569">
        <f t="shared" si="13"/>
        <v>241700.77332000001</v>
      </c>
      <c r="O24" s="570">
        <f t="shared" si="13"/>
        <v>316005.39999999991</v>
      </c>
      <c r="P24" s="575">
        <f t="shared" si="13"/>
        <v>6493365.5175224766</v>
      </c>
      <c r="Q24" s="575">
        <f t="shared" si="13"/>
        <v>91590.918526354639</v>
      </c>
      <c r="R24" s="569">
        <f t="shared" si="13"/>
        <v>6584956.4360488318</v>
      </c>
    </row>
    <row r="26" spans="1:22" ht="12" customHeight="1">
      <c r="A26" s="143"/>
      <c r="B26" s="143"/>
      <c r="C26" s="143"/>
      <c r="H26" s="143"/>
      <c r="I26" s="143"/>
      <c r="J26" s="143"/>
      <c r="K26" s="143"/>
      <c r="O26" s="143"/>
      <c r="P26" s="143"/>
      <c r="Q26" s="143"/>
      <c r="R26" s="143"/>
    </row>
    <row r="27" spans="1:22" ht="12" customHeight="1">
      <c r="E27" s="63"/>
      <c r="F27" s="63"/>
      <c r="G27" s="63"/>
      <c r="H27" s="63"/>
      <c r="L27" s="63"/>
      <c r="M27" s="63"/>
      <c r="N27" s="63"/>
    </row>
    <row r="28" spans="1:22" ht="12" customHeight="1">
      <c r="E28" s="63"/>
      <c r="F28" s="63"/>
      <c r="G28" s="63"/>
      <c r="L28" s="63"/>
      <c r="M28" s="63"/>
      <c r="N28" s="63"/>
    </row>
    <row r="29" spans="1:22" ht="12" customHeight="1">
      <c r="E29" s="63"/>
      <c r="F29" s="63"/>
      <c r="G29" s="63"/>
      <c r="L29" s="63"/>
      <c r="M29" s="63"/>
      <c r="N29" s="63"/>
    </row>
    <row r="30" spans="1:22" ht="12" customHeight="1">
      <c r="E30" s="63"/>
      <c r="F30" s="63"/>
      <c r="G30" s="63"/>
      <c r="L30" s="63"/>
      <c r="M30" s="63"/>
      <c r="N30" s="63"/>
    </row>
    <row r="31" spans="1:22" ht="12" customHeight="1">
      <c r="E31" s="63"/>
      <c r="F31" s="63"/>
      <c r="G31" s="63"/>
      <c r="L31" s="63"/>
      <c r="M31" s="63"/>
      <c r="N31" s="63"/>
    </row>
    <row r="32" spans="1:22" ht="12" customHeight="1">
      <c r="E32" s="63"/>
      <c r="F32" s="63"/>
      <c r="G32" s="63"/>
      <c r="L32" s="63"/>
      <c r="M32" s="63"/>
      <c r="N32" s="63"/>
    </row>
    <row r="33" spans="1:22" ht="12" customHeight="1">
      <c r="E33" s="63"/>
      <c r="F33" s="63"/>
      <c r="G33" s="63"/>
      <c r="L33" s="63"/>
      <c r="M33" s="63"/>
      <c r="N33" s="63"/>
    </row>
    <row r="34" spans="1:22" ht="12" customHeight="1">
      <c r="E34" s="63"/>
      <c r="F34" s="63"/>
      <c r="G34" s="63"/>
      <c r="L34" s="63"/>
      <c r="M34" s="63"/>
      <c r="N34" s="63"/>
    </row>
    <row r="35" spans="1:22" ht="35.1" customHeight="1">
      <c r="A35" s="655">
        <f>'3.1'!D4</f>
        <v>2021</v>
      </c>
      <c r="B35" s="655"/>
      <c r="C35" s="655"/>
      <c r="D35" s="655"/>
      <c r="E35" s="655"/>
      <c r="F35" s="655"/>
      <c r="G35" s="655"/>
      <c r="H35" s="655"/>
      <c r="I35" s="655"/>
      <c r="J35" s="655"/>
      <c r="K35" s="655"/>
      <c r="L35" s="655"/>
      <c r="M35" s="655"/>
      <c r="N35" s="655"/>
      <c r="O35" s="655"/>
      <c r="P35" s="655"/>
      <c r="Q35" s="655"/>
      <c r="R35" s="655"/>
    </row>
    <row r="36" spans="1:22" ht="35.1" customHeight="1">
      <c r="A36" s="674" t="s">
        <v>281</v>
      </c>
      <c r="B36" s="674"/>
      <c r="C36" s="674"/>
      <c r="D36" s="674"/>
      <c r="E36" s="674"/>
      <c r="F36" s="674"/>
      <c r="G36" s="674"/>
      <c r="H36" s="674"/>
      <c r="I36" s="674"/>
      <c r="J36" s="674"/>
      <c r="K36" s="674"/>
      <c r="L36" s="674"/>
      <c r="M36" s="674"/>
      <c r="N36" s="674"/>
      <c r="O36" s="674"/>
      <c r="P36" s="674"/>
      <c r="Q36" s="674"/>
      <c r="R36" s="674"/>
    </row>
    <row r="37" spans="1:22" ht="63" customHeight="1">
      <c r="A37" s="399" t="s">
        <v>210</v>
      </c>
      <c r="B37" s="300" t="s">
        <v>79</v>
      </c>
      <c r="C37" s="301" t="s">
        <v>80</v>
      </c>
      <c r="D37" s="300" t="s">
        <v>81</v>
      </c>
      <c r="E37" s="301" t="s">
        <v>105</v>
      </c>
      <c r="F37" s="300" t="s">
        <v>82</v>
      </c>
      <c r="G37" s="301" t="s">
        <v>83</v>
      </c>
      <c r="H37" s="300" t="s">
        <v>84</v>
      </c>
      <c r="I37" s="301" t="s">
        <v>85</v>
      </c>
      <c r="J37" s="300" t="s">
        <v>86</v>
      </c>
      <c r="K37" s="301" t="s">
        <v>87</v>
      </c>
      <c r="L37" s="300" t="s">
        <v>88</v>
      </c>
      <c r="M37" s="301" t="s">
        <v>89</v>
      </c>
      <c r="N37" s="300" t="s">
        <v>90</v>
      </c>
      <c r="O37" s="478" t="s">
        <v>91</v>
      </c>
      <c r="P37" s="302" t="s">
        <v>92</v>
      </c>
      <c r="Q37" s="302" t="s">
        <v>110</v>
      </c>
      <c r="R37" s="300" t="s">
        <v>93</v>
      </c>
    </row>
    <row r="38" spans="1:22" ht="15" customHeight="1">
      <c r="A38" s="400" t="s">
        <v>212</v>
      </c>
      <c r="B38" s="64">
        <v>456955.37602999993</v>
      </c>
      <c r="C38" s="129">
        <v>1760602.8403</v>
      </c>
      <c r="D38" s="65">
        <v>695871.49222999997</v>
      </c>
      <c r="E38" s="106">
        <v>548830.24771999987</v>
      </c>
      <c r="F38" s="65">
        <v>544847.20625000005</v>
      </c>
      <c r="G38" s="106">
        <v>1290379.5003499999</v>
      </c>
      <c r="H38" s="65">
        <v>780703.51020000002</v>
      </c>
      <c r="I38" s="106">
        <v>599132.42074000009</v>
      </c>
      <c r="J38" s="65">
        <v>585293.55972999998</v>
      </c>
      <c r="K38" s="129">
        <v>1481429.47171</v>
      </c>
      <c r="L38" s="64">
        <v>1661315.8074920001</v>
      </c>
      <c r="M38" s="106">
        <v>1749892.4741700001</v>
      </c>
      <c r="N38" s="65">
        <v>541920.07699999982</v>
      </c>
      <c r="O38" s="386">
        <v>674422.45608999999</v>
      </c>
      <c r="P38" s="130">
        <v>13371596.440011997</v>
      </c>
      <c r="Q38" s="130">
        <v>227093.644463</v>
      </c>
      <c r="R38" s="401">
        <v>13598690.084474998</v>
      </c>
      <c r="S38" s="62"/>
      <c r="T38" s="197"/>
      <c r="U38" s="197"/>
      <c r="V38" s="197"/>
    </row>
    <row r="39" spans="1:22" ht="15" customHeight="1">
      <c r="A39" s="402" t="s">
        <v>213</v>
      </c>
      <c r="B39" s="64">
        <v>390205.89579999994</v>
      </c>
      <c r="C39" s="107">
        <v>1615848.1601399996</v>
      </c>
      <c r="D39" s="65">
        <v>699421.35522999987</v>
      </c>
      <c r="E39" s="107">
        <v>499992.29269000003</v>
      </c>
      <c r="F39" s="65">
        <v>487690.22876000003</v>
      </c>
      <c r="G39" s="107">
        <v>1195980.7076399999</v>
      </c>
      <c r="H39" s="65">
        <v>710698.37773000007</v>
      </c>
      <c r="I39" s="107">
        <v>535255.76632000005</v>
      </c>
      <c r="J39" s="65">
        <v>540757.98109999998</v>
      </c>
      <c r="K39" s="131">
        <v>1370998.37347</v>
      </c>
      <c r="L39" s="65">
        <v>1493138.8829280001</v>
      </c>
      <c r="M39" s="107">
        <v>1565149.9408600002</v>
      </c>
      <c r="N39" s="65">
        <v>494058.15646999999</v>
      </c>
      <c r="O39" s="65">
        <v>617696.39805000008</v>
      </c>
      <c r="P39" s="132">
        <v>12216892.517188</v>
      </c>
      <c r="Q39" s="132">
        <v>233520.44339458054</v>
      </c>
      <c r="R39" s="403">
        <v>12450412.96058258</v>
      </c>
      <c r="S39" s="52"/>
      <c r="T39" s="197"/>
      <c r="U39" s="197"/>
      <c r="V39" s="197"/>
    </row>
    <row r="40" spans="1:22" ht="15" customHeight="1">
      <c r="A40" s="404" t="s">
        <v>214</v>
      </c>
      <c r="B40" s="108">
        <v>379228.61898000003</v>
      </c>
      <c r="C40" s="109">
        <v>1440326.0883000002</v>
      </c>
      <c r="D40" s="110">
        <v>729497.35586999997</v>
      </c>
      <c r="E40" s="109">
        <v>452125.25514999998</v>
      </c>
      <c r="F40" s="110">
        <v>439823.26665000001</v>
      </c>
      <c r="G40" s="109">
        <v>1105121.7913899999</v>
      </c>
      <c r="H40" s="110">
        <v>628140.75208999997</v>
      </c>
      <c r="I40" s="109">
        <v>485436.50225000002</v>
      </c>
      <c r="J40" s="110">
        <v>495245.38397000014</v>
      </c>
      <c r="K40" s="133">
        <v>1173611.849070074</v>
      </c>
      <c r="L40" s="110">
        <v>1362598.0049459999</v>
      </c>
      <c r="M40" s="109">
        <v>1696670.9270199998</v>
      </c>
      <c r="N40" s="110">
        <v>442874.17975000001</v>
      </c>
      <c r="O40" s="66">
        <v>590005.71216999996</v>
      </c>
      <c r="P40" s="134">
        <v>11420705.687606072</v>
      </c>
      <c r="Q40" s="134">
        <v>221628.64232740572</v>
      </c>
      <c r="R40" s="110">
        <v>11642334.329933478</v>
      </c>
      <c r="S40" s="196"/>
      <c r="T40" s="197"/>
      <c r="U40" s="197"/>
      <c r="V40" s="197"/>
    </row>
    <row r="41" spans="1:22" ht="15" customHeight="1">
      <c r="A41" s="400" t="s">
        <v>215</v>
      </c>
      <c r="B41" s="64">
        <v>310610.18461</v>
      </c>
      <c r="C41" s="106">
        <v>1062532.7955100001</v>
      </c>
      <c r="D41" s="65">
        <v>657119.2082799999</v>
      </c>
      <c r="E41" s="106">
        <v>346655.55277999997</v>
      </c>
      <c r="F41" s="65">
        <v>341890.92302999995</v>
      </c>
      <c r="G41" s="106">
        <v>899187.57574999996</v>
      </c>
      <c r="H41" s="65">
        <v>480690.86044000002</v>
      </c>
      <c r="I41" s="106">
        <v>374641.41151999991</v>
      </c>
      <c r="J41" s="65">
        <v>390087.19898000004</v>
      </c>
      <c r="K41" s="129">
        <v>882408.53383095888</v>
      </c>
      <c r="L41" s="65">
        <v>1133247.1300339999</v>
      </c>
      <c r="M41" s="106">
        <v>1586276.9665100002</v>
      </c>
      <c r="N41" s="65">
        <v>338404.64834100002</v>
      </c>
      <c r="O41" s="386">
        <v>450702.63486999995</v>
      </c>
      <c r="P41" s="130">
        <v>9254455.6244859584</v>
      </c>
      <c r="Q41" s="130">
        <v>163864.9333587146</v>
      </c>
      <c r="R41" s="401">
        <v>9418320.5578446724</v>
      </c>
      <c r="S41" s="52"/>
      <c r="T41" s="197"/>
      <c r="U41" s="197"/>
      <c r="V41" s="197"/>
    </row>
    <row r="42" spans="1:22" ht="15" customHeight="1">
      <c r="A42" s="402" t="s">
        <v>216</v>
      </c>
      <c r="B42" s="64">
        <v>221663.92050999997</v>
      </c>
      <c r="C42" s="107">
        <v>633295.33628999989</v>
      </c>
      <c r="D42" s="65">
        <v>620642.62394000019</v>
      </c>
      <c r="E42" s="107">
        <v>234336.65584000002</v>
      </c>
      <c r="F42" s="65">
        <v>239378.76425999997</v>
      </c>
      <c r="G42" s="107">
        <v>670783.15036999981</v>
      </c>
      <c r="H42" s="65">
        <v>338461.41745000001</v>
      </c>
      <c r="I42" s="107">
        <v>268765.08723999996</v>
      </c>
      <c r="J42" s="65">
        <v>275821.96344000014</v>
      </c>
      <c r="K42" s="131">
        <v>548097.75326698564</v>
      </c>
      <c r="L42" s="65">
        <v>813306.91680100001</v>
      </c>
      <c r="M42" s="107">
        <v>748332.49136999995</v>
      </c>
      <c r="N42" s="65">
        <v>226996.83767000001</v>
      </c>
      <c r="O42" s="65">
        <v>307889.94678000006</v>
      </c>
      <c r="P42" s="132">
        <v>6147772.8652279861</v>
      </c>
      <c r="Q42" s="132">
        <v>78519.575070920386</v>
      </c>
      <c r="R42" s="403">
        <v>6226292.4402989065</v>
      </c>
      <c r="S42" s="52"/>
      <c r="T42" s="197"/>
      <c r="U42" s="197"/>
      <c r="V42" s="197"/>
    </row>
    <row r="43" spans="1:22" ht="15" customHeight="1">
      <c r="A43" s="404" t="s">
        <v>217</v>
      </c>
      <c r="B43" s="108">
        <v>114748.74405000001</v>
      </c>
      <c r="C43" s="109">
        <v>333742.92425000004</v>
      </c>
      <c r="D43" s="110">
        <v>526963.49882999994</v>
      </c>
      <c r="E43" s="109">
        <v>132409.75531000001</v>
      </c>
      <c r="F43" s="110">
        <v>122625.07928000002</v>
      </c>
      <c r="G43" s="109">
        <v>467960.13521999994</v>
      </c>
      <c r="H43" s="110">
        <v>199777.15389000005</v>
      </c>
      <c r="I43" s="109">
        <v>167347.89481</v>
      </c>
      <c r="J43" s="110">
        <v>165139.61860000002</v>
      </c>
      <c r="K43" s="133">
        <v>214063.48944100269</v>
      </c>
      <c r="L43" s="110">
        <v>567312.57887800003</v>
      </c>
      <c r="M43" s="109">
        <v>1074543.6939699999</v>
      </c>
      <c r="N43" s="110">
        <v>131067.51402999996</v>
      </c>
      <c r="O43" s="66">
        <v>193306.61380000002</v>
      </c>
      <c r="P43" s="134">
        <v>4411008.6943590026</v>
      </c>
      <c r="Q43" s="134">
        <v>25414.852341736048</v>
      </c>
      <c r="R43" s="110">
        <v>4436423.5467007384</v>
      </c>
      <c r="S43" s="52"/>
      <c r="T43" s="197"/>
      <c r="U43" s="197"/>
      <c r="V43" s="197"/>
    </row>
    <row r="44" spans="1:22" ht="15" customHeight="1">
      <c r="A44" s="400" t="s">
        <v>218</v>
      </c>
      <c r="B44" s="64">
        <v>105469.37404</v>
      </c>
      <c r="C44" s="106">
        <v>306197.42447999993</v>
      </c>
      <c r="D44" s="65">
        <v>541833.47136000008</v>
      </c>
      <c r="E44" s="106">
        <v>110532.76577</v>
      </c>
      <c r="F44" s="65">
        <v>111259.1972</v>
      </c>
      <c r="G44" s="106">
        <v>426103.30715999997</v>
      </c>
      <c r="H44" s="65">
        <v>185797.40104999999</v>
      </c>
      <c r="I44" s="106">
        <v>164440.71156999996</v>
      </c>
      <c r="J44" s="65">
        <v>143331.05333000005</v>
      </c>
      <c r="K44" s="129">
        <v>217230.02319801302</v>
      </c>
      <c r="L44" s="65">
        <v>529184.84304499999</v>
      </c>
      <c r="M44" s="106">
        <v>963520.25561999984</v>
      </c>
      <c r="N44" s="65">
        <v>115713.81013999997</v>
      </c>
      <c r="O44" s="386">
        <v>164764.36880999999</v>
      </c>
      <c r="P44" s="130">
        <v>4085378.0067730132</v>
      </c>
      <c r="Q44" s="130">
        <v>-3526.5152252828948</v>
      </c>
      <c r="R44" s="401">
        <v>4081851.4915477303</v>
      </c>
      <c r="S44" s="52"/>
      <c r="T44" s="197"/>
      <c r="U44" s="197"/>
      <c r="V44" s="197"/>
    </row>
    <row r="45" spans="1:22" ht="15" customHeight="1">
      <c r="A45" s="402" t="s">
        <v>219</v>
      </c>
      <c r="B45" s="64">
        <v>117930.73355000002</v>
      </c>
      <c r="C45" s="107">
        <v>342580.35329000017</v>
      </c>
      <c r="D45" s="65">
        <v>556088.39112000004</v>
      </c>
      <c r="E45" s="107">
        <v>126817.06000000003</v>
      </c>
      <c r="F45" s="65">
        <v>124121.98890999997</v>
      </c>
      <c r="G45" s="107">
        <v>419204.14635</v>
      </c>
      <c r="H45" s="65">
        <v>205363.59256000002</v>
      </c>
      <c r="I45" s="107">
        <v>170695.69664000004</v>
      </c>
      <c r="J45" s="65">
        <v>171849.70600999997</v>
      </c>
      <c r="K45" s="131">
        <v>220796.39732098681</v>
      </c>
      <c r="L45" s="65">
        <v>579927.07084199996</v>
      </c>
      <c r="M45" s="107">
        <v>537116.95253000013</v>
      </c>
      <c r="N45" s="65">
        <v>132364.60909000004</v>
      </c>
      <c r="O45" s="65">
        <v>170142.39668000006</v>
      </c>
      <c r="P45" s="132">
        <v>3874999.0948929875</v>
      </c>
      <c r="Q45" s="132">
        <v>-1363.570350981247</v>
      </c>
      <c r="R45" s="403">
        <v>3873635.5245420062</v>
      </c>
      <c r="S45" s="52"/>
      <c r="T45" s="197"/>
      <c r="U45" s="197"/>
      <c r="V45" s="197"/>
    </row>
    <row r="46" spans="1:22" ht="15" customHeight="1">
      <c r="A46" s="404" t="s">
        <v>220</v>
      </c>
      <c r="B46" s="108">
        <v>141129.83413999999</v>
      </c>
      <c r="C46" s="109">
        <v>418596.04814000003</v>
      </c>
      <c r="D46" s="110">
        <v>443085.09018000006</v>
      </c>
      <c r="E46" s="109">
        <v>159419.37659999996</v>
      </c>
      <c r="F46" s="110">
        <v>156089.18997000001</v>
      </c>
      <c r="G46" s="109">
        <v>491854.33935000002</v>
      </c>
      <c r="H46" s="110">
        <v>237440.50290000008</v>
      </c>
      <c r="I46" s="109">
        <v>184882.53738999995</v>
      </c>
      <c r="J46" s="110">
        <v>196557.73219000004</v>
      </c>
      <c r="K46" s="133">
        <v>288958.73649500031</v>
      </c>
      <c r="L46" s="110">
        <v>642563.46111800009</v>
      </c>
      <c r="M46" s="109">
        <v>818128.35493000015</v>
      </c>
      <c r="N46" s="110">
        <v>157561.88801</v>
      </c>
      <c r="O46" s="66">
        <v>205447.51954000004</v>
      </c>
      <c r="P46" s="134">
        <v>4541714.6109529994</v>
      </c>
      <c r="Q46" s="134">
        <v>33256.226323777599</v>
      </c>
      <c r="R46" s="110">
        <v>4574970.8372767773</v>
      </c>
      <c r="S46" s="52"/>
      <c r="T46" s="197"/>
      <c r="U46" s="197"/>
      <c r="V46" s="197"/>
    </row>
    <row r="47" spans="1:22" ht="15" customHeight="1">
      <c r="A47" s="400" t="s">
        <v>221</v>
      </c>
      <c r="B47" s="64"/>
      <c r="C47" s="106"/>
      <c r="D47" s="65"/>
      <c r="E47" s="106"/>
      <c r="F47" s="65"/>
      <c r="G47" s="106"/>
      <c r="H47" s="65"/>
      <c r="I47" s="106"/>
      <c r="J47" s="65"/>
      <c r="K47" s="129"/>
      <c r="L47" s="65"/>
      <c r="M47" s="106"/>
      <c r="N47" s="65"/>
      <c r="O47" s="386"/>
      <c r="P47" s="130"/>
      <c r="Q47" s="130"/>
      <c r="R47" s="401"/>
      <c r="S47" s="52"/>
      <c r="T47" s="197"/>
      <c r="U47" s="197"/>
      <c r="V47" s="197"/>
    </row>
    <row r="48" spans="1:22" ht="15" customHeight="1">
      <c r="A48" s="402" t="s">
        <v>222</v>
      </c>
      <c r="B48" s="64"/>
      <c r="C48" s="107"/>
      <c r="D48" s="65"/>
      <c r="E48" s="107"/>
      <c r="F48" s="65"/>
      <c r="G48" s="107"/>
      <c r="H48" s="65"/>
      <c r="I48" s="107"/>
      <c r="J48" s="65"/>
      <c r="K48" s="131"/>
      <c r="L48" s="65"/>
      <c r="M48" s="107"/>
      <c r="N48" s="65"/>
      <c r="O48" s="65"/>
      <c r="P48" s="132"/>
      <c r="Q48" s="132"/>
      <c r="R48" s="403"/>
      <c r="S48" s="52"/>
      <c r="T48" s="197"/>
      <c r="U48" s="197"/>
      <c r="V48" s="197"/>
    </row>
    <row r="49" spans="1:22" ht="15" customHeight="1">
      <c r="A49" s="404" t="s">
        <v>223</v>
      </c>
      <c r="B49" s="108"/>
      <c r="C49" s="109"/>
      <c r="D49" s="110"/>
      <c r="E49" s="109"/>
      <c r="F49" s="110"/>
      <c r="G49" s="109"/>
      <c r="H49" s="110"/>
      <c r="I49" s="109"/>
      <c r="J49" s="110"/>
      <c r="K49" s="133"/>
      <c r="L49" s="110"/>
      <c r="M49" s="109"/>
      <c r="N49" s="110"/>
      <c r="O49" s="66"/>
      <c r="P49" s="134"/>
      <c r="Q49" s="134"/>
      <c r="R49" s="110"/>
      <c r="S49" s="52"/>
      <c r="T49" s="197"/>
      <c r="U49" s="197"/>
      <c r="V49" s="197"/>
    </row>
    <row r="50" spans="1:22" ht="15" customHeight="1">
      <c r="A50" s="531" t="s">
        <v>52</v>
      </c>
      <c r="B50" s="513">
        <f>SUM(B38:B40)</f>
        <v>1226389.8908099998</v>
      </c>
      <c r="C50" s="525">
        <f>SUM(C38:C40)</f>
        <v>4816777.0887399996</v>
      </c>
      <c r="D50" s="513">
        <f t="shared" ref="D50:J50" si="14">SUM(D38:D40)</f>
        <v>2124790.2033299999</v>
      </c>
      <c r="E50" s="525">
        <f t="shared" si="14"/>
        <v>1500947.79556</v>
      </c>
      <c r="F50" s="513">
        <f t="shared" si="14"/>
        <v>1472360.7016600003</v>
      </c>
      <c r="G50" s="525">
        <f t="shared" si="14"/>
        <v>3591481.9993799999</v>
      </c>
      <c r="H50" s="513">
        <f t="shared" si="14"/>
        <v>2119542.6400200003</v>
      </c>
      <c r="I50" s="525">
        <f t="shared" si="14"/>
        <v>1619824.6893100003</v>
      </c>
      <c r="J50" s="513">
        <f t="shared" si="14"/>
        <v>1621296.9247999999</v>
      </c>
      <c r="K50" s="525">
        <f>SUM(K38:K40)</f>
        <v>4026039.6942500742</v>
      </c>
      <c r="L50" s="513">
        <f t="shared" ref="L50:R50" si="15">SUM(L38:L40)</f>
        <v>4517052.6953659998</v>
      </c>
      <c r="M50" s="525">
        <f t="shared" si="15"/>
        <v>5011713.3420500001</v>
      </c>
      <c r="N50" s="513">
        <f t="shared" si="15"/>
        <v>1478852.41322</v>
      </c>
      <c r="O50" s="514">
        <f t="shared" si="15"/>
        <v>1882124.5663099999</v>
      </c>
      <c r="P50" s="524">
        <f t="shared" si="15"/>
        <v>37009194.644806072</v>
      </c>
      <c r="Q50" s="524">
        <f t="shared" si="15"/>
        <v>682242.73018498626</v>
      </c>
      <c r="R50" s="515">
        <f t="shared" si="15"/>
        <v>37691437.374991059</v>
      </c>
    </row>
    <row r="51" spans="1:22" ht="15" customHeight="1">
      <c r="A51" s="532" t="s">
        <v>61</v>
      </c>
      <c r="B51" s="595">
        <f>SUM(B41:B43)</f>
        <v>647022.84916999994</v>
      </c>
      <c r="C51" s="601">
        <f>SUM(C41:C43)</f>
        <v>2029571.0560500002</v>
      </c>
      <c r="D51" s="595">
        <f t="shared" ref="D51:J51" si="16">SUM(D41:D43)</f>
        <v>1804725.3310500002</v>
      </c>
      <c r="E51" s="601">
        <f t="shared" si="16"/>
        <v>713401.96392999997</v>
      </c>
      <c r="F51" s="595">
        <f t="shared" si="16"/>
        <v>703894.76656999998</v>
      </c>
      <c r="G51" s="601">
        <f t="shared" si="16"/>
        <v>2037930.8613399998</v>
      </c>
      <c r="H51" s="595">
        <f t="shared" si="16"/>
        <v>1018929.4317800001</v>
      </c>
      <c r="I51" s="601">
        <f t="shared" si="16"/>
        <v>810754.39356999984</v>
      </c>
      <c r="J51" s="595">
        <f t="shared" si="16"/>
        <v>831048.78102000023</v>
      </c>
      <c r="K51" s="601">
        <f>SUM(K41:K43)</f>
        <v>1644569.7765389471</v>
      </c>
      <c r="L51" s="595">
        <f t="shared" ref="L51:R51" si="17">SUM(L41:L43)</f>
        <v>2513866.6257130001</v>
      </c>
      <c r="M51" s="601">
        <f t="shared" si="17"/>
        <v>3409153.15185</v>
      </c>
      <c r="N51" s="595">
        <f t="shared" si="17"/>
        <v>696469.00004099996</v>
      </c>
      <c r="O51" s="595">
        <f t="shared" si="17"/>
        <v>951899.19545000012</v>
      </c>
      <c r="P51" s="600">
        <f t="shared" si="17"/>
        <v>19813237.184072949</v>
      </c>
      <c r="Q51" s="600">
        <f t="shared" si="17"/>
        <v>267799.36077137099</v>
      </c>
      <c r="R51" s="594">
        <f t="shared" si="17"/>
        <v>20081036.544844318</v>
      </c>
    </row>
    <row r="52" spans="1:22" ht="15" customHeight="1">
      <c r="A52" s="532" t="s">
        <v>73</v>
      </c>
      <c r="B52" s="595">
        <f>SUM(B44:B46)</f>
        <v>364529.94173000002</v>
      </c>
      <c r="C52" s="601">
        <f>SUM(C44:C46)</f>
        <v>1067373.8259100001</v>
      </c>
      <c r="D52" s="595">
        <f t="shared" ref="D52:J52" si="18">SUM(D44:D46)</f>
        <v>1541006.9526600002</v>
      </c>
      <c r="E52" s="601">
        <f t="shared" si="18"/>
        <v>396769.20236999996</v>
      </c>
      <c r="F52" s="595">
        <f t="shared" si="18"/>
        <v>391470.37607999996</v>
      </c>
      <c r="G52" s="601">
        <f t="shared" si="18"/>
        <v>1337161.7928599999</v>
      </c>
      <c r="H52" s="595">
        <f t="shared" si="18"/>
        <v>628601.49651000008</v>
      </c>
      <c r="I52" s="601">
        <f t="shared" si="18"/>
        <v>520018.94559999998</v>
      </c>
      <c r="J52" s="595">
        <f t="shared" si="18"/>
        <v>511738.49153</v>
      </c>
      <c r="K52" s="601">
        <f>SUM(K44:K46)</f>
        <v>726985.15701400011</v>
      </c>
      <c r="L52" s="595">
        <f t="shared" ref="L52:R52" si="19">SUM(L44:L46)</f>
        <v>1751675.375005</v>
      </c>
      <c r="M52" s="601">
        <f t="shared" si="19"/>
        <v>2318765.5630799998</v>
      </c>
      <c r="N52" s="595">
        <f t="shared" si="19"/>
        <v>405640.30723999999</v>
      </c>
      <c r="O52" s="595">
        <f t="shared" si="19"/>
        <v>540354.28503000003</v>
      </c>
      <c r="P52" s="600">
        <f t="shared" si="19"/>
        <v>12502091.712618999</v>
      </c>
      <c r="Q52" s="600">
        <f t="shared" si="19"/>
        <v>28366.140747513455</v>
      </c>
      <c r="R52" s="594">
        <f t="shared" si="19"/>
        <v>12530457.853366513</v>
      </c>
    </row>
    <row r="53" spans="1:22" ht="15" customHeight="1">
      <c r="A53" s="533" t="s">
        <v>62</v>
      </c>
      <c r="B53" s="567">
        <f>SUM(B47:B49)</f>
        <v>0</v>
      </c>
      <c r="C53" s="574">
        <f>SUM(C47:C49)</f>
        <v>0</v>
      </c>
      <c r="D53" s="567">
        <f t="shared" ref="D53:J53" si="20">SUM(D47:D49)</f>
        <v>0</v>
      </c>
      <c r="E53" s="574">
        <f t="shared" si="20"/>
        <v>0</v>
      </c>
      <c r="F53" s="567">
        <f t="shared" si="20"/>
        <v>0</v>
      </c>
      <c r="G53" s="574">
        <f t="shared" si="20"/>
        <v>0</v>
      </c>
      <c r="H53" s="567">
        <f t="shared" si="20"/>
        <v>0</v>
      </c>
      <c r="I53" s="574">
        <f t="shared" si="20"/>
        <v>0</v>
      </c>
      <c r="J53" s="567">
        <f t="shared" si="20"/>
        <v>0</v>
      </c>
      <c r="K53" s="574">
        <f>SUM(K47:K49)</f>
        <v>0</v>
      </c>
      <c r="L53" s="567">
        <f t="shared" ref="L53:R53" si="21">SUM(L47:L49)</f>
        <v>0</v>
      </c>
      <c r="M53" s="574">
        <f t="shared" si="21"/>
        <v>0</v>
      </c>
      <c r="N53" s="567">
        <f t="shared" si="21"/>
        <v>0</v>
      </c>
      <c r="O53" s="568">
        <f t="shared" si="21"/>
        <v>0</v>
      </c>
      <c r="P53" s="573">
        <f t="shared" si="21"/>
        <v>0</v>
      </c>
      <c r="Q53" s="573">
        <f t="shared" si="21"/>
        <v>0</v>
      </c>
      <c r="R53" s="567">
        <f t="shared" si="21"/>
        <v>0</v>
      </c>
    </row>
    <row r="54" spans="1:22" ht="15" customHeight="1">
      <c r="A54" s="534" t="s">
        <v>63</v>
      </c>
      <c r="B54" s="64">
        <f>SUM(B38:B43)</f>
        <v>1873412.7399799998</v>
      </c>
      <c r="C54" s="129">
        <f>SUM(C38:C43)</f>
        <v>6846348.1447900003</v>
      </c>
      <c r="D54" s="64">
        <f t="shared" ref="D54:J54" si="22">SUM(D38:D43)</f>
        <v>3929515.5343800001</v>
      </c>
      <c r="E54" s="129">
        <f t="shared" si="22"/>
        <v>2214349.7594900001</v>
      </c>
      <c r="F54" s="64">
        <f t="shared" si="22"/>
        <v>2176255.4682300002</v>
      </c>
      <c r="G54" s="129">
        <f t="shared" si="22"/>
        <v>5629412.8607199993</v>
      </c>
      <c r="H54" s="64">
        <f t="shared" si="22"/>
        <v>3138472.0718000005</v>
      </c>
      <c r="I54" s="129">
        <f t="shared" si="22"/>
        <v>2430579.0828800001</v>
      </c>
      <c r="J54" s="64">
        <f t="shared" si="22"/>
        <v>2452345.7058200003</v>
      </c>
      <c r="K54" s="129">
        <f>SUM(K38:K43)</f>
        <v>5670609.4707890209</v>
      </c>
      <c r="L54" s="64">
        <f t="shared" ref="L54:R54" si="23">SUM(L38:L43)</f>
        <v>7030919.3210789999</v>
      </c>
      <c r="M54" s="129">
        <f t="shared" si="23"/>
        <v>8420866.493900001</v>
      </c>
      <c r="N54" s="64">
        <f t="shared" si="23"/>
        <v>2175321.4132610001</v>
      </c>
      <c r="O54" s="597">
        <f t="shared" si="23"/>
        <v>2834023.7617599997</v>
      </c>
      <c r="P54" s="602">
        <f t="shared" si="23"/>
        <v>56822431.828879014</v>
      </c>
      <c r="Q54" s="602">
        <f t="shared" si="23"/>
        <v>950042.09095635731</v>
      </c>
      <c r="R54" s="598">
        <f t="shared" si="23"/>
        <v>57772473.919835374</v>
      </c>
    </row>
    <row r="55" spans="1:22" ht="15" customHeight="1">
      <c r="A55" s="535" t="s">
        <v>64</v>
      </c>
      <c r="B55" s="571">
        <f>SUM(B44:B49)</f>
        <v>364529.94173000002</v>
      </c>
      <c r="C55" s="578">
        <f>SUM(C44:C49)</f>
        <v>1067373.8259100001</v>
      </c>
      <c r="D55" s="571">
        <f t="shared" ref="D55:J55" si="24">SUM(D44:D49)</f>
        <v>1541006.9526600002</v>
      </c>
      <c r="E55" s="578">
        <f t="shared" si="24"/>
        <v>396769.20236999996</v>
      </c>
      <c r="F55" s="571">
        <f t="shared" si="24"/>
        <v>391470.37607999996</v>
      </c>
      <c r="G55" s="578">
        <f t="shared" si="24"/>
        <v>1337161.7928599999</v>
      </c>
      <c r="H55" s="571">
        <f t="shared" si="24"/>
        <v>628601.49651000008</v>
      </c>
      <c r="I55" s="578">
        <f t="shared" si="24"/>
        <v>520018.94559999998</v>
      </c>
      <c r="J55" s="571">
        <f t="shared" si="24"/>
        <v>511738.49153</v>
      </c>
      <c r="K55" s="578">
        <f>SUM(K44:K49)</f>
        <v>726985.15701400011</v>
      </c>
      <c r="L55" s="571">
        <f t="shared" ref="L55:R55" si="25">SUM(L44:L49)</f>
        <v>1751675.375005</v>
      </c>
      <c r="M55" s="578">
        <f t="shared" si="25"/>
        <v>2318765.5630799998</v>
      </c>
      <c r="N55" s="571">
        <f t="shared" si="25"/>
        <v>405640.30723999999</v>
      </c>
      <c r="O55" s="572">
        <f t="shared" si="25"/>
        <v>540354.28503000003</v>
      </c>
      <c r="P55" s="577">
        <f t="shared" si="25"/>
        <v>12502091.712618999</v>
      </c>
      <c r="Q55" s="577">
        <f t="shared" si="25"/>
        <v>28366.140747513455</v>
      </c>
      <c r="R55" s="571">
        <f t="shared" si="25"/>
        <v>12530457.853366513</v>
      </c>
    </row>
    <row r="56" spans="1:22" ht="15" customHeight="1">
      <c r="A56" s="536" t="s">
        <v>224</v>
      </c>
      <c r="B56" s="569">
        <f>SUM(B38:B49)</f>
        <v>2237942.6817099997</v>
      </c>
      <c r="C56" s="576">
        <f>SUM(C38:C49)</f>
        <v>7913721.9706999995</v>
      </c>
      <c r="D56" s="569">
        <f t="shared" ref="D56:J56" si="26">SUM(D38:D49)</f>
        <v>5470522.48704</v>
      </c>
      <c r="E56" s="576">
        <f t="shared" si="26"/>
        <v>2611118.9618600002</v>
      </c>
      <c r="F56" s="569">
        <f t="shared" si="26"/>
        <v>2567725.8443100001</v>
      </c>
      <c r="G56" s="576">
        <f t="shared" si="26"/>
        <v>6966574.6535799997</v>
      </c>
      <c r="H56" s="569">
        <f t="shared" si="26"/>
        <v>3767073.5683100005</v>
      </c>
      <c r="I56" s="576">
        <f t="shared" si="26"/>
        <v>2950598.0284799999</v>
      </c>
      <c r="J56" s="569">
        <f t="shared" si="26"/>
        <v>2964084.19735</v>
      </c>
      <c r="K56" s="576">
        <f>SUM(K38:K49)</f>
        <v>6397594.6278030211</v>
      </c>
      <c r="L56" s="569">
        <f t="shared" ref="L56:R56" si="27">SUM(L38:L49)</f>
        <v>8782594.6960840002</v>
      </c>
      <c r="M56" s="576">
        <f t="shared" si="27"/>
        <v>10739632.056980001</v>
      </c>
      <c r="N56" s="569">
        <f t="shared" si="27"/>
        <v>2580961.7205010001</v>
      </c>
      <c r="O56" s="570">
        <f t="shared" si="27"/>
        <v>3374378.0467900001</v>
      </c>
      <c r="P56" s="575">
        <f t="shared" si="27"/>
        <v>69324523.541498005</v>
      </c>
      <c r="Q56" s="575">
        <f t="shared" si="27"/>
        <v>978408.23170387081</v>
      </c>
      <c r="R56" s="569">
        <f t="shared" si="27"/>
        <v>70302931.773201883</v>
      </c>
    </row>
    <row r="57" spans="1:22" ht="12" customHeight="1">
      <c r="E57" s="63"/>
      <c r="F57" s="63"/>
      <c r="G57" s="63"/>
      <c r="L57" s="63"/>
      <c r="M57" s="63"/>
      <c r="N57" s="63"/>
    </row>
    <row r="58" spans="1:22" ht="12" customHeight="1">
      <c r="E58" s="63"/>
      <c r="F58" s="63"/>
      <c r="G58" s="63"/>
      <c r="L58" s="63"/>
      <c r="M58" s="63"/>
      <c r="N58" s="63"/>
    </row>
    <row r="59" spans="1:22" ht="12" customHeight="1">
      <c r="E59" s="63"/>
      <c r="F59" s="63"/>
      <c r="G59" s="63"/>
      <c r="L59" s="63"/>
      <c r="M59" s="63"/>
      <c r="N59" s="63"/>
    </row>
    <row r="60" spans="1:22" ht="12" customHeight="1">
      <c r="E60" s="63"/>
      <c r="F60" s="63"/>
      <c r="G60" s="63"/>
      <c r="L60" s="63"/>
      <c r="M60" s="63"/>
      <c r="N60" s="63"/>
    </row>
    <row r="61" spans="1:22" ht="12" customHeight="1"/>
    <row r="62" spans="1:22" ht="12" customHeight="1"/>
    <row r="63" spans="1:22" ht="12" customHeight="1"/>
    <row r="64" spans="1:22" ht="12" customHeight="1"/>
    <row r="65" ht="12" customHeight="1"/>
  </sheetData>
  <mergeCells count="6">
    <mergeCell ref="A36:R36"/>
    <mergeCell ref="A35:R35"/>
    <mergeCell ref="A1:R1"/>
    <mergeCell ref="A2:I2"/>
    <mergeCell ref="A4:R4"/>
    <mergeCell ref="A3:R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9:R19 B51:R51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U59"/>
  <sheetViews>
    <sheetView showGridLines="0" zoomScaleNormal="100" zoomScaleSheetLayoutView="100" workbookViewId="0"/>
  </sheetViews>
  <sheetFormatPr defaultColWidth="9.140625" defaultRowHeight="12.75"/>
  <cols>
    <col min="1" max="1" width="6.42578125" style="135" customWidth="1"/>
    <col min="2" max="6" width="4.7109375" style="135" customWidth="1"/>
    <col min="7" max="9" width="4.85546875" style="135" customWidth="1"/>
    <col min="10" max="14" width="4.7109375" style="135" customWidth="1"/>
    <col min="15" max="15" width="3.7109375" style="135" customWidth="1"/>
    <col min="16" max="19" width="4.7109375" style="135" customWidth="1"/>
    <col min="20" max="20" width="3.7109375" style="135" customWidth="1"/>
    <col min="21" max="21" width="5" style="135" customWidth="1"/>
    <col min="22" max="16384" width="9.140625" style="135"/>
  </cols>
  <sheetData>
    <row r="1" spans="1:20" ht="18.75">
      <c r="A1" s="233" t="s">
        <v>297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</row>
    <row r="2" spans="1:20" ht="15" customHeight="1">
      <c r="E2" s="234"/>
      <c r="F2" s="234"/>
    </row>
    <row r="3" spans="1:20" ht="15" customHeight="1">
      <c r="A3" s="791" t="s">
        <v>258</v>
      </c>
      <c r="B3" s="791"/>
      <c r="C3" s="791"/>
      <c r="D3" s="791"/>
      <c r="E3" s="791"/>
      <c r="F3" s="791"/>
      <c r="G3" s="791"/>
      <c r="H3" s="791"/>
      <c r="I3" s="791"/>
      <c r="J3" s="791"/>
      <c r="K3" s="791"/>
      <c r="L3" s="791"/>
      <c r="M3" s="791"/>
      <c r="N3" s="791"/>
      <c r="O3" s="791"/>
      <c r="P3" s="791"/>
      <c r="Q3" s="791"/>
      <c r="R3" s="791"/>
      <c r="S3" s="791"/>
      <c r="T3" s="791"/>
    </row>
    <row r="4" spans="1:20" ht="15" customHeight="1">
      <c r="A4" s="219"/>
      <c r="C4" s="220"/>
      <c r="D4" s="220"/>
      <c r="E4" s="220"/>
      <c r="F4" s="220"/>
      <c r="G4" s="220"/>
      <c r="H4" s="202"/>
      <c r="I4" s="202"/>
    </row>
    <row r="5" spans="1:20" ht="15" customHeight="1">
      <c r="A5" s="219"/>
      <c r="C5" s="220"/>
      <c r="D5" s="220"/>
      <c r="E5" s="220"/>
      <c r="F5" s="220"/>
      <c r="G5" s="220"/>
      <c r="H5" s="202"/>
      <c r="I5" s="202"/>
    </row>
    <row r="6" spans="1:20" ht="15" customHeight="1">
      <c r="A6" s="219"/>
      <c r="B6" s="221"/>
      <c r="C6" s="221"/>
      <c r="D6" s="220"/>
      <c r="E6" s="220"/>
      <c r="F6" s="220"/>
      <c r="G6" s="221"/>
      <c r="H6" s="61"/>
      <c r="I6" s="202"/>
    </row>
    <row r="7" spans="1:20" ht="15" customHeight="1">
      <c r="A7" s="219"/>
      <c r="B7" s="221"/>
      <c r="C7" s="221"/>
      <c r="D7" s="220"/>
      <c r="E7" s="220"/>
      <c r="F7" s="220"/>
      <c r="G7" s="221"/>
      <c r="H7" s="61"/>
      <c r="I7" s="202"/>
    </row>
    <row r="8" spans="1:20" ht="15" customHeight="1">
      <c r="A8" s="219"/>
      <c r="B8" s="221"/>
      <c r="C8" s="221"/>
      <c r="D8" s="220"/>
      <c r="E8" s="220"/>
      <c r="F8" s="220"/>
      <c r="G8" s="221"/>
      <c r="H8" s="61"/>
      <c r="I8" s="202"/>
    </row>
    <row r="9" spans="1:20" ht="15" customHeight="1">
      <c r="A9" s="219"/>
      <c r="B9" s="220"/>
      <c r="C9" s="220"/>
      <c r="D9" s="220"/>
      <c r="E9" s="220"/>
      <c r="F9" s="220"/>
      <c r="G9" s="221"/>
      <c r="H9" s="61"/>
      <c r="I9" s="202"/>
    </row>
    <row r="10" spans="1:20" ht="15" customHeight="1">
      <c r="A10" s="219"/>
      <c r="B10" s="220"/>
      <c r="C10" s="220"/>
      <c r="D10" s="220"/>
      <c r="E10" s="220"/>
      <c r="F10" s="220"/>
      <c r="G10" s="220"/>
      <c r="H10" s="202"/>
      <c r="I10" s="202"/>
    </row>
    <row r="11" spans="1:20" ht="15" customHeight="1">
      <c r="A11" s="219"/>
      <c r="B11" s="220"/>
      <c r="C11" s="220"/>
      <c r="D11" s="220"/>
      <c r="E11" s="220"/>
      <c r="F11" s="220"/>
      <c r="G11" s="220"/>
      <c r="H11" s="202"/>
      <c r="I11" s="202"/>
    </row>
    <row r="12" spans="1:20" ht="15" customHeight="1">
      <c r="A12" s="219"/>
      <c r="B12" s="220"/>
      <c r="C12" s="220"/>
      <c r="D12" s="220"/>
      <c r="E12" s="220"/>
      <c r="F12" s="220"/>
      <c r="G12" s="220"/>
      <c r="H12" s="202"/>
      <c r="I12" s="202"/>
    </row>
    <row r="13" spans="1:20" ht="15" customHeight="1">
      <c r="A13" s="219"/>
      <c r="B13" s="220"/>
      <c r="C13" s="220"/>
      <c r="D13" s="220"/>
      <c r="E13" s="220"/>
      <c r="F13" s="220"/>
      <c r="G13" s="220"/>
      <c r="H13" s="202"/>
      <c r="I13" s="202"/>
    </row>
    <row r="14" spans="1:20" ht="15" customHeight="1">
      <c r="A14" s="219"/>
      <c r="B14" s="220"/>
      <c r="C14" s="220"/>
      <c r="D14" s="220"/>
      <c r="E14" s="220"/>
      <c r="F14" s="220"/>
      <c r="G14" s="220"/>
      <c r="H14" s="222"/>
      <c r="I14" s="222"/>
    </row>
    <row r="15" spans="1:20" ht="15" customHeight="1">
      <c r="A15" s="3"/>
      <c r="B15" s="3"/>
      <c r="C15" s="3"/>
      <c r="D15" s="3"/>
      <c r="E15" s="3"/>
      <c r="F15" s="3"/>
      <c r="G15" s="2"/>
      <c r="H15" s="223"/>
      <c r="I15" s="223"/>
    </row>
    <row r="16" spans="1:20" ht="15" customHeight="1">
      <c r="A16" s="3"/>
      <c r="B16" s="3"/>
      <c r="C16" s="3"/>
      <c r="D16" s="3"/>
      <c r="E16" s="3"/>
      <c r="F16" s="3"/>
    </row>
    <row r="17" spans="1:21" ht="15" customHeight="1">
      <c r="A17" s="3"/>
      <c r="B17" s="3"/>
      <c r="C17" s="3"/>
      <c r="D17" s="3"/>
      <c r="E17" s="3"/>
      <c r="F17" s="3"/>
    </row>
    <row r="18" spans="1:21" ht="15" customHeight="1">
      <c r="A18" s="3"/>
      <c r="B18" s="3"/>
      <c r="C18" s="3"/>
      <c r="D18" s="3"/>
      <c r="E18" s="3"/>
      <c r="F18" s="3"/>
    </row>
    <row r="19" spans="1:21" ht="15" customHeight="1">
      <c r="A19" s="3"/>
      <c r="B19" s="3"/>
      <c r="C19" s="3"/>
      <c r="D19" s="3"/>
      <c r="E19" s="3"/>
      <c r="F19" s="3"/>
    </row>
    <row r="20" spans="1:21" ht="15" customHeight="1">
      <c r="A20" s="3"/>
      <c r="B20" s="3"/>
      <c r="C20" s="3"/>
      <c r="D20" s="3"/>
      <c r="E20" s="3"/>
      <c r="F20" s="3"/>
    </row>
    <row r="21" spans="1:21" ht="12.95" customHeight="1">
      <c r="B21" s="159" t="s">
        <v>300</v>
      </c>
      <c r="C21" s="159"/>
      <c r="D21" s="159"/>
      <c r="E21" s="3"/>
      <c r="F21" s="2"/>
      <c r="G21" s="2"/>
      <c r="H21" s="2"/>
    </row>
    <row r="22" spans="1:21" ht="12.95" customHeight="1">
      <c r="B22" s="159" t="s">
        <v>97</v>
      </c>
      <c r="C22" s="159"/>
      <c r="D22" s="159"/>
      <c r="G22" s="792" t="s">
        <v>245</v>
      </c>
      <c r="H22" s="792"/>
      <c r="I22" s="792"/>
      <c r="K22" s="792" t="s">
        <v>114</v>
      </c>
      <c r="L22" s="792"/>
      <c r="M22" s="792"/>
      <c r="N22" s="792"/>
      <c r="P22" s="792" t="s">
        <v>248</v>
      </c>
      <c r="Q22" s="792"/>
      <c r="R22" s="792"/>
      <c r="S22" s="792"/>
      <c r="T22" s="792"/>
      <c r="U22" s="792"/>
    </row>
    <row r="23" spans="1:21" ht="12.95" customHeight="1">
      <c r="B23" s="159" t="s">
        <v>98</v>
      </c>
      <c r="C23" s="159"/>
      <c r="D23" s="159"/>
      <c r="G23" s="792" t="s">
        <v>246</v>
      </c>
      <c r="H23" s="792"/>
      <c r="I23" s="792"/>
      <c r="K23" s="793" t="s">
        <v>113</v>
      </c>
      <c r="L23" s="793"/>
      <c r="M23" s="793"/>
      <c r="N23" s="793"/>
      <c r="P23" s="792" t="s">
        <v>249</v>
      </c>
      <c r="Q23" s="792"/>
      <c r="R23" s="792"/>
      <c r="S23" s="792"/>
      <c r="T23" s="792"/>
      <c r="U23" s="792"/>
    </row>
    <row r="24" spans="1:21" ht="12.95" customHeight="1">
      <c r="B24" s="159" t="s">
        <v>99</v>
      </c>
      <c r="C24" s="159"/>
      <c r="D24" s="159"/>
      <c r="G24" s="792" t="s">
        <v>247</v>
      </c>
      <c r="H24" s="792"/>
      <c r="I24" s="792"/>
      <c r="K24" s="793"/>
      <c r="L24" s="793"/>
      <c r="M24" s="793"/>
      <c r="N24" s="793"/>
      <c r="P24" s="793" t="s">
        <v>250</v>
      </c>
      <c r="Q24" s="793"/>
      <c r="R24" s="793"/>
      <c r="S24" s="793"/>
      <c r="T24" s="793"/>
      <c r="U24" s="793"/>
    </row>
    <row r="25" spans="1:21" ht="12" customHeight="1">
      <c r="A25" s="3"/>
      <c r="B25" s="3"/>
      <c r="C25" s="3"/>
      <c r="D25" s="3"/>
      <c r="E25" s="3"/>
      <c r="F25" s="3"/>
      <c r="H25" s="224"/>
      <c r="I25" s="224"/>
      <c r="P25" s="793"/>
      <c r="Q25" s="793"/>
      <c r="R25" s="793"/>
      <c r="S25" s="793"/>
      <c r="T25" s="793"/>
      <c r="U25" s="793"/>
    </row>
    <row r="26" spans="1:21" ht="15" customHeight="1">
      <c r="A26" s="794"/>
      <c r="B26" s="794"/>
      <c r="C26" s="794"/>
      <c r="D26" s="794"/>
      <c r="E26" s="794"/>
      <c r="F26" s="794"/>
      <c r="G26" s="794"/>
      <c r="H26" s="794"/>
      <c r="I26" s="794"/>
      <c r="J26" s="794"/>
      <c r="K26" s="794"/>
      <c r="L26" s="794"/>
      <c r="M26" s="794"/>
      <c r="N26" s="794"/>
      <c r="O26" s="794"/>
      <c r="P26" s="794"/>
      <c r="Q26" s="794"/>
      <c r="R26" s="794"/>
      <c r="S26" s="794"/>
      <c r="T26" s="794"/>
    </row>
    <row r="27" spans="1:21" ht="15" customHeight="1">
      <c r="A27" s="795" t="s">
        <v>259</v>
      </c>
      <c r="B27" s="795"/>
      <c r="C27" s="795"/>
      <c r="D27" s="795"/>
      <c r="E27" s="795"/>
      <c r="F27" s="795"/>
      <c r="G27" s="795"/>
      <c r="H27" s="795"/>
      <c r="I27" s="795"/>
      <c r="J27" s="795"/>
      <c r="K27" s="795"/>
      <c r="L27" s="795"/>
      <c r="M27" s="795"/>
      <c r="N27" s="795"/>
      <c r="O27" s="795"/>
      <c r="P27" s="795"/>
      <c r="Q27" s="795"/>
      <c r="R27" s="795"/>
      <c r="S27" s="795"/>
      <c r="T27" s="795"/>
    </row>
    <row r="28" spans="1:21" ht="15" customHeight="1">
      <c r="A28" s="139"/>
      <c r="B28" s="139"/>
      <c r="C28" s="225"/>
      <c r="D28" s="225"/>
      <c r="E28" s="225"/>
      <c r="F28" s="225"/>
      <c r="G28" s="226"/>
      <c r="H28" s="227"/>
      <c r="I28" s="227"/>
      <c r="J28" s="146"/>
    </row>
    <row r="29" spans="1:21" ht="15" customHeight="1" thickBot="1">
      <c r="B29" s="764" t="s">
        <v>203</v>
      </c>
      <c r="C29" s="764"/>
      <c r="D29" s="764"/>
      <c r="E29" s="764"/>
      <c r="F29" s="156"/>
      <c r="G29" s="157"/>
      <c r="K29" s="155"/>
      <c r="P29" s="764" t="s">
        <v>204</v>
      </c>
      <c r="Q29" s="764"/>
      <c r="R29" s="764"/>
      <c r="S29" s="764"/>
    </row>
    <row r="30" spans="1:21" ht="15" customHeight="1" thickBot="1">
      <c r="B30" s="764"/>
      <c r="C30" s="764"/>
      <c r="D30" s="764"/>
      <c r="E30" s="764"/>
      <c r="F30" s="170"/>
      <c r="G30" s="170"/>
      <c r="I30" s="796" t="s">
        <v>113</v>
      </c>
      <c r="J30" s="797"/>
      <c r="K30" s="797"/>
      <c r="L30" s="798"/>
      <c r="P30" s="764"/>
      <c r="Q30" s="764"/>
      <c r="R30" s="764"/>
      <c r="S30" s="764"/>
    </row>
    <row r="31" spans="1:21" ht="15" customHeight="1">
      <c r="A31" s="158"/>
      <c r="B31" s="764"/>
      <c r="C31" s="764"/>
      <c r="D31" s="764"/>
      <c r="E31" s="764"/>
      <c r="F31" s="139"/>
      <c r="G31" s="139"/>
      <c r="H31" s="139"/>
      <c r="I31" s="154"/>
      <c r="J31" s="155"/>
      <c r="K31" s="155"/>
      <c r="L31" s="154"/>
      <c r="P31" s="764"/>
      <c r="Q31" s="764"/>
      <c r="R31" s="764"/>
      <c r="S31" s="764"/>
    </row>
    <row r="32" spans="1:21" ht="15" customHeight="1">
      <c r="A32" s="763"/>
      <c r="B32" s="763"/>
      <c r="C32" s="151"/>
      <c r="D32" s="151"/>
      <c r="E32" s="789"/>
      <c r="F32" s="790"/>
      <c r="G32" s="61"/>
      <c r="H32" s="138"/>
      <c r="I32" s="152"/>
      <c r="J32" s="146"/>
    </row>
    <row r="33" spans="1:20" ht="15" customHeight="1">
      <c r="C33" s="153"/>
      <c r="D33" s="138"/>
      <c r="E33" s="790"/>
      <c r="F33" s="790"/>
      <c r="G33" s="170"/>
      <c r="H33" s="152"/>
      <c r="I33" s="152"/>
      <c r="J33" s="146"/>
    </row>
    <row r="34" spans="1:20" ht="15" customHeight="1">
      <c r="B34" s="780" t="s">
        <v>50</v>
      </c>
      <c r="C34" s="780"/>
      <c r="D34" s="780"/>
      <c r="E34" s="780"/>
      <c r="F34" s="170"/>
      <c r="G34" s="149"/>
      <c r="H34" s="149"/>
      <c r="I34" s="138"/>
      <c r="J34" s="138"/>
    </row>
    <row r="35" spans="1:20" ht="15" customHeight="1">
      <c r="A35" s="136"/>
      <c r="B35" s="780"/>
      <c r="C35" s="780"/>
      <c r="D35" s="780"/>
      <c r="E35" s="780"/>
      <c r="F35" s="150"/>
      <c r="G35" s="150"/>
      <c r="I35" s="781" t="s">
        <v>114</v>
      </c>
      <c r="J35" s="782"/>
      <c r="K35" s="782"/>
      <c r="L35" s="783"/>
    </row>
    <row r="36" spans="1:20" ht="15" customHeight="1">
      <c r="A36" s="139"/>
      <c r="B36" s="780"/>
      <c r="C36" s="780"/>
      <c r="D36" s="780"/>
      <c r="E36" s="780"/>
      <c r="F36" s="138"/>
      <c r="G36" s="138"/>
      <c r="I36" s="784" t="s">
        <v>115</v>
      </c>
      <c r="J36" s="764"/>
      <c r="K36" s="764"/>
      <c r="L36" s="785"/>
    </row>
    <row r="37" spans="1:20" ht="15" customHeight="1">
      <c r="C37" s="148"/>
      <c r="D37" s="138"/>
      <c r="E37" s="138"/>
      <c r="F37" s="138"/>
      <c r="G37" s="138"/>
      <c r="I37" s="784"/>
      <c r="J37" s="764"/>
      <c r="K37" s="764"/>
      <c r="L37" s="785"/>
      <c r="P37" s="764" t="s">
        <v>108</v>
      </c>
      <c r="Q37" s="764"/>
      <c r="R37" s="764"/>
      <c r="S37" s="764"/>
    </row>
    <row r="38" spans="1:20" ht="15" customHeight="1">
      <c r="B38" s="780" t="s">
        <v>51</v>
      </c>
      <c r="C38" s="780"/>
      <c r="D38" s="780"/>
      <c r="E38" s="780"/>
      <c r="F38" s="138"/>
      <c r="G38" s="138"/>
      <c r="I38" s="786"/>
      <c r="J38" s="787"/>
      <c r="K38" s="787"/>
      <c r="L38" s="788"/>
      <c r="P38" s="764"/>
      <c r="Q38" s="764"/>
      <c r="R38" s="764"/>
      <c r="S38" s="764"/>
    </row>
    <row r="39" spans="1:20" ht="15" customHeight="1">
      <c r="A39" s="136"/>
      <c r="B39" s="780"/>
      <c r="C39" s="780"/>
      <c r="D39" s="780"/>
      <c r="E39" s="780"/>
      <c r="F39" s="147"/>
      <c r="G39" s="138"/>
      <c r="J39" s="146"/>
      <c r="R39" s="138"/>
      <c r="S39" s="138"/>
    </row>
    <row r="40" spans="1:20" ht="15" customHeight="1">
      <c r="A40" s="136"/>
      <c r="B40" s="780"/>
      <c r="C40" s="780"/>
      <c r="D40" s="780"/>
      <c r="E40" s="780"/>
      <c r="F40" s="138"/>
      <c r="G40" s="141"/>
      <c r="J40" s="138"/>
      <c r="O40" s="235"/>
      <c r="P40" s="235"/>
      <c r="Q40" s="235"/>
      <c r="R40" s="236"/>
      <c r="S40" s="236"/>
      <c r="T40" s="235"/>
    </row>
    <row r="41" spans="1:20" ht="15" customHeight="1">
      <c r="A41" s="136"/>
      <c r="B41" s="171"/>
      <c r="C41" s="171"/>
      <c r="D41" s="171"/>
      <c r="E41" s="171"/>
      <c r="F41" s="138"/>
      <c r="G41" s="141"/>
      <c r="J41" s="138"/>
      <c r="O41" s="235"/>
      <c r="P41" s="779" t="s">
        <v>111</v>
      </c>
      <c r="Q41" s="779"/>
      <c r="R41" s="779"/>
      <c r="S41" s="779"/>
      <c r="T41" s="762" t="s">
        <v>22</v>
      </c>
    </row>
    <row r="42" spans="1:20" ht="15" customHeight="1">
      <c r="A42" s="763"/>
      <c r="B42" s="763"/>
      <c r="C42" s="145"/>
      <c r="D42" s="138"/>
      <c r="E42" s="138"/>
      <c r="F42" s="138"/>
      <c r="G42" s="141"/>
      <c r="J42" s="146"/>
      <c r="O42" s="235"/>
      <c r="P42" s="764" t="s">
        <v>116</v>
      </c>
      <c r="Q42" s="764"/>
      <c r="R42" s="764"/>
      <c r="S42" s="764"/>
      <c r="T42" s="762"/>
    </row>
    <row r="43" spans="1:20" ht="15" customHeight="1">
      <c r="B43" s="765" t="s">
        <v>117</v>
      </c>
      <c r="C43" s="765"/>
      <c r="D43" s="765"/>
      <c r="E43" s="765"/>
      <c r="F43" s="138"/>
      <c r="G43" s="138"/>
      <c r="O43" s="235"/>
      <c r="P43" s="764"/>
      <c r="Q43" s="764"/>
      <c r="R43" s="764"/>
      <c r="S43" s="764"/>
      <c r="T43" s="762"/>
    </row>
    <row r="44" spans="1:20" ht="15" customHeight="1">
      <c r="B44" s="765"/>
      <c r="C44" s="765"/>
      <c r="D44" s="765"/>
      <c r="E44" s="765"/>
      <c r="F44" s="170"/>
      <c r="G44" s="170"/>
      <c r="I44" s="766" t="s">
        <v>118</v>
      </c>
      <c r="J44" s="767"/>
      <c r="K44" s="767"/>
      <c r="L44" s="768"/>
      <c r="O44" s="235"/>
      <c r="P44" s="769" t="s">
        <v>206</v>
      </c>
      <c r="Q44" s="769"/>
      <c r="R44" s="769"/>
      <c r="S44" s="769"/>
      <c r="T44" s="762"/>
    </row>
    <row r="45" spans="1:20" ht="15" customHeight="1" thickBot="1">
      <c r="A45" s="144"/>
      <c r="F45" s="138"/>
      <c r="G45" s="138"/>
      <c r="I45" s="770" t="s">
        <v>296</v>
      </c>
      <c r="J45" s="771"/>
      <c r="K45" s="771"/>
      <c r="L45" s="772"/>
      <c r="O45" s="235"/>
      <c r="P45" s="769"/>
      <c r="Q45" s="769"/>
      <c r="R45" s="769"/>
      <c r="S45" s="769"/>
      <c r="T45" s="762"/>
    </row>
    <row r="46" spans="1:20" ht="15" customHeight="1" thickBot="1">
      <c r="A46" s="144"/>
      <c r="B46" s="144"/>
      <c r="C46" s="776" t="s">
        <v>119</v>
      </c>
      <c r="D46" s="777"/>
      <c r="E46" s="777"/>
      <c r="F46" s="778"/>
      <c r="I46" s="770"/>
      <c r="J46" s="771"/>
      <c r="K46" s="771"/>
      <c r="L46" s="772"/>
      <c r="O46" s="235"/>
      <c r="P46" s="771" t="s">
        <v>205</v>
      </c>
      <c r="Q46" s="771"/>
      <c r="R46" s="771"/>
      <c r="S46" s="771"/>
      <c r="T46" s="762"/>
    </row>
    <row r="47" spans="1:20" ht="15" customHeight="1">
      <c r="F47" s="138"/>
      <c r="G47" s="138"/>
      <c r="I47" s="773"/>
      <c r="J47" s="774"/>
      <c r="K47" s="774"/>
      <c r="L47" s="775"/>
      <c r="O47" s="235"/>
      <c r="P47" s="771"/>
      <c r="Q47" s="771"/>
      <c r="R47" s="771"/>
      <c r="S47" s="771"/>
      <c r="T47" s="762"/>
    </row>
    <row r="48" spans="1:20" ht="15" customHeight="1">
      <c r="B48" s="765" t="s">
        <v>120</v>
      </c>
      <c r="C48" s="765"/>
      <c r="D48" s="765"/>
      <c r="E48" s="765"/>
      <c r="G48" s="141"/>
      <c r="J48" s="142"/>
      <c r="O48" s="235"/>
      <c r="P48" s="771"/>
      <c r="Q48" s="771"/>
      <c r="R48" s="771"/>
      <c r="S48" s="771"/>
      <c r="T48" s="762"/>
    </row>
    <row r="49" spans="1:20" ht="15" customHeight="1">
      <c r="A49" s="143"/>
      <c r="B49" s="765"/>
      <c r="C49" s="765"/>
      <c r="D49" s="765"/>
      <c r="E49" s="765"/>
      <c r="G49" s="141"/>
      <c r="J49" s="142"/>
      <c r="O49" s="235"/>
      <c r="P49" s="771"/>
      <c r="Q49" s="771"/>
      <c r="R49" s="771"/>
      <c r="S49" s="771"/>
      <c r="T49" s="762"/>
    </row>
    <row r="50" spans="1:20" ht="15" customHeight="1">
      <c r="A50" s="136"/>
      <c r="B50" s="136"/>
      <c r="D50" s="137"/>
      <c r="E50" s="138"/>
      <c r="F50" s="138"/>
      <c r="G50" s="139"/>
      <c r="H50" s="2"/>
      <c r="I50" s="759" t="s">
        <v>121</v>
      </c>
      <c r="J50" s="759"/>
      <c r="K50" s="759"/>
      <c r="L50" s="759"/>
      <c r="O50" s="235"/>
      <c r="P50" s="760" t="s">
        <v>122</v>
      </c>
      <c r="Q50" s="760"/>
      <c r="R50" s="760"/>
      <c r="S50" s="760"/>
      <c r="T50" s="762"/>
    </row>
    <row r="51" spans="1:20" ht="15" customHeight="1">
      <c r="A51" s="136"/>
      <c r="B51" s="136"/>
      <c r="D51" s="138"/>
      <c r="E51" s="138"/>
      <c r="F51" s="138"/>
      <c r="G51" s="138"/>
      <c r="H51" s="140"/>
      <c r="I51" s="759"/>
      <c r="J51" s="759"/>
      <c r="K51" s="759"/>
      <c r="L51" s="759"/>
      <c r="O51" s="235"/>
      <c r="P51" s="760"/>
      <c r="Q51" s="760"/>
      <c r="R51" s="760"/>
      <c r="S51" s="760"/>
      <c r="T51" s="762"/>
    </row>
    <row r="52" spans="1:20" ht="15" customHeight="1">
      <c r="B52" s="761" t="s">
        <v>123</v>
      </c>
      <c r="C52" s="761"/>
      <c r="D52" s="761"/>
      <c r="E52" s="761"/>
      <c r="O52" s="235"/>
      <c r="P52" s="761" t="s">
        <v>67</v>
      </c>
      <c r="Q52" s="761"/>
      <c r="R52" s="761"/>
      <c r="S52" s="761"/>
      <c r="T52" s="762"/>
    </row>
    <row r="53" spans="1:20" ht="15" customHeight="1">
      <c r="B53" s="761"/>
      <c r="C53" s="761"/>
      <c r="D53" s="761"/>
      <c r="E53" s="761"/>
      <c r="O53" s="235"/>
      <c r="P53" s="761"/>
      <c r="Q53" s="761"/>
      <c r="R53" s="761"/>
      <c r="S53" s="761"/>
      <c r="T53" s="762"/>
    </row>
    <row r="54" spans="1:20" ht="15" customHeight="1">
      <c r="O54" s="235"/>
      <c r="P54" s="235"/>
      <c r="Q54" s="235"/>
      <c r="R54" s="235"/>
      <c r="S54" s="235"/>
      <c r="T54" s="235"/>
    </row>
    <row r="55" spans="1:20" ht="15" customHeight="1"/>
    <row r="56" spans="1:20" ht="15" customHeight="1"/>
    <row r="57" spans="1:20" ht="15" customHeight="1"/>
    <row r="58" spans="1:20" ht="15" customHeight="1"/>
    <row r="59" spans="1:20" ht="15" customHeight="1"/>
  </sheetData>
  <mergeCells count="36">
    <mergeCell ref="A32:B32"/>
    <mergeCell ref="E32:F33"/>
    <mergeCell ref="A3:T3"/>
    <mergeCell ref="G22:I22"/>
    <mergeCell ref="K22:N22"/>
    <mergeCell ref="P22:U22"/>
    <mergeCell ref="G23:I23"/>
    <mergeCell ref="K23:N24"/>
    <mergeCell ref="P23:U23"/>
    <mergeCell ref="G24:I24"/>
    <mergeCell ref="P24:U25"/>
    <mergeCell ref="A26:T26"/>
    <mergeCell ref="A27:T27"/>
    <mergeCell ref="B29:E31"/>
    <mergeCell ref="P29:S31"/>
    <mergeCell ref="I30:L30"/>
    <mergeCell ref="B34:E36"/>
    <mergeCell ref="I35:L35"/>
    <mergeCell ref="I36:L38"/>
    <mergeCell ref="P37:S38"/>
    <mergeCell ref="B38:E40"/>
    <mergeCell ref="I50:L51"/>
    <mergeCell ref="P50:S51"/>
    <mergeCell ref="B52:E53"/>
    <mergeCell ref="P52:S53"/>
    <mergeCell ref="T41:T53"/>
    <mergeCell ref="A42:B42"/>
    <mergeCell ref="P42:S43"/>
    <mergeCell ref="B43:E44"/>
    <mergeCell ref="I44:L44"/>
    <mergeCell ref="P44:S45"/>
    <mergeCell ref="I45:L47"/>
    <mergeCell ref="C46:F46"/>
    <mergeCell ref="P46:S49"/>
    <mergeCell ref="B48:E49"/>
    <mergeCell ref="P41:S4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2"/>
  <sheetViews>
    <sheetView showGridLines="0" topLeftCell="A19" zoomScaleNormal="100" zoomScaleSheetLayoutView="100" workbookViewId="0"/>
  </sheetViews>
  <sheetFormatPr defaultColWidth="9.140625" defaultRowHeight="11.25"/>
  <cols>
    <col min="1" max="1" width="18.42578125" style="160" customWidth="1"/>
    <col min="2" max="2" width="81" style="186" customWidth="1"/>
    <col min="3" max="3" width="9.140625" style="61" customWidth="1"/>
    <col min="4" max="4" width="11.7109375" style="61" customWidth="1"/>
    <col min="5" max="6" width="9.140625" style="61"/>
    <col min="7" max="7" width="11.7109375" style="61" customWidth="1"/>
    <col min="8" max="16384" width="9.140625" style="61"/>
  </cols>
  <sheetData>
    <row r="1" spans="1:2" ht="18.75">
      <c r="A1" s="15" t="s">
        <v>207</v>
      </c>
      <c r="B1" s="188"/>
    </row>
    <row r="2" spans="1:2" ht="6" customHeight="1">
      <c r="B2" s="188"/>
    </row>
    <row r="3" spans="1:2" ht="39.950000000000003" customHeight="1">
      <c r="A3" s="16" t="s">
        <v>127</v>
      </c>
      <c r="B3" s="172" t="s">
        <v>208</v>
      </c>
    </row>
    <row r="4" spans="1:2" ht="24.95" customHeight="1">
      <c r="A4" s="17" t="s">
        <v>107</v>
      </c>
      <c r="B4" s="18" t="s">
        <v>139</v>
      </c>
    </row>
    <row r="5" spans="1:2" ht="24.95" customHeight="1">
      <c r="A5" s="17" t="s">
        <v>140</v>
      </c>
      <c r="B5" s="8" t="s">
        <v>141</v>
      </c>
    </row>
    <row r="6" spans="1:2" ht="24.95" customHeight="1">
      <c r="A6" s="17" t="s">
        <v>7</v>
      </c>
      <c r="B6" s="18" t="s">
        <v>142</v>
      </c>
    </row>
    <row r="7" spans="1:2" ht="24.95" customHeight="1">
      <c r="A7" s="17" t="s">
        <v>143</v>
      </c>
      <c r="B7" s="18" t="s">
        <v>144</v>
      </c>
    </row>
    <row r="8" spans="1:2" ht="24.95" customHeight="1">
      <c r="A8" s="17" t="s">
        <v>145</v>
      </c>
      <c r="B8" s="18" t="s">
        <v>146</v>
      </c>
    </row>
    <row r="9" spans="1:2" ht="24.95" customHeight="1">
      <c r="A9" s="17" t="s">
        <v>312</v>
      </c>
      <c r="B9" s="18" t="s">
        <v>311</v>
      </c>
    </row>
    <row r="10" spans="1:2" ht="24.95" customHeight="1">
      <c r="A10" s="17" t="s">
        <v>101</v>
      </c>
      <c r="B10" s="10" t="s">
        <v>302</v>
      </c>
    </row>
    <row r="11" spans="1:2" ht="24.95" customHeight="1">
      <c r="A11" s="17" t="s">
        <v>147</v>
      </c>
      <c r="B11" s="18" t="s">
        <v>148</v>
      </c>
    </row>
    <row r="12" spans="1:2" ht="24.95" customHeight="1">
      <c r="A12" s="17" t="s">
        <v>149</v>
      </c>
      <c r="B12" s="18" t="s">
        <v>150</v>
      </c>
    </row>
    <row r="13" spans="1:2" ht="24.95" customHeight="1">
      <c r="A13" s="17" t="s">
        <v>151</v>
      </c>
      <c r="B13" s="18" t="s">
        <v>152</v>
      </c>
    </row>
    <row r="14" spans="1:2" ht="24.95" customHeight="1">
      <c r="A14" s="17" t="s">
        <v>54</v>
      </c>
      <c r="B14" s="18" t="s">
        <v>303</v>
      </c>
    </row>
    <row r="15" spans="1:2" ht="24.95" customHeight="1">
      <c r="A15" s="17" t="s">
        <v>6</v>
      </c>
      <c r="B15" s="18" t="s">
        <v>153</v>
      </c>
    </row>
    <row r="16" spans="1:2" ht="24.95" customHeight="1">
      <c r="A16" s="17" t="s">
        <v>75</v>
      </c>
      <c r="B16" s="18" t="s">
        <v>304</v>
      </c>
    </row>
    <row r="17" spans="1:2" ht="24.95" customHeight="1">
      <c r="A17" s="17" t="s">
        <v>154</v>
      </c>
      <c r="B17" s="18" t="s">
        <v>305</v>
      </c>
    </row>
    <row r="18" spans="1:2" ht="24.95" customHeight="1">
      <c r="A18" s="17" t="s">
        <v>155</v>
      </c>
      <c r="B18" s="9" t="s">
        <v>156</v>
      </c>
    </row>
    <row r="19" spans="1:2" ht="24.95" customHeight="1">
      <c r="A19" s="16" t="s">
        <v>157</v>
      </c>
      <c r="B19" s="9" t="s">
        <v>158</v>
      </c>
    </row>
    <row r="20" spans="1:2" ht="24.95" customHeight="1">
      <c r="A20" s="17" t="s">
        <v>159</v>
      </c>
      <c r="B20" s="8" t="s">
        <v>160</v>
      </c>
    </row>
    <row r="21" spans="1:2" ht="24.75" customHeight="1">
      <c r="A21" s="17" t="s">
        <v>34</v>
      </c>
      <c r="B21" s="11" t="s">
        <v>161</v>
      </c>
    </row>
    <row r="22" spans="1:2" ht="24.95" customHeight="1">
      <c r="A22" s="17" t="s">
        <v>162</v>
      </c>
      <c r="B22" s="9" t="s">
        <v>163</v>
      </c>
    </row>
    <row r="23" spans="1:2" ht="24.95" customHeight="1">
      <c r="A23" s="17" t="s">
        <v>164</v>
      </c>
      <c r="B23" s="18" t="s">
        <v>165</v>
      </c>
    </row>
    <row r="24" spans="1:2" ht="24.95" customHeight="1">
      <c r="A24" s="17" t="s">
        <v>193</v>
      </c>
      <c r="B24" s="18" t="s">
        <v>194</v>
      </c>
    </row>
    <row r="25" spans="1:2" ht="24.95" customHeight="1">
      <c r="A25" s="17" t="s">
        <v>166</v>
      </c>
      <c r="B25" s="18" t="s">
        <v>167</v>
      </c>
    </row>
    <row r="26" spans="1:2" ht="39.950000000000003" customHeight="1">
      <c r="A26" s="17" t="s">
        <v>21</v>
      </c>
      <c r="B26" s="18" t="s">
        <v>306</v>
      </c>
    </row>
    <row r="27" spans="1:2" ht="24.95" customHeight="1">
      <c r="A27" s="17" t="s">
        <v>168</v>
      </c>
      <c r="B27" s="18" t="s">
        <v>169</v>
      </c>
    </row>
    <row r="28" spans="1:2" ht="24.95" customHeight="1">
      <c r="A28" s="17" t="s">
        <v>170</v>
      </c>
      <c r="B28" s="18" t="s">
        <v>171</v>
      </c>
    </row>
    <row r="29" spans="1:2" ht="24.95" customHeight="1">
      <c r="A29" s="17" t="s">
        <v>172</v>
      </c>
      <c r="B29" s="18" t="s">
        <v>173</v>
      </c>
    </row>
    <row r="30" spans="1:2" ht="24.75" customHeight="1">
      <c r="A30" s="17" t="s">
        <v>174</v>
      </c>
      <c r="B30" s="8" t="s">
        <v>191</v>
      </c>
    </row>
    <row r="31" spans="1:2" ht="24.95" customHeight="1">
      <c r="A31" s="17" t="s">
        <v>175</v>
      </c>
      <c r="B31" s="18" t="s">
        <v>176</v>
      </c>
    </row>
    <row r="32" spans="1:2" ht="24.95" customHeight="1">
      <c r="A32" s="17" t="s">
        <v>177</v>
      </c>
      <c r="B32" s="18" t="s">
        <v>178</v>
      </c>
    </row>
    <row r="33" spans="1:2" ht="24.95" customHeight="1">
      <c r="A33" s="17" t="s">
        <v>299</v>
      </c>
      <c r="B33" s="18" t="s">
        <v>307</v>
      </c>
    </row>
    <row r="34" spans="1:2" ht="24.95" customHeight="1">
      <c r="A34" s="17" t="s">
        <v>179</v>
      </c>
      <c r="B34" s="9" t="s">
        <v>180</v>
      </c>
    </row>
    <row r="35" spans="1:2" ht="24.95" customHeight="1">
      <c r="A35" s="17" t="s">
        <v>5</v>
      </c>
      <c r="B35" s="18" t="s">
        <v>181</v>
      </c>
    </row>
    <row r="36" spans="1:2" ht="24.95" customHeight="1">
      <c r="A36" s="17" t="s">
        <v>4</v>
      </c>
      <c r="B36" s="18" t="s">
        <v>182</v>
      </c>
    </row>
    <row r="37" spans="1:2" ht="24.95" customHeight="1">
      <c r="A37" s="17" t="s">
        <v>183</v>
      </c>
      <c r="B37" s="18" t="s">
        <v>184</v>
      </c>
    </row>
    <row r="38" spans="1:2" ht="24.95" customHeight="1">
      <c r="A38" s="17" t="s">
        <v>33</v>
      </c>
      <c r="B38" s="18" t="s">
        <v>185</v>
      </c>
    </row>
    <row r="39" spans="1:2" ht="24.95" customHeight="1">
      <c r="A39" s="17" t="s">
        <v>186</v>
      </c>
      <c r="B39" s="9" t="s">
        <v>187</v>
      </c>
    </row>
    <row r="40" spans="1:2" ht="24.95" customHeight="1">
      <c r="A40" s="17" t="s">
        <v>188</v>
      </c>
      <c r="B40" s="18" t="s">
        <v>189</v>
      </c>
    </row>
    <row r="41" spans="1:2" ht="24.95" customHeight="1">
      <c r="A41" s="187"/>
      <c r="B41" s="181"/>
    </row>
    <row r="42" spans="1:2" ht="24.95" customHeight="1">
      <c r="A42" s="187"/>
      <c r="B42" s="185"/>
    </row>
  </sheetData>
  <sortState ref="A5:B40">
    <sortCondition ref="A4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/>
  <dimension ref="A1:D72"/>
  <sheetViews>
    <sheetView showGridLines="0" zoomScale="80" zoomScaleNormal="80" zoomScaleSheetLayoutView="100" workbookViewId="0"/>
  </sheetViews>
  <sheetFormatPr defaultColWidth="9.140625" defaultRowHeight="11.25"/>
  <cols>
    <col min="1" max="1" width="90.28515625" style="480" customWidth="1"/>
    <col min="2" max="4" width="9.140625" style="480" customWidth="1"/>
    <col min="5" max="5" width="9.140625" style="480"/>
    <col min="6" max="6" width="9.140625" style="480" customWidth="1"/>
    <col min="7" max="8" width="9.140625" style="480"/>
    <col min="9" max="9" width="9.140625" style="480" customWidth="1"/>
    <col min="10" max="16384" width="9.140625" style="480"/>
  </cols>
  <sheetData>
    <row r="1" spans="1:4" ht="18.75">
      <c r="A1" s="489" t="s">
        <v>190</v>
      </c>
      <c r="C1" s="481"/>
      <c r="D1" s="481"/>
    </row>
    <row r="2" spans="1:4" s="483" customFormat="1" ht="6" customHeight="1">
      <c r="A2" s="482"/>
      <c r="B2" s="482"/>
      <c r="C2" s="482"/>
      <c r="D2" s="482"/>
    </row>
    <row r="3" spans="1:4" ht="11.45" customHeight="1">
      <c r="A3" s="630" t="s">
        <v>321</v>
      </c>
      <c r="B3" s="630"/>
    </row>
    <row r="4" spans="1:4" ht="11.45" customHeight="1">
      <c r="A4" s="630"/>
      <c r="B4" s="630"/>
    </row>
    <row r="5" spans="1:4" ht="11.45" customHeight="1">
      <c r="A5" s="630"/>
      <c r="B5" s="630"/>
      <c r="C5" s="484"/>
      <c r="D5" s="484"/>
    </row>
    <row r="6" spans="1:4" ht="11.45" customHeight="1">
      <c r="A6" s="630"/>
      <c r="B6" s="630"/>
      <c r="C6" s="484"/>
      <c r="D6" s="484"/>
    </row>
    <row r="7" spans="1:4" ht="11.45" customHeight="1">
      <c r="A7" s="630"/>
      <c r="B7" s="630"/>
      <c r="C7" s="485"/>
      <c r="D7" s="486"/>
    </row>
    <row r="8" spans="1:4" ht="11.45" customHeight="1">
      <c r="A8" s="630"/>
      <c r="B8" s="630"/>
      <c r="C8" s="484"/>
      <c r="D8" s="484"/>
    </row>
    <row r="9" spans="1:4" ht="11.45" customHeight="1">
      <c r="A9" s="630"/>
      <c r="B9" s="630"/>
      <c r="C9" s="484"/>
      <c r="D9" s="484"/>
    </row>
    <row r="10" spans="1:4" ht="11.45" customHeight="1">
      <c r="A10" s="630"/>
      <c r="B10" s="630"/>
      <c r="C10" s="484"/>
      <c r="D10" s="484"/>
    </row>
    <row r="11" spans="1:4" ht="11.45" customHeight="1">
      <c r="A11" s="630"/>
      <c r="B11" s="630"/>
      <c r="C11" s="484"/>
      <c r="D11" s="484"/>
    </row>
    <row r="12" spans="1:4" ht="11.45" customHeight="1">
      <c r="A12" s="630"/>
      <c r="B12" s="630"/>
      <c r="C12" s="484"/>
      <c r="D12" s="484"/>
    </row>
    <row r="13" spans="1:4" ht="11.45" customHeight="1">
      <c r="A13" s="630"/>
      <c r="B13" s="630"/>
      <c r="C13" s="484"/>
      <c r="D13" s="484"/>
    </row>
    <row r="14" spans="1:4" ht="11.45" customHeight="1">
      <c r="A14" s="630"/>
      <c r="B14" s="630"/>
      <c r="C14" s="486"/>
      <c r="D14" s="486"/>
    </row>
    <row r="15" spans="1:4" ht="11.45" customHeight="1">
      <c r="A15" s="630"/>
      <c r="B15" s="630"/>
      <c r="C15" s="484"/>
      <c r="D15" s="484"/>
    </row>
    <row r="16" spans="1:4" ht="11.45" customHeight="1">
      <c r="A16" s="630"/>
      <c r="B16" s="630"/>
      <c r="C16" s="484"/>
      <c r="D16" s="484"/>
    </row>
    <row r="17" spans="1:4" ht="11.45" customHeight="1">
      <c r="A17" s="630"/>
      <c r="B17" s="630"/>
      <c r="C17" s="484"/>
      <c r="D17" s="484"/>
    </row>
    <row r="18" spans="1:4" ht="11.45" customHeight="1">
      <c r="A18" s="630"/>
      <c r="B18" s="630"/>
      <c r="C18" s="486"/>
      <c r="D18" s="486"/>
    </row>
    <row r="19" spans="1:4" ht="11.45" customHeight="1">
      <c r="A19" s="630"/>
      <c r="B19" s="630"/>
      <c r="C19" s="484"/>
      <c r="D19" s="484"/>
    </row>
    <row r="20" spans="1:4" ht="11.45" customHeight="1">
      <c r="A20" s="630"/>
      <c r="B20" s="630"/>
      <c r="C20" s="484"/>
      <c r="D20" s="484"/>
    </row>
    <row r="21" spans="1:4" ht="11.45" customHeight="1">
      <c r="A21" s="630"/>
      <c r="B21" s="630"/>
      <c r="C21" s="484"/>
      <c r="D21" s="484"/>
    </row>
    <row r="22" spans="1:4" ht="11.45" customHeight="1">
      <c r="A22" s="630"/>
      <c r="B22" s="630"/>
      <c r="C22" s="484"/>
      <c r="D22" s="484"/>
    </row>
    <row r="23" spans="1:4" ht="11.45" customHeight="1">
      <c r="A23" s="630"/>
      <c r="B23" s="630"/>
      <c r="C23" s="486"/>
      <c r="D23" s="486"/>
    </row>
    <row r="24" spans="1:4" ht="11.45" customHeight="1">
      <c r="A24" s="630"/>
      <c r="B24" s="630"/>
      <c r="C24" s="486"/>
      <c r="D24" s="486"/>
    </row>
    <row r="25" spans="1:4" ht="11.45" customHeight="1">
      <c r="A25" s="630"/>
      <c r="B25" s="630"/>
      <c r="C25" s="484"/>
      <c r="D25" s="484"/>
    </row>
    <row r="26" spans="1:4" ht="11.45" customHeight="1">
      <c r="A26" s="630"/>
      <c r="B26" s="630"/>
      <c r="C26" s="484"/>
      <c r="D26" s="484"/>
    </row>
    <row r="27" spans="1:4" ht="11.45" customHeight="1">
      <c r="A27" s="630"/>
      <c r="B27" s="630"/>
      <c r="C27" s="486"/>
      <c r="D27" s="486"/>
    </row>
    <row r="28" spans="1:4" ht="11.45" customHeight="1">
      <c r="A28" s="630"/>
      <c r="B28" s="630"/>
      <c r="C28" s="487"/>
      <c r="D28" s="487"/>
    </row>
    <row r="29" spans="1:4" ht="11.45" customHeight="1">
      <c r="A29" s="630"/>
      <c r="B29" s="630"/>
      <c r="C29" s="484"/>
      <c r="D29" s="484"/>
    </row>
    <row r="30" spans="1:4" ht="11.45" customHeight="1">
      <c r="A30" s="630"/>
      <c r="B30" s="630"/>
      <c r="C30" s="484"/>
      <c r="D30" s="484"/>
    </row>
    <row r="31" spans="1:4" ht="11.45" customHeight="1">
      <c r="A31" s="630"/>
      <c r="B31" s="630"/>
      <c r="C31" s="484"/>
      <c r="D31" s="484"/>
    </row>
    <row r="32" spans="1:4" ht="11.45" customHeight="1">
      <c r="A32" s="630"/>
      <c r="B32" s="630"/>
      <c r="C32" s="484"/>
      <c r="D32" s="484"/>
    </row>
    <row r="33" spans="1:4" ht="11.45" customHeight="1">
      <c r="A33" s="630"/>
      <c r="B33" s="630"/>
      <c r="C33" s="484"/>
      <c r="D33" s="484"/>
    </row>
    <row r="34" spans="1:4" ht="11.45" customHeight="1">
      <c r="A34" s="630"/>
      <c r="B34" s="630"/>
      <c r="C34" s="484"/>
      <c r="D34" s="484"/>
    </row>
    <row r="35" spans="1:4" ht="11.45" customHeight="1">
      <c r="A35" s="630"/>
      <c r="B35" s="630"/>
      <c r="C35" s="484"/>
      <c r="D35" s="484"/>
    </row>
    <row r="36" spans="1:4" ht="11.45" customHeight="1">
      <c r="A36" s="630"/>
      <c r="B36" s="630"/>
      <c r="C36" s="484"/>
      <c r="D36" s="484"/>
    </row>
    <row r="37" spans="1:4" ht="11.45" customHeight="1">
      <c r="A37" s="630"/>
      <c r="B37" s="630"/>
      <c r="C37" s="488"/>
      <c r="D37" s="488"/>
    </row>
    <row r="38" spans="1:4" ht="11.45" customHeight="1">
      <c r="A38" s="630"/>
      <c r="B38" s="630"/>
    </row>
    <row r="39" spans="1:4" ht="11.45" customHeight="1">
      <c r="A39" s="630"/>
      <c r="B39" s="630"/>
    </row>
    <row r="40" spans="1:4" ht="11.45" customHeight="1">
      <c r="A40" s="630"/>
      <c r="B40" s="630"/>
    </row>
    <row r="41" spans="1:4" ht="11.45" customHeight="1">
      <c r="A41" s="630"/>
      <c r="B41" s="630"/>
    </row>
    <row r="42" spans="1:4" ht="11.45" customHeight="1">
      <c r="A42" s="630"/>
      <c r="B42" s="630"/>
    </row>
    <row r="43" spans="1:4" ht="11.45" customHeight="1">
      <c r="A43" s="630"/>
      <c r="B43" s="630"/>
    </row>
    <row r="44" spans="1:4" ht="11.45" customHeight="1">
      <c r="A44" s="630"/>
      <c r="B44" s="630"/>
    </row>
    <row r="45" spans="1:4" ht="11.45" customHeight="1">
      <c r="A45" s="630"/>
      <c r="B45" s="630"/>
    </row>
    <row r="46" spans="1:4" ht="11.45" customHeight="1">
      <c r="A46" s="630"/>
      <c r="B46" s="630"/>
    </row>
    <row r="47" spans="1:4" ht="11.45" customHeight="1">
      <c r="A47" s="630"/>
      <c r="B47" s="630"/>
    </row>
    <row r="48" spans="1:4" ht="11.45" customHeight="1">
      <c r="A48" s="630"/>
      <c r="B48" s="630"/>
    </row>
    <row r="49" spans="1:2" ht="11.45" customHeight="1">
      <c r="A49" s="630"/>
      <c r="B49" s="630"/>
    </row>
    <row r="50" spans="1:2" ht="11.45" customHeight="1">
      <c r="A50" s="630"/>
      <c r="B50" s="630"/>
    </row>
    <row r="51" spans="1:2" ht="11.45" customHeight="1">
      <c r="A51" s="630"/>
      <c r="B51" s="630"/>
    </row>
    <row r="52" spans="1:2" ht="11.45" customHeight="1">
      <c r="A52" s="630"/>
      <c r="B52" s="630"/>
    </row>
    <row r="53" spans="1:2" ht="11.45" customHeight="1">
      <c r="A53" s="630"/>
      <c r="B53" s="630"/>
    </row>
    <row r="54" spans="1:2" ht="11.45" customHeight="1">
      <c r="A54" s="630"/>
      <c r="B54" s="630"/>
    </row>
    <row r="55" spans="1:2" ht="11.45" customHeight="1">
      <c r="A55" s="630"/>
      <c r="B55" s="630"/>
    </row>
    <row r="56" spans="1:2" ht="11.45" customHeight="1">
      <c r="A56" s="630"/>
      <c r="B56" s="630"/>
    </row>
    <row r="57" spans="1:2" ht="11.45" customHeight="1">
      <c r="A57" s="630"/>
      <c r="B57" s="630"/>
    </row>
    <row r="58" spans="1:2" ht="11.45" customHeight="1">
      <c r="A58" s="630"/>
      <c r="B58" s="630"/>
    </row>
    <row r="59" spans="1:2" ht="11.45" customHeight="1">
      <c r="A59" s="630"/>
      <c r="B59" s="630"/>
    </row>
    <row r="60" spans="1:2" ht="11.45" customHeight="1">
      <c r="A60" s="630"/>
      <c r="B60" s="630"/>
    </row>
    <row r="61" spans="1:2" ht="11.45" customHeight="1">
      <c r="A61" s="630"/>
      <c r="B61" s="630"/>
    </row>
    <row r="62" spans="1:2" ht="11.45" customHeight="1">
      <c r="A62" s="630"/>
      <c r="B62" s="630"/>
    </row>
    <row r="63" spans="1:2" ht="11.45" customHeight="1">
      <c r="A63" s="630"/>
      <c r="B63" s="630"/>
    </row>
    <row r="64" spans="1:2" ht="11.45" customHeight="1">
      <c r="A64" s="630"/>
      <c r="B64" s="630"/>
    </row>
    <row r="65" spans="1:2" ht="11.45" customHeight="1">
      <c r="A65" s="630"/>
      <c r="B65" s="630"/>
    </row>
    <row r="66" spans="1:2" ht="11.45" customHeight="1">
      <c r="A66" s="630"/>
      <c r="B66" s="630"/>
    </row>
    <row r="67" spans="1:2" ht="11.45" customHeight="1">
      <c r="A67" s="630"/>
      <c r="B67" s="630"/>
    </row>
    <row r="68" spans="1:2" ht="11.45" customHeight="1">
      <c r="A68" s="630"/>
      <c r="B68" s="630"/>
    </row>
    <row r="69" spans="1:2" ht="11.45" customHeight="1">
      <c r="A69" s="630"/>
      <c r="B69" s="630"/>
    </row>
    <row r="70" spans="1:2" ht="11.45" customHeight="1">
      <c r="A70" s="630"/>
      <c r="B70" s="630"/>
    </row>
    <row r="71" spans="1:2" ht="11.45" customHeight="1">
      <c r="A71" s="630"/>
      <c r="B71" s="630"/>
    </row>
    <row r="72" spans="1:2" ht="10.9" customHeight="1"/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R57"/>
  <sheetViews>
    <sheetView showGridLines="0" zoomScaleNormal="100" zoomScaleSheetLayoutView="100" workbookViewId="0"/>
  </sheetViews>
  <sheetFormatPr defaultColWidth="9.140625" defaultRowHeight="11.25"/>
  <cols>
    <col min="1" max="1" width="9.5703125" style="20" customWidth="1"/>
    <col min="2" max="2" width="8.42578125" style="20" customWidth="1"/>
    <col min="3" max="3" width="10.85546875" style="20" customWidth="1"/>
    <col min="4" max="6" width="8.28515625" style="20" customWidth="1"/>
    <col min="7" max="7" width="9.7109375" style="20" customWidth="1"/>
    <col min="8" max="10" width="8.28515625" style="20" customWidth="1"/>
    <col min="11" max="11" width="9.7109375" style="20" customWidth="1"/>
    <col min="12" max="16384" width="9.140625" style="20"/>
  </cols>
  <sheetData>
    <row r="1" spans="1:18" ht="18.75">
      <c r="A1" s="19" t="s">
        <v>126</v>
      </c>
    </row>
    <row r="2" spans="1:18" ht="15.75">
      <c r="A2" s="632" t="s">
        <v>128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</row>
    <row r="3" spans="1:18" ht="6" customHeight="1">
      <c r="A3" s="21"/>
      <c r="B3" s="21"/>
      <c r="C3" s="22"/>
      <c r="D3" s="633"/>
      <c r="E3" s="634"/>
      <c r="F3" s="634"/>
      <c r="G3" s="634"/>
      <c r="H3" s="634"/>
      <c r="I3" s="634"/>
      <c r="J3" s="634"/>
      <c r="K3" s="634"/>
    </row>
    <row r="4" spans="1:18" ht="20.25" customHeight="1">
      <c r="A4" s="347"/>
      <c r="B4" s="347"/>
      <c r="C4" s="408"/>
      <c r="D4" s="638">
        <v>2021</v>
      </c>
      <c r="E4" s="639"/>
      <c r="F4" s="639"/>
      <c r="G4" s="639"/>
      <c r="H4" s="639"/>
      <c r="I4" s="639"/>
      <c r="J4" s="639"/>
      <c r="K4" s="639"/>
    </row>
    <row r="5" spans="1:18" s="34" customFormat="1" ht="20.100000000000001" customHeight="1">
      <c r="A5" s="254"/>
      <c r="B5" s="254"/>
      <c r="C5" s="254"/>
      <c r="D5" s="635" t="s">
        <v>272</v>
      </c>
      <c r="E5" s="636"/>
      <c r="F5" s="636"/>
      <c r="G5" s="637"/>
      <c r="H5" s="635" t="s">
        <v>273</v>
      </c>
      <c r="I5" s="636"/>
      <c r="J5" s="636"/>
      <c r="K5" s="636"/>
    </row>
    <row r="6" spans="1:18" ht="20.100000000000001" customHeight="1">
      <c r="A6" s="405"/>
      <c r="B6" s="405"/>
      <c r="C6" s="405"/>
      <c r="D6" s="407" t="s">
        <v>317</v>
      </c>
      <c r="E6" s="406" t="s">
        <v>318</v>
      </c>
      <c r="F6" s="406" t="s">
        <v>319</v>
      </c>
      <c r="G6" s="414" t="s">
        <v>73</v>
      </c>
      <c r="H6" s="407" t="str">
        <f>D6</f>
        <v>červenec</v>
      </c>
      <c r="I6" s="406" t="str">
        <f>E6</f>
        <v>srpen</v>
      </c>
      <c r="J6" s="406" t="str">
        <f>F6</f>
        <v>září</v>
      </c>
      <c r="K6" s="419" t="str">
        <f>G6</f>
        <v>III. čtvrtletí</v>
      </c>
    </row>
    <row r="7" spans="1:18" ht="15" customHeight="1">
      <c r="A7" s="644" t="s">
        <v>53</v>
      </c>
      <c r="B7" s="640" t="s">
        <v>23</v>
      </c>
      <c r="C7" s="409" t="s">
        <v>25</v>
      </c>
      <c r="D7" s="412">
        <v>3469433.0066462709</v>
      </c>
      <c r="E7" s="23">
        <v>4083209.5083869607</v>
      </c>
      <c r="F7" s="23">
        <v>4436776.3350564418</v>
      </c>
      <c r="G7" s="415">
        <f>SUM(D7:F7)</f>
        <v>11989418.850089673</v>
      </c>
      <c r="H7" s="23">
        <v>37016941.718999997</v>
      </c>
      <c r="I7" s="23">
        <v>43550666.145999998</v>
      </c>
      <c r="J7" s="23">
        <v>47308720.855999999</v>
      </c>
      <c r="K7" s="420">
        <f>SUM(H7:J7)</f>
        <v>127876328.72099999</v>
      </c>
      <c r="L7" s="35"/>
      <c r="M7" s="35"/>
      <c r="N7" s="35"/>
      <c r="O7" s="35"/>
      <c r="P7" s="35"/>
      <c r="Q7" s="35"/>
      <c r="R7" s="35"/>
    </row>
    <row r="8" spans="1:18" ht="15" customHeight="1">
      <c r="A8" s="644"/>
      <c r="B8" s="640"/>
      <c r="C8" s="409" t="s">
        <v>26</v>
      </c>
      <c r="D8" s="412">
        <v>35.987472563243671</v>
      </c>
      <c r="E8" s="23">
        <v>55.915540766387728</v>
      </c>
      <c r="F8" s="23">
        <v>78.401546214089208</v>
      </c>
      <c r="G8" s="415">
        <f>SUM(D8:F8)</f>
        <v>170.30455954372059</v>
      </c>
      <c r="H8" s="23">
        <v>377.75941000000017</v>
      </c>
      <c r="I8" s="23">
        <v>587.115726</v>
      </c>
      <c r="J8" s="23">
        <v>823.18780800000013</v>
      </c>
      <c r="K8" s="420">
        <f t="shared" ref="K8:K48" si="0">SUM(H8:J8)</f>
        <v>1788.0629440000002</v>
      </c>
      <c r="L8" s="35"/>
      <c r="M8" s="35"/>
      <c r="N8" s="35"/>
      <c r="O8" s="35"/>
      <c r="P8" s="35"/>
      <c r="Q8" s="35"/>
    </row>
    <row r="9" spans="1:18" ht="15" customHeight="1">
      <c r="A9" s="644"/>
      <c r="B9" s="641"/>
      <c r="C9" s="410" t="s">
        <v>27</v>
      </c>
      <c r="D9" s="32">
        <v>3469468.9941188339</v>
      </c>
      <c r="E9" s="24">
        <v>4083265.4239277272</v>
      </c>
      <c r="F9" s="24">
        <v>4436854.7366026556</v>
      </c>
      <c r="G9" s="416">
        <f t="shared" ref="G9" si="1">SUM(D9:F9)</f>
        <v>11989589.154649217</v>
      </c>
      <c r="H9" s="32">
        <v>37017319.478409998</v>
      </c>
      <c r="I9" s="24">
        <v>43551253.261725999</v>
      </c>
      <c r="J9" s="24">
        <v>47309544.043807998</v>
      </c>
      <c r="K9" s="421">
        <f t="shared" si="0"/>
        <v>127878116.783944</v>
      </c>
      <c r="L9" s="35"/>
      <c r="M9" s="35"/>
      <c r="N9" s="35"/>
      <c r="O9" s="35"/>
      <c r="P9" s="35"/>
      <c r="Q9" s="35"/>
    </row>
    <row r="10" spans="1:18" ht="15" customHeight="1">
      <c r="A10" s="644"/>
      <c r="B10" s="642" t="s">
        <v>24</v>
      </c>
      <c r="C10" s="411" t="s">
        <v>25</v>
      </c>
      <c r="D10" s="412">
        <v>2791358.7794071105</v>
      </c>
      <c r="E10" s="23">
        <v>3237590.2574111195</v>
      </c>
      <c r="F10" s="413">
        <v>3485988.6580862966</v>
      </c>
      <c r="G10" s="417">
        <f>SUM(D10:F10)</f>
        <v>9514937.6949045267</v>
      </c>
      <c r="H10" s="23">
        <v>29797695.163999997</v>
      </c>
      <c r="I10" s="23">
        <v>34555245.825269997</v>
      </c>
      <c r="J10" s="413">
        <v>37197123.153999999</v>
      </c>
      <c r="K10" s="422">
        <f t="shared" si="0"/>
        <v>101550064.14326999</v>
      </c>
      <c r="L10" s="35"/>
      <c r="M10" s="35"/>
      <c r="N10" s="35"/>
      <c r="O10" s="35"/>
      <c r="P10" s="35"/>
      <c r="Q10" s="35"/>
    </row>
    <row r="11" spans="1:18" ht="15" customHeight="1">
      <c r="A11" s="644"/>
      <c r="B11" s="640"/>
      <c r="C11" s="409" t="s">
        <v>26</v>
      </c>
      <c r="D11" s="412">
        <v>12.292499903144526</v>
      </c>
      <c r="E11" s="23">
        <v>11.638677806654538</v>
      </c>
      <c r="F11" s="23">
        <v>16.763836973192237</v>
      </c>
      <c r="G11" s="415">
        <f>SUM(D11:F11)</f>
        <v>40.6950146829913</v>
      </c>
      <c r="H11" s="23">
        <v>131.2777432</v>
      </c>
      <c r="I11" s="23">
        <v>124.0621378</v>
      </c>
      <c r="J11" s="23">
        <v>178.72925649999999</v>
      </c>
      <c r="K11" s="420">
        <f t="shared" si="0"/>
        <v>434.06913750000001</v>
      </c>
      <c r="L11" s="35"/>
      <c r="M11" s="35"/>
      <c r="N11" s="35"/>
      <c r="O11" s="35"/>
      <c r="P11" s="35"/>
      <c r="Q11" s="35"/>
    </row>
    <row r="12" spans="1:18" ht="15" customHeight="1">
      <c r="A12" s="644"/>
      <c r="B12" s="641"/>
      <c r="C12" s="410" t="s">
        <v>27</v>
      </c>
      <c r="D12" s="32">
        <v>2791371.0719070137</v>
      </c>
      <c r="E12" s="24">
        <v>3237601.8960889261</v>
      </c>
      <c r="F12" s="24">
        <v>3486005.42192327</v>
      </c>
      <c r="G12" s="416">
        <f t="shared" ref="G12" si="2">SUM(D12:F12)</f>
        <v>9514978.3899192102</v>
      </c>
      <c r="H12" s="32">
        <v>29797826.441743199</v>
      </c>
      <c r="I12" s="24">
        <v>34555369.887407795</v>
      </c>
      <c r="J12" s="24">
        <v>37197301.883256502</v>
      </c>
      <c r="K12" s="421">
        <f t="shared" si="0"/>
        <v>101550498.2124075</v>
      </c>
      <c r="L12" s="35"/>
      <c r="M12" s="35"/>
      <c r="N12" s="35"/>
      <c r="O12" s="35"/>
      <c r="P12" s="35"/>
      <c r="Q12" s="35"/>
    </row>
    <row r="13" spans="1:18" ht="15" customHeight="1">
      <c r="A13" s="644"/>
      <c r="B13" s="643" t="s">
        <v>56</v>
      </c>
      <c r="C13" s="411" t="s">
        <v>25</v>
      </c>
      <c r="D13" s="412">
        <v>678074.22723916033</v>
      </c>
      <c r="E13" s="23">
        <v>845619.25097584119</v>
      </c>
      <c r="F13" s="413">
        <v>950787.6769701452</v>
      </c>
      <c r="G13" s="417">
        <f>SUM(D13:F13)</f>
        <v>2474481.1551851467</v>
      </c>
      <c r="H13" s="23">
        <v>7219246.5549999997</v>
      </c>
      <c r="I13" s="23">
        <v>8995420.3207300007</v>
      </c>
      <c r="J13" s="413">
        <v>10111597.702</v>
      </c>
      <c r="K13" s="422">
        <f t="shared" si="0"/>
        <v>26326264.57773</v>
      </c>
      <c r="L13" s="35"/>
      <c r="M13" s="35"/>
      <c r="N13" s="35"/>
      <c r="O13" s="35"/>
      <c r="P13" s="35"/>
      <c r="Q13" s="35"/>
    </row>
    <row r="14" spans="1:18" ht="15" customHeight="1">
      <c r="A14" s="644"/>
      <c r="B14" s="640"/>
      <c r="C14" s="409" t="s">
        <v>26</v>
      </c>
      <c r="D14" s="412">
        <v>23.694972660099147</v>
      </c>
      <c r="E14" s="23">
        <v>44.276862959733194</v>
      </c>
      <c r="F14" s="23">
        <v>61.637709240896967</v>
      </c>
      <c r="G14" s="415">
        <f>SUM(D14:F14)</f>
        <v>129.60954486072933</v>
      </c>
      <c r="H14" s="23">
        <v>246.48166680000017</v>
      </c>
      <c r="I14" s="23">
        <v>463.05358819999998</v>
      </c>
      <c r="J14" s="23">
        <v>644.45855150000011</v>
      </c>
      <c r="K14" s="420">
        <f t="shared" si="0"/>
        <v>1353.9938065000001</v>
      </c>
      <c r="L14" s="35"/>
      <c r="M14" s="35"/>
      <c r="N14" s="35"/>
      <c r="O14" s="35"/>
      <c r="P14" s="35"/>
      <c r="Q14" s="35"/>
    </row>
    <row r="15" spans="1:18" ht="15" customHeight="1">
      <c r="A15" s="645"/>
      <c r="B15" s="641"/>
      <c r="C15" s="410" t="s">
        <v>27</v>
      </c>
      <c r="D15" s="32">
        <v>678097.92221182038</v>
      </c>
      <c r="E15" s="24">
        <v>845663.52783880092</v>
      </c>
      <c r="F15" s="24">
        <v>950849.31467938609</v>
      </c>
      <c r="G15" s="416">
        <f t="shared" ref="G15:G52" si="3">SUM(D15:F15)</f>
        <v>2474610.7647300074</v>
      </c>
      <c r="H15" s="32">
        <v>7219493.0366667993</v>
      </c>
      <c r="I15" s="24">
        <v>8995883.3743182011</v>
      </c>
      <c r="J15" s="24">
        <v>10112242.1605515</v>
      </c>
      <c r="K15" s="421">
        <f t="shared" si="0"/>
        <v>26327618.5715365</v>
      </c>
      <c r="L15" s="35"/>
      <c r="M15" s="35"/>
      <c r="N15" s="35"/>
      <c r="O15" s="35"/>
      <c r="P15" s="35"/>
      <c r="Q15" s="35"/>
    </row>
    <row r="16" spans="1:18" ht="15" customHeight="1">
      <c r="A16" s="644" t="s">
        <v>192</v>
      </c>
      <c r="B16" s="640" t="s">
        <v>28</v>
      </c>
      <c r="C16" s="409" t="s">
        <v>299</v>
      </c>
      <c r="D16" s="412">
        <v>0</v>
      </c>
      <c r="E16" s="23">
        <v>0</v>
      </c>
      <c r="F16" s="23">
        <v>7476.2560000000003</v>
      </c>
      <c r="G16" s="415">
        <f t="shared" si="3"/>
        <v>7476.2560000000003</v>
      </c>
      <c r="H16" s="23">
        <v>0</v>
      </c>
      <c r="I16" s="23">
        <v>0</v>
      </c>
      <c r="J16" s="23">
        <v>79781.347999999998</v>
      </c>
      <c r="K16" s="420">
        <f t="shared" si="0"/>
        <v>79781.347999999998</v>
      </c>
      <c r="L16" s="35"/>
      <c r="M16" s="35"/>
      <c r="N16" s="35"/>
      <c r="O16" s="35"/>
      <c r="P16" s="35"/>
      <c r="Q16" s="35"/>
    </row>
    <row r="17" spans="1:17" ht="15" customHeight="1">
      <c r="A17" s="644"/>
      <c r="B17" s="640"/>
      <c r="C17" s="409" t="s">
        <v>54</v>
      </c>
      <c r="D17" s="412">
        <v>575.22799999999984</v>
      </c>
      <c r="E17" s="23">
        <v>0.113</v>
      </c>
      <c r="F17" s="23">
        <v>0</v>
      </c>
      <c r="G17" s="415">
        <f>SUM(D17:F17)</f>
        <v>575.34099999999989</v>
      </c>
      <c r="H17" s="23">
        <v>6165.1809999999996</v>
      </c>
      <c r="I17" s="23">
        <v>0.16300000000000001</v>
      </c>
      <c r="J17" s="23">
        <v>0</v>
      </c>
      <c r="K17" s="420">
        <f t="shared" si="0"/>
        <v>6165.3439999999991</v>
      </c>
      <c r="L17" s="35"/>
      <c r="M17" s="35"/>
      <c r="N17" s="35"/>
      <c r="O17" s="35"/>
      <c r="P17" s="35"/>
      <c r="Q17" s="35"/>
    </row>
    <row r="18" spans="1:17" ht="15" customHeight="1">
      <c r="A18" s="644"/>
      <c r="B18" s="640"/>
      <c r="C18" s="409" t="s">
        <v>75</v>
      </c>
      <c r="D18" s="412">
        <v>67725.68299999999</v>
      </c>
      <c r="E18" s="23">
        <v>14038.810000000001</v>
      </c>
      <c r="F18" s="23">
        <v>0</v>
      </c>
      <c r="G18" s="415">
        <f>SUM(D18:F18)</f>
        <v>81764.492999999988</v>
      </c>
      <c r="H18" s="23">
        <v>724440.97700000007</v>
      </c>
      <c r="I18" s="23">
        <v>150247.965</v>
      </c>
      <c r="J18" s="23">
        <v>0</v>
      </c>
      <c r="K18" s="420">
        <f t="shared" si="0"/>
        <v>874688.94200000004</v>
      </c>
      <c r="L18" s="35"/>
      <c r="M18" s="35"/>
      <c r="N18" s="35"/>
      <c r="O18" s="35"/>
      <c r="P18" s="35"/>
      <c r="Q18" s="35"/>
    </row>
    <row r="19" spans="1:17" ht="15" customHeight="1">
      <c r="A19" s="644"/>
      <c r="B19" s="641"/>
      <c r="C19" s="410" t="s">
        <v>27</v>
      </c>
      <c r="D19" s="32">
        <v>68300.910999999993</v>
      </c>
      <c r="E19" s="24">
        <v>14038.923000000001</v>
      </c>
      <c r="F19" s="24">
        <v>7476.2560000000003</v>
      </c>
      <c r="G19" s="416">
        <f>SUM(D19:F19)</f>
        <v>89816.089999999982</v>
      </c>
      <c r="H19" s="32">
        <v>730606.15800000005</v>
      </c>
      <c r="I19" s="24">
        <v>150248.128</v>
      </c>
      <c r="J19" s="24">
        <v>79781.347999999998</v>
      </c>
      <c r="K19" s="421">
        <f>SUM(H19:J19)</f>
        <v>960635.63400000008</v>
      </c>
      <c r="L19" s="35"/>
      <c r="M19" s="35"/>
      <c r="N19" s="35"/>
      <c r="O19" s="35"/>
      <c r="P19" s="35"/>
      <c r="Q19" s="35"/>
    </row>
    <row r="20" spans="1:17" ht="15" customHeight="1">
      <c r="A20" s="644"/>
      <c r="B20" s="642" t="s">
        <v>29</v>
      </c>
      <c r="C20" s="411" t="s">
        <v>299</v>
      </c>
      <c r="D20" s="412">
        <v>321686.098</v>
      </c>
      <c r="E20" s="23">
        <v>477465.62799999997</v>
      </c>
      <c r="F20" s="413">
        <v>456008.81600000005</v>
      </c>
      <c r="G20" s="417">
        <f t="shared" si="3"/>
        <v>1255160.5420000001</v>
      </c>
      <c r="H20" s="23">
        <v>3434929.9256540001</v>
      </c>
      <c r="I20" s="23">
        <v>5092067.592402</v>
      </c>
      <c r="J20" s="413">
        <v>4862871.5896100001</v>
      </c>
      <c r="K20" s="422">
        <f t="shared" si="0"/>
        <v>13389869.107666001</v>
      </c>
      <c r="L20" s="35"/>
      <c r="M20" s="35"/>
      <c r="N20" s="35"/>
      <c r="O20" s="35"/>
      <c r="P20" s="35"/>
      <c r="Q20" s="35"/>
    </row>
    <row r="21" spans="1:17" ht="15" customHeight="1">
      <c r="A21" s="644"/>
      <c r="B21" s="640"/>
      <c r="C21" s="409" t="s">
        <v>54</v>
      </c>
      <c r="D21" s="412">
        <v>19149.055999999997</v>
      </c>
      <c r="E21" s="23">
        <v>25822.674999999996</v>
      </c>
      <c r="F21" s="23">
        <v>25072.562000000002</v>
      </c>
      <c r="G21" s="415">
        <f t="shared" si="3"/>
        <v>70044.292999999991</v>
      </c>
      <c r="H21" s="23">
        <v>204318.91699999999</v>
      </c>
      <c r="I21" s="23">
        <v>275201.87100000004</v>
      </c>
      <c r="J21" s="23">
        <v>266892.64699999994</v>
      </c>
      <c r="K21" s="420">
        <f t="shared" si="0"/>
        <v>746413.43500000006</v>
      </c>
      <c r="L21" s="35"/>
      <c r="M21" s="35"/>
      <c r="N21" s="35"/>
      <c r="O21" s="35"/>
      <c r="P21" s="35"/>
      <c r="Q21" s="35"/>
    </row>
    <row r="22" spans="1:17" ht="15" customHeight="1">
      <c r="A22" s="644"/>
      <c r="B22" s="640"/>
      <c r="C22" s="409" t="s">
        <v>75</v>
      </c>
      <c r="D22" s="412">
        <v>29624.588000000003</v>
      </c>
      <c r="E22" s="23">
        <v>711.42600000000311</v>
      </c>
      <c r="F22" s="23">
        <v>57725.824999999997</v>
      </c>
      <c r="G22" s="415">
        <f t="shared" si="3"/>
        <v>88061.839000000007</v>
      </c>
      <c r="H22" s="23">
        <v>315766.38600000006</v>
      </c>
      <c r="I22" s="23">
        <v>7601.1409999999451</v>
      </c>
      <c r="J22" s="23">
        <v>615002.20200000005</v>
      </c>
      <c r="K22" s="420">
        <f t="shared" si="0"/>
        <v>938369.72900000005</v>
      </c>
      <c r="L22" s="35"/>
      <c r="M22" s="35"/>
      <c r="N22" s="35"/>
      <c r="O22" s="35"/>
      <c r="P22" s="35"/>
      <c r="Q22" s="35"/>
    </row>
    <row r="23" spans="1:17" ht="15" customHeight="1">
      <c r="A23" s="644"/>
      <c r="B23" s="641"/>
      <c r="C23" s="410" t="s">
        <v>27</v>
      </c>
      <c r="D23" s="32">
        <v>370459.74199999997</v>
      </c>
      <c r="E23" s="24">
        <v>503999.72899999993</v>
      </c>
      <c r="F23" s="24">
        <v>538807.20299999998</v>
      </c>
      <c r="G23" s="416">
        <f t="shared" si="3"/>
        <v>1413266.6739999999</v>
      </c>
      <c r="H23" s="32">
        <v>3955015.228654</v>
      </c>
      <c r="I23" s="24">
        <v>5374870.6044020001</v>
      </c>
      <c r="J23" s="24">
        <v>5744766.4386100005</v>
      </c>
      <c r="K23" s="421">
        <f t="shared" si="0"/>
        <v>15074652.271666</v>
      </c>
      <c r="L23" s="35"/>
      <c r="M23" s="35"/>
      <c r="N23" s="35"/>
      <c r="O23" s="35"/>
      <c r="P23" s="35"/>
      <c r="Q23" s="35"/>
    </row>
    <row r="24" spans="1:17" ht="15" customHeight="1">
      <c r="A24" s="644"/>
      <c r="B24" s="643" t="s">
        <v>57</v>
      </c>
      <c r="C24" s="411" t="s">
        <v>299</v>
      </c>
      <c r="D24" s="412">
        <v>-321686.098</v>
      </c>
      <c r="E24" s="23">
        <v>-477465.62799999997</v>
      </c>
      <c r="F24" s="413">
        <v>-448532.56000000006</v>
      </c>
      <c r="G24" s="417">
        <f t="shared" si="3"/>
        <v>-1247684.2860000001</v>
      </c>
      <c r="H24" s="23">
        <v>-3434929.9256540001</v>
      </c>
      <c r="I24" s="23">
        <v>-5092067.592402</v>
      </c>
      <c r="J24" s="413">
        <v>-4783090.2416099999</v>
      </c>
      <c r="K24" s="422">
        <f t="shared" si="0"/>
        <v>-13310087.759666</v>
      </c>
      <c r="L24" s="35"/>
      <c r="M24" s="35"/>
      <c r="N24" s="35"/>
      <c r="O24" s="35"/>
      <c r="P24" s="35"/>
      <c r="Q24" s="35"/>
    </row>
    <row r="25" spans="1:17" ht="15" customHeight="1">
      <c r="A25" s="644"/>
      <c r="B25" s="640"/>
      <c r="C25" s="409" t="s">
        <v>54</v>
      </c>
      <c r="D25" s="412">
        <v>-18573.827999999998</v>
      </c>
      <c r="E25" s="23">
        <v>-25822.561999999994</v>
      </c>
      <c r="F25" s="23">
        <v>-25072.562000000002</v>
      </c>
      <c r="G25" s="415">
        <f t="shared" si="3"/>
        <v>-69468.95199999999</v>
      </c>
      <c r="H25" s="23">
        <v>-198153.73599999998</v>
      </c>
      <c r="I25" s="23">
        <v>-275201.70800000004</v>
      </c>
      <c r="J25" s="23">
        <v>-266892.64699999994</v>
      </c>
      <c r="K25" s="420">
        <f t="shared" si="0"/>
        <v>-740248.09100000001</v>
      </c>
      <c r="L25" s="35"/>
      <c r="M25" s="35"/>
      <c r="N25" s="35"/>
      <c r="O25" s="35"/>
      <c r="P25" s="35"/>
      <c r="Q25" s="35"/>
    </row>
    <row r="26" spans="1:17" ht="15" customHeight="1">
      <c r="A26" s="644"/>
      <c r="B26" s="640"/>
      <c r="C26" s="409" t="s">
        <v>75</v>
      </c>
      <c r="D26" s="412">
        <v>38101.094999999987</v>
      </c>
      <c r="E26" s="23">
        <v>13327.383999999998</v>
      </c>
      <c r="F26" s="23">
        <v>-57725.824999999997</v>
      </c>
      <c r="G26" s="415">
        <f t="shared" si="3"/>
        <v>-6297.3460000000123</v>
      </c>
      <c r="H26" s="23">
        <v>408674.59100000001</v>
      </c>
      <c r="I26" s="23">
        <v>142646.82400000005</v>
      </c>
      <c r="J26" s="23">
        <v>-615002.20200000005</v>
      </c>
      <c r="K26" s="420">
        <f t="shared" si="0"/>
        <v>-63680.787000000011</v>
      </c>
      <c r="L26" s="35"/>
      <c r="M26" s="35"/>
      <c r="N26" s="35"/>
      <c r="O26" s="35"/>
      <c r="P26" s="35"/>
      <c r="Q26" s="35"/>
    </row>
    <row r="27" spans="1:17" ht="15" customHeight="1">
      <c r="A27" s="644"/>
      <c r="B27" s="641"/>
      <c r="C27" s="410" t="s">
        <v>27</v>
      </c>
      <c r="D27" s="32">
        <v>-302158.83100000001</v>
      </c>
      <c r="E27" s="24">
        <v>-489960.80599999992</v>
      </c>
      <c r="F27" s="24">
        <v>-531330.94700000004</v>
      </c>
      <c r="G27" s="416">
        <f t="shared" si="3"/>
        <v>-1323450.5839999998</v>
      </c>
      <c r="H27" s="32">
        <v>-3224409.0706540002</v>
      </c>
      <c r="I27" s="24">
        <v>-5224622.4764019996</v>
      </c>
      <c r="J27" s="24">
        <v>-5664985.0906099994</v>
      </c>
      <c r="K27" s="421">
        <f t="shared" si="0"/>
        <v>-14114016.637666</v>
      </c>
      <c r="L27" s="35"/>
      <c r="M27" s="35"/>
      <c r="N27" s="35"/>
      <c r="O27" s="35"/>
      <c r="P27" s="35"/>
      <c r="Q27" s="35"/>
    </row>
    <row r="28" spans="1:17" ht="15" customHeight="1">
      <c r="A28" s="645"/>
      <c r="B28" s="646" t="s">
        <v>59</v>
      </c>
      <c r="C28" s="647"/>
      <c r="D28" s="33">
        <v>1574891.1492324907</v>
      </c>
      <c r="E28" s="25">
        <v>2064090.7922324904</v>
      </c>
      <c r="F28" s="25">
        <v>2593604.9632324912</v>
      </c>
      <c r="G28" s="418">
        <f>F28</f>
        <v>2593604.9632324912</v>
      </c>
      <c r="H28" s="33">
        <v>16952918.675121419</v>
      </c>
      <c r="I28" s="25">
        <v>22169185.776075415</v>
      </c>
      <c r="J28" s="25">
        <v>27814425.86845842</v>
      </c>
      <c r="K28" s="423">
        <f>J28</f>
        <v>27814425.86845842</v>
      </c>
      <c r="L28" s="35"/>
      <c r="M28" s="35"/>
      <c r="N28" s="35"/>
      <c r="O28" s="35"/>
      <c r="P28" s="35"/>
      <c r="Q28" s="35"/>
    </row>
    <row r="29" spans="1:17" ht="15" customHeight="1">
      <c r="A29" s="644" t="s">
        <v>55</v>
      </c>
      <c r="B29" s="648" t="s">
        <v>289</v>
      </c>
      <c r="C29" s="409" t="s">
        <v>30</v>
      </c>
      <c r="D29" s="412">
        <v>9943.4700000000012</v>
      </c>
      <c r="E29" s="23">
        <v>10018.294000000002</v>
      </c>
      <c r="F29" s="23">
        <v>10145.378000000001</v>
      </c>
      <c r="G29" s="415">
        <f t="shared" si="3"/>
        <v>30107.142000000003</v>
      </c>
      <c r="H29" s="23">
        <v>107609.919152</v>
      </c>
      <c r="I29" s="23">
        <v>107942.30309829999</v>
      </c>
      <c r="J29" s="23">
        <v>109861.80927</v>
      </c>
      <c r="K29" s="420">
        <f t="shared" si="0"/>
        <v>325414.03152029996</v>
      </c>
      <c r="L29" s="35"/>
      <c r="M29" s="35"/>
      <c r="N29" s="35"/>
      <c r="O29" s="35"/>
      <c r="P29" s="35"/>
      <c r="Q29" s="35"/>
    </row>
    <row r="30" spans="1:17" ht="15" customHeight="1">
      <c r="A30" s="644"/>
      <c r="B30" s="648"/>
      <c r="C30" s="409" t="s">
        <v>33</v>
      </c>
      <c r="D30" s="412">
        <v>107.19099999999889</v>
      </c>
      <c r="E30" s="23">
        <v>105.22499999999991</v>
      </c>
      <c r="F30" s="23">
        <v>102.83600000000115</v>
      </c>
      <c r="G30" s="415">
        <f t="shared" si="3"/>
        <v>315.25199999999995</v>
      </c>
      <c r="H30" s="23">
        <v>1246.5951999999961</v>
      </c>
      <c r="I30" s="23">
        <v>1246.4590000000244</v>
      </c>
      <c r="J30" s="23">
        <v>1161.1405999999952</v>
      </c>
      <c r="K30" s="420">
        <f t="shared" si="0"/>
        <v>3654.1948000000157</v>
      </c>
      <c r="L30" s="35"/>
      <c r="M30" s="35"/>
      <c r="N30" s="35"/>
      <c r="O30" s="35"/>
      <c r="P30" s="35"/>
      <c r="Q30" s="35"/>
    </row>
    <row r="31" spans="1:17" ht="15" customHeight="1">
      <c r="A31" s="644"/>
      <c r="B31" s="649"/>
      <c r="C31" s="410" t="s">
        <v>27</v>
      </c>
      <c r="D31" s="32">
        <v>10050.661</v>
      </c>
      <c r="E31" s="24">
        <v>10123.519000000002</v>
      </c>
      <c r="F31" s="24">
        <v>10248.214000000002</v>
      </c>
      <c r="G31" s="416">
        <f t="shared" si="3"/>
        <v>30422.394</v>
      </c>
      <c r="H31" s="32">
        <v>108856.514352</v>
      </c>
      <c r="I31" s="24">
        <v>109188.76209830001</v>
      </c>
      <c r="J31" s="24">
        <v>111022.94987</v>
      </c>
      <c r="K31" s="421">
        <f t="shared" si="0"/>
        <v>329068.22632030002</v>
      </c>
      <c r="L31" s="35"/>
      <c r="M31" s="35"/>
      <c r="N31" s="35"/>
      <c r="O31" s="35"/>
      <c r="P31" s="35"/>
      <c r="Q31" s="35"/>
    </row>
    <row r="32" spans="1:17" ht="15" customHeight="1">
      <c r="A32" s="644"/>
      <c r="B32" s="643" t="s">
        <v>290</v>
      </c>
      <c r="C32" s="411" t="s">
        <v>30</v>
      </c>
      <c r="D32" s="412">
        <v>714.11299999999994</v>
      </c>
      <c r="E32" s="23">
        <v>704.66800000000001</v>
      </c>
      <c r="F32" s="413">
        <v>861.73900000000003</v>
      </c>
      <c r="G32" s="417">
        <f t="shared" si="3"/>
        <v>2280.52</v>
      </c>
      <c r="H32" s="23">
        <v>7475.3049999999994</v>
      </c>
      <c r="I32" s="23">
        <v>7360.5940000000001</v>
      </c>
      <c r="J32" s="413">
        <v>9034.2780000000002</v>
      </c>
      <c r="K32" s="422">
        <f t="shared" si="0"/>
        <v>23870.177</v>
      </c>
      <c r="L32" s="35"/>
      <c r="M32" s="35"/>
      <c r="N32" s="35"/>
      <c r="O32" s="35"/>
      <c r="P32" s="35"/>
      <c r="Q32" s="35"/>
    </row>
    <row r="33" spans="1:17" ht="15" customHeight="1">
      <c r="A33" s="644"/>
      <c r="B33" s="648"/>
      <c r="C33" s="409" t="s">
        <v>33</v>
      </c>
      <c r="D33" s="412">
        <v>0</v>
      </c>
      <c r="E33" s="23">
        <v>0</v>
      </c>
      <c r="F33" s="23">
        <v>0</v>
      </c>
      <c r="G33" s="415">
        <f t="shared" si="3"/>
        <v>0</v>
      </c>
      <c r="H33" s="23">
        <v>0</v>
      </c>
      <c r="I33" s="23">
        <v>0</v>
      </c>
      <c r="J33" s="23">
        <v>0</v>
      </c>
      <c r="K33" s="420">
        <f t="shared" si="0"/>
        <v>0</v>
      </c>
      <c r="L33" s="35"/>
      <c r="M33" s="35"/>
      <c r="N33" s="35"/>
      <c r="O33" s="35"/>
      <c r="P33" s="35"/>
      <c r="Q33" s="35"/>
    </row>
    <row r="34" spans="1:17" ht="15" customHeight="1">
      <c r="A34" s="644"/>
      <c r="B34" s="649"/>
      <c r="C34" s="410" t="s">
        <v>27</v>
      </c>
      <c r="D34" s="32">
        <v>714.11299999999994</v>
      </c>
      <c r="E34" s="24">
        <v>704.66800000000001</v>
      </c>
      <c r="F34" s="24">
        <v>861.73900000000003</v>
      </c>
      <c r="G34" s="416">
        <f t="shared" si="3"/>
        <v>2280.52</v>
      </c>
      <c r="H34" s="32">
        <v>7475.3049999999994</v>
      </c>
      <c r="I34" s="24">
        <v>7360.5940000000001</v>
      </c>
      <c r="J34" s="24">
        <v>9034.2780000000002</v>
      </c>
      <c r="K34" s="421">
        <f t="shared" si="0"/>
        <v>23870.177</v>
      </c>
      <c r="L34" s="35"/>
      <c r="M34" s="35"/>
      <c r="N34" s="35"/>
      <c r="O34" s="35"/>
      <c r="P34" s="35"/>
      <c r="Q34" s="35"/>
    </row>
    <row r="35" spans="1:17" ht="15" customHeight="1">
      <c r="A35" s="644"/>
      <c r="B35" s="643" t="s">
        <v>27</v>
      </c>
      <c r="C35" s="411" t="s">
        <v>30</v>
      </c>
      <c r="D35" s="412">
        <v>10657.583000000001</v>
      </c>
      <c r="E35" s="23">
        <v>10722.962000000001</v>
      </c>
      <c r="F35" s="413">
        <v>11007.117</v>
      </c>
      <c r="G35" s="417">
        <f t="shared" si="3"/>
        <v>32387.662000000004</v>
      </c>
      <c r="H35" s="23">
        <v>115085.224152</v>
      </c>
      <c r="I35" s="23">
        <v>115302.89709829999</v>
      </c>
      <c r="J35" s="413">
        <v>118896.08727</v>
      </c>
      <c r="K35" s="422">
        <f t="shared" si="0"/>
        <v>349284.20852029999</v>
      </c>
      <c r="L35" s="35"/>
      <c r="M35" s="35"/>
      <c r="N35" s="35"/>
      <c r="O35" s="35"/>
      <c r="P35" s="35"/>
      <c r="Q35" s="35"/>
    </row>
    <row r="36" spans="1:17" ht="15" customHeight="1">
      <c r="A36" s="644"/>
      <c r="B36" s="648"/>
      <c r="C36" s="409" t="s">
        <v>33</v>
      </c>
      <c r="D36" s="412">
        <v>107.19099999999889</v>
      </c>
      <c r="E36" s="23">
        <v>105.22499999999991</v>
      </c>
      <c r="F36" s="23">
        <v>102.83600000000115</v>
      </c>
      <c r="G36" s="415">
        <f t="shared" si="3"/>
        <v>315.25199999999995</v>
      </c>
      <c r="H36" s="23">
        <v>1246.5951999999961</v>
      </c>
      <c r="I36" s="23">
        <v>1246.4590000000244</v>
      </c>
      <c r="J36" s="23">
        <v>1161.1405999999952</v>
      </c>
      <c r="K36" s="420">
        <f t="shared" si="0"/>
        <v>3654.1948000000157</v>
      </c>
      <c r="L36" s="35"/>
      <c r="M36" s="35"/>
      <c r="N36" s="35"/>
      <c r="O36" s="35"/>
      <c r="P36" s="35"/>
      <c r="Q36" s="35"/>
    </row>
    <row r="37" spans="1:17" ht="15" customHeight="1">
      <c r="A37" s="645"/>
      <c r="B37" s="649"/>
      <c r="C37" s="410" t="s">
        <v>27</v>
      </c>
      <c r="D37" s="32">
        <v>10764.773999999999</v>
      </c>
      <c r="E37" s="24">
        <v>10828.187000000002</v>
      </c>
      <c r="F37" s="24">
        <v>11109.953000000001</v>
      </c>
      <c r="G37" s="416">
        <f t="shared" si="3"/>
        <v>32702.914000000004</v>
      </c>
      <c r="H37" s="32">
        <v>116331.81935199999</v>
      </c>
      <c r="I37" s="24">
        <v>116549.35609830002</v>
      </c>
      <c r="J37" s="24">
        <v>120057.22787</v>
      </c>
      <c r="K37" s="421">
        <f t="shared" si="0"/>
        <v>352938.40332030004</v>
      </c>
      <c r="L37" s="35"/>
      <c r="M37" s="35"/>
      <c r="N37" s="35"/>
      <c r="O37" s="35"/>
      <c r="P37" s="35"/>
      <c r="Q37" s="35"/>
    </row>
    <row r="38" spans="1:17" ht="15" customHeight="1">
      <c r="A38" s="644" t="s">
        <v>74</v>
      </c>
      <c r="B38" s="648" t="s">
        <v>58</v>
      </c>
      <c r="C38" s="409" t="s">
        <v>78</v>
      </c>
      <c r="D38" s="412">
        <v>337725.69985344762</v>
      </c>
      <c r="E38" s="23">
        <v>359754.59484484739</v>
      </c>
      <c r="F38" s="23">
        <v>399399.05269173119</v>
      </c>
      <c r="G38" s="415">
        <f t="shared" si="3"/>
        <v>1096879.3473900261</v>
      </c>
      <c r="H38" s="23">
        <v>3606637.0972480136</v>
      </c>
      <c r="I38" s="23">
        <v>3834479.8380809864</v>
      </c>
      <c r="J38" s="23">
        <v>4258080.1723450003</v>
      </c>
      <c r="K38" s="420">
        <f t="shared" si="0"/>
        <v>11699197.107673999</v>
      </c>
      <c r="L38" s="35"/>
      <c r="M38" s="35"/>
      <c r="N38" s="35"/>
      <c r="O38" s="35"/>
      <c r="P38" s="35"/>
      <c r="Q38" s="35"/>
    </row>
    <row r="39" spans="1:17" ht="15" customHeight="1">
      <c r="A39" s="644"/>
      <c r="B39" s="648"/>
      <c r="C39" s="409" t="s">
        <v>31</v>
      </c>
      <c r="D39" s="412">
        <v>-2641.5066249285546</v>
      </c>
      <c r="E39" s="23">
        <v>-2840.465087378388</v>
      </c>
      <c r="F39" s="23">
        <v>-746.2430868663655</v>
      </c>
      <c r="G39" s="415">
        <f t="shared" si="3"/>
        <v>-6228.2147991733073</v>
      </c>
      <c r="H39" s="23">
        <v>-28218.100640282901</v>
      </c>
      <c r="I39" s="23">
        <v>-30296.075997981283</v>
      </c>
      <c r="J39" s="23">
        <v>-7968.6661472224023</v>
      </c>
      <c r="K39" s="420">
        <f t="shared" si="0"/>
        <v>-66482.842785486588</v>
      </c>
      <c r="L39" s="35"/>
      <c r="M39" s="35"/>
      <c r="N39" s="35"/>
      <c r="O39" s="35"/>
      <c r="P39" s="35"/>
      <c r="Q39" s="35"/>
    </row>
    <row r="40" spans="1:17" ht="15" customHeight="1">
      <c r="A40" s="644"/>
      <c r="B40" s="649"/>
      <c r="C40" s="410" t="s">
        <v>27</v>
      </c>
      <c r="D40" s="32">
        <v>335084.19322851906</v>
      </c>
      <c r="E40" s="24">
        <v>356914.129757469</v>
      </c>
      <c r="F40" s="24">
        <v>398652.8096048648</v>
      </c>
      <c r="G40" s="416">
        <f t="shared" si="3"/>
        <v>1090651.1325908529</v>
      </c>
      <c r="H40" s="32">
        <v>3578418.9966077306</v>
      </c>
      <c r="I40" s="24">
        <v>3804183.7620830052</v>
      </c>
      <c r="J40" s="24">
        <v>4250111.5061977776</v>
      </c>
      <c r="K40" s="421">
        <f t="shared" si="0"/>
        <v>11632714.264888514</v>
      </c>
      <c r="L40" s="35"/>
      <c r="M40" s="35"/>
      <c r="N40" s="35"/>
      <c r="O40" s="35"/>
      <c r="P40" s="35"/>
      <c r="Q40" s="35"/>
    </row>
    <row r="41" spans="1:17" ht="15" customHeight="1">
      <c r="A41" s="644"/>
      <c r="B41" s="643" t="s">
        <v>291</v>
      </c>
      <c r="C41" s="411" t="s">
        <v>78</v>
      </c>
      <c r="D41" s="412">
        <v>693.18599999999992</v>
      </c>
      <c r="E41" s="23">
        <v>678.64899999999989</v>
      </c>
      <c r="F41" s="413">
        <v>841.01899999999989</v>
      </c>
      <c r="G41" s="417">
        <f t="shared" si="3"/>
        <v>2212.8539999999998</v>
      </c>
      <c r="H41" s="23">
        <v>7251.6869999999999</v>
      </c>
      <c r="I41" s="23">
        <v>7082.5629999999992</v>
      </c>
      <c r="J41" s="413">
        <v>8813.009</v>
      </c>
      <c r="K41" s="422">
        <f t="shared" si="0"/>
        <v>23147.258999999998</v>
      </c>
      <c r="L41" s="35"/>
      <c r="M41" s="35"/>
      <c r="N41" s="35"/>
      <c r="O41" s="35"/>
      <c r="P41" s="35"/>
      <c r="Q41" s="35"/>
    </row>
    <row r="42" spans="1:17" ht="15" customHeight="1">
      <c r="A42" s="644"/>
      <c r="B42" s="648"/>
      <c r="C42" s="409" t="s">
        <v>31</v>
      </c>
      <c r="D42" s="412">
        <v>0</v>
      </c>
      <c r="E42" s="23">
        <v>0</v>
      </c>
      <c r="F42" s="23">
        <v>0</v>
      </c>
      <c r="G42" s="415">
        <f t="shared" si="3"/>
        <v>0</v>
      </c>
      <c r="H42" s="23">
        <v>0</v>
      </c>
      <c r="I42" s="23">
        <v>0</v>
      </c>
      <c r="J42" s="23">
        <v>0</v>
      </c>
      <c r="K42" s="420">
        <f t="shared" si="0"/>
        <v>0</v>
      </c>
      <c r="L42" s="35"/>
      <c r="M42" s="35"/>
      <c r="N42" s="35"/>
      <c r="O42" s="35"/>
      <c r="P42" s="35"/>
      <c r="Q42" s="35"/>
    </row>
    <row r="43" spans="1:17" ht="15" customHeight="1">
      <c r="A43" s="644"/>
      <c r="B43" s="649"/>
      <c r="C43" s="410" t="s">
        <v>27</v>
      </c>
      <c r="D43" s="32">
        <v>693.18599999999992</v>
      </c>
      <c r="E43" s="24">
        <v>678.64899999999989</v>
      </c>
      <c r="F43" s="24">
        <v>841.01899999999989</v>
      </c>
      <c r="G43" s="416">
        <f t="shared" si="3"/>
        <v>2212.8539999999998</v>
      </c>
      <c r="H43" s="32">
        <v>7251.6869999999999</v>
      </c>
      <c r="I43" s="24">
        <v>7082.5629999999992</v>
      </c>
      <c r="J43" s="24">
        <v>8813.009</v>
      </c>
      <c r="K43" s="421">
        <f t="shared" si="0"/>
        <v>23147.258999999998</v>
      </c>
      <c r="L43" s="35"/>
      <c r="M43" s="35"/>
      <c r="N43" s="35"/>
      <c r="O43" s="35"/>
      <c r="P43" s="35"/>
      <c r="Q43" s="35"/>
    </row>
    <row r="44" spans="1:17" ht="15" customHeight="1">
      <c r="A44" s="644"/>
      <c r="B44" s="651" t="s">
        <v>100</v>
      </c>
      <c r="C44" s="652"/>
      <c r="D44" s="33">
        <v>107.19099999999889</v>
      </c>
      <c r="E44" s="25">
        <v>105.22499999999991</v>
      </c>
      <c r="F44" s="25">
        <v>102.83600000000115</v>
      </c>
      <c r="G44" s="418">
        <f t="shared" si="3"/>
        <v>315.25199999999995</v>
      </c>
      <c r="H44" s="33">
        <v>1246.5951999999961</v>
      </c>
      <c r="I44" s="25">
        <v>1246.4590000000244</v>
      </c>
      <c r="J44" s="25">
        <v>1161.1405999999952</v>
      </c>
      <c r="K44" s="423">
        <f t="shared" si="0"/>
        <v>3654.1948000000157</v>
      </c>
      <c r="L44" s="35"/>
      <c r="M44" s="35"/>
      <c r="N44" s="35"/>
      <c r="O44" s="35"/>
      <c r="P44" s="35"/>
      <c r="Q44" s="35"/>
    </row>
    <row r="45" spans="1:17" ht="15" customHeight="1">
      <c r="A45" s="644"/>
      <c r="B45" s="651" t="s">
        <v>96</v>
      </c>
      <c r="C45" s="652"/>
      <c r="D45" s="33">
        <v>44186.016000000003</v>
      </c>
      <c r="E45" s="25">
        <v>3141.6749999999997</v>
      </c>
      <c r="F45" s="25">
        <v>25805.535</v>
      </c>
      <c r="G45" s="418">
        <f t="shared" si="3"/>
        <v>73133.22600000001</v>
      </c>
      <c r="H45" s="33">
        <v>471489.22252499999</v>
      </c>
      <c r="I45" s="25">
        <v>33436.693811999998</v>
      </c>
      <c r="J45" s="25">
        <v>274821.42960800003</v>
      </c>
      <c r="K45" s="423">
        <f t="shared" si="0"/>
        <v>779747.34594499995</v>
      </c>
      <c r="L45" s="35"/>
      <c r="M45" s="35"/>
      <c r="N45" s="35"/>
      <c r="O45" s="35"/>
      <c r="P45" s="35"/>
      <c r="Q45" s="35"/>
    </row>
    <row r="46" spans="1:17" ht="15" customHeight="1">
      <c r="A46" s="644"/>
      <c r="B46" s="643" t="s">
        <v>32</v>
      </c>
      <c r="C46" s="411" t="s">
        <v>78</v>
      </c>
      <c r="D46" s="412">
        <v>382604.90185344761</v>
      </c>
      <c r="E46" s="23">
        <v>363574.91884484736</v>
      </c>
      <c r="F46" s="413">
        <v>426045.60669173114</v>
      </c>
      <c r="G46" s="417">
        <f t="shared" si="3"/>
        <v>1172225.4273900262</v>
      </c>
      <c r="H46" s="23">
        <v>4085378.0067730136</v>
      </c>
      <c r="I46" s="23">
        <v>3874999.0948929866</v>
      </c>
      <c r="J46" s="413">
        <v>4541714.6109530004</v>
      </c>
      <c r="K46" s="422">
        <f t="shared" si="0"/>
        <v>12502091.712618999</v>
      </c>
      <c r="L46" s="35"/>
      <c r="M46" s="35"/>
      <c r="N46" s="35"/>
      <c r="O46" s="35"/>
      <c r="P46" s="35"/>
      <c r="Q46" s="35"/>
    </row>
    <row r="47" spans="1:17" ht="15" customHeight="1">
      <c r="A47" s="644"/>
      <c r="B47" s="648"/>
      <c r="C47" s="409" t="s">
        <v>109</v>
      </c>
      <c r="D47" s="412">
        <v>-337.41062492855599</v>
      </c>
      <c r="E47" s="23">
        <v>-136.67424737838792</v>
      </c>
      <c r="F47" s="23">
        <v>3118.4919131336364</v>
      </c>
      <c r="G47" s="415">
        <f t="shared" si="3"/>
        <v>2644.4070408266925</v>
      </c>
      <c r="H47" s="23">
        <v>-3526.515225282903</v>
      </c>
      <c r="I47" s="23">
        <v>-1363.570350981252</v>
      </c>
      <c r="J47" s="23">
        <v>33256.226323777606</v>
      </c>
      <c r="K47" s="420">
        <f t="shared" si="0"/>
        <v>28366.140747513451</v>
      </c>
      <c r="L47" s="35"/>
      <c r="M47" s="35"/>
      <c r="N47" s="35"/>
      <c r="O47" s="35"/>
      <c r="P47" s="35"/>
      <c r="Q47" s="35"/>
    </row>
    <row r="48" spans="1:17" ht="15" customHeight="1">
      <c r="A48" s="645"/>
      <c r="B48" s="649"/>
      <c r="C48" s="410" t="s">
        <v>27</v>
      </c>
      <c r="D48" s="32">
        <v>382267.49122851907</v>
      </c>
      <c r="E48" s="24">
        <v>363438.24459746899</v>
      </c>
      <c r="F48" s="24">
        <v>429164.09860486479</v>
      </c>
      <c r="G48" s="416">
        <f>SUM(D48:F48)</f>
        <v>1174869.8344308529</v>
      </c>
      <c r="H48" s="32">
        <v>4081851.4915477308</v>
      </c>
      <c r="I48" s="24">
        <v>3873635.5245420053</v>
      </c>
      <c r="J48" s="24">
        <v>4574970.8372767782</v>
      </c>
      <c r="K48" s="421">
        <f t="shared" si="0"/>
        <v>12530457.853366513</v>
      </c>
      <c r="L48" s="35"/>
      <c r="M48" s="35"/>
      <c r="N48" s="35"/>
      <c r="O48" s="35"/>
      <c r="P48" s="35"/>
      <c r="Q48" s="35"/>
    </row>
    <row r="49" spans="1:17" ht="0.95" customHeight="1">
      <c r="A49" s="26"/>
      <c r="B49" s="27"/>
      <c r="C49" s="28"/>
      <c r="D49" s="23"/>
      <c r="E49" s="23"/>
      <c r="F49" s="23"/>
      <c r="G49" s="1"/>
      <c r="H49" s="23"/>
      <c r="I49" s="23"/>
      <c r="J49" s="23"/>
      <c r="K49" s="1"/>
      <c r="L49" s="35"/>
      <c r="M49" s="35"/>
      <c r="N49" s="35"/>
      <c r="O49" s="35"/>
      <c r="P49" s="35"/>
      <c r="Q49" s="35"/>
    </row>
    <row r="50" spans="1:17" ht="0.95" customHeight="1">
      <c r="A50" s="26"/>
      <c r="B50" s="27"/>
      <c r="C50" s="28"/>
      <c r="D50" s="23"/>
      <c r="E50" s="23"/>
      <c r="F50" s="23"/>
      <c r="G50" s="1"/>
      <c r="H50" s="23"/>
      <c r="I50" s="23"/>
      <c r="J50" s="23"/>
      <c r="K50" s="1"/>
      <c r="L50" s="35"/>
      <c r="M50" s="35"/>
      <c r="N50" s="35"/>
      <c r="O50" s="35"/>
      <c r="P50" s="35"/>
      <c r="Q50" s="35"/>
    </row>
    <row r="51" spans="1:17" ht="0.95" customHeight="1">
      <c r="A51" s="29"/>
      <c r="B51" s="30"/>
      <c r="C51" s="31"/>
      <c r="D51" s="24"/>
      <c r="E51" s="24"/>
      <c r="F51" s="24"/>
      <c r="G51" s="4"/>
      <c r="H51" s="24"/>
      <c r="I51" s="24"/>
      <c r="J51" s="24"/>
      <c r="K51" s="4"/>
      <c r="L51" s="35"/>
      <c r="M51" s="35"/>
      <c r="N51" s="35"/>
      <c r="O51" s="35"/>
      <c r="P51" s="35"/>
      <c r="Q51" s="35"/>
    </row>
    <row r="52" spans="1:17" ht="15" customHeight="1">
      <c r="A52" s="650" t="s">
        <v>127</v>
      </c>
      <c r="B52" s="650"/>
      <c r="C52" s="650"/>
      <c r="D52" s="33">
        <v>-4436.3739833011641</v>
      </c>
      <c r="E52" s="25">
        <v>-3092.6642413320369</v>
      </c>
      <c r="F52" s="25">
        <v>-1464.2220745208906</v>
      </c>
      <c r="G52" s="418">
        <f t="shared" si="3"/>
        <v>-8993.2602991540916</v>
      </c>
      <c r="H52" s="33">
        <v>-29564.29381706845</v>
      </c>
      <c r="I52" s="25">
        <v>-14174.729472499806</v>
      </c>
      <c r="J52" s="25">
        <v>7656.539465283975</v>
      </c>
      <c r="K52" s="423">
        <f>SUM(H52:J52)</f>
        <v>-36082.483824284282</v>
      </c>
      <c r="L52" s="35"/>
      <c r="M52" s="35"/>
      <c r="N52" s="35"/>
      <c r="O52" s="35"/>
      <c r="P52" s="35"/>
      <c r="Q52" s="35"/>
    </row>
    <row r="53" spans="1:17" ht="5.0999999999999996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M53" s="35"/>
    </row>
    <row r="54" spans="1:17">
      <c r="A54" s="631" t="s">
        <v>298</v>
      </c>
      <c r="B54" s="631"/>
      <c r="C54" s="631"/>
      <c r="D54" s="631"/>
      <c r="E54" s="631"/>
      <c r="F54" s="631"/>
      <c r="G54" s="631"/>
      <c r="H54" s="631"/>
      <c r="I54" s="631"/>
      <c r="J54" s="631"/>
      <c r="K54" s="631"/>
    </row>
    <row r="55" spans="1:17">
      <c r="A55" s="631"/>
      <c r="B55" s="631"/>
      <c r="C55" s="631"/>
      <c r="D55" s="631"/>
      <c r="E55" s="631"/>
      <c r="F55" s="631"/>
      <c r="G55" s="631"/>
      <c r="H55" s="631"/>
      <c r="I55" s="631"/>
      <c r="J55" s="631"/>
      <c r="K55" s="631"/>
    </row>
    <row r="56" spans="1:17">
      <c r="A56" s="631"/>
      <c r="B56" s="631"/>
      <c r="C56" s="631"/>
      <c r="D56" s="631"/>
      <c r="E56" s="631"/>
      <c r="F56" s="631"/>
      <c r="G56" s="631"/>
      <c r="H56" s="631"/>
      <c r="I56" s="631"/>
      <c r="J56" s="631"/>
      <c r="K56" s="631"/>
    </row>
    <row r="57" spans="1:17">
      <c r="A57" s="631"/>
      <c r="B57" s="631"/>
      <c r="C57" s="631"/>
      <c r="D57" s="631"/>
      <c r="E57" s="631"/>
      <c r="F57" s="631"/>
      <c r="G57" s="631"/>
      <c r="H57" s="631"/>
      <c r="I57" s="631"/>
      <c r="J57" s="631"/>
      <c r="K57" s="631"/>
    </row>
  </sheetData>
  <mergeCells count="26">
    <mergeCell ref="A38:A48"/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  <mergeCell ref="A54:K57"/>
    <mergeCell ref="A2:K2"/>
    <mergeCell ref="D3:K3"/>
    <mergeCell ref="D5:G5"/>
    <mergeCell ref="H5:K5"/>
    <mergeCell ref="D4:K4"/>
    <mergeCell ref="B7:B9"/>
    <mergeCell ref="B10:B12"/>
    <mergeCell ref="B13:B15"/>
    <mergeCell ref="A7:A15"/>
    <mergeCell ref="B16:B19"/>
    <mergeCell ref="B20:B23"/>
    <mergeCell ref="B24:B27"/>
    <mergeCell ref="A16:A28"/>
    <mergeCell ref="B28:C28"/>
    <mergeCell ref="B46:B48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W44"/>
  <sheetViews>
    <sheetView showGridLines="0" zoomScaleNormal="100" zoomScaleSheetLayoutView="100" workbookViewId="0"/>
  </sheetViews>
  <sheetFormatPr defaultRowHeight="11.25"/>
  <cols>
    <col min="1" max="1" width="7.42578125" style="61" customWidth="1"/>
    <col min="2" max="7" width="7.28515625" style="61" customWidth="1"/>
    <col min="8" max="8" width="8" style="61" customWidth="1"/>
    <col min="9" max="9" width="8.28515625" style="61" customWidth="1"/>
    <col min="10" max="16" width="7.42578125" style="61" customWidth="1"/>
    <col min="17" max="17" width="8" style="61" customWidth="1"/>
    <col min="18" max="18" width="8.28515625" style="61" customWidth="1"/>
    <col min="19" max="19" width="7.42578125" style="61" customWidth="1"/>
    <col min="20" max="20" width="9.28515625" style="61" bestFit="1" customWidth="1"/>
    <col min="21" max="21" width="11.42578125" style="61" bestFit="1" customWidth="1"/>
    <col min="22" max="260" width="9.140625" style="61"/>
    <col min="261" max="273" width="10.7109375" style="61" customWidth="1"/>
    <col min="274" max="516" width="9.140625" style="61"/>
    <col min="517" max="529" width="10.7109375" style="61" customWidth="1"/>
    <col min="530" max="772" width="9.140625" style="61"/>
    <col min="773" max="785" width="10.7109375" style="61" customWidth="1"/>
    <col min="786" max="1028" width="9.140625" style="61"/>
    <col min="1029" max="1041" width="10.7109375" style="61" customWidth="1"/>
    <col min="1042" max="1284" width="9.140625" style="61"/>
    <col min="1285" max="1297" width="10.7109375" style="61" customWidth="1"/>
    <col min="1298" max="1540" width="9.140625" style="61"/>
    <col min="1541" max="1553" width="10.7109375" style="61" customWidth="1"/>
    <col min="1554" max="1796" width="9.140625" style="61"/>
    <col min="1797" max="1809" width="10.7109375" style="61" customWidth="1"/>
    <col min="1810" max="2052" width="9.140625" style="61"/>
    <col min="2053" max="2065" width="10.7109375" style="61" customWidth="1"/>
    <col min="2066" max="2308" width="9.140625" style="61"/>
    <col min="2309" max="2321" width="10.7109375" style="61" customWidth="1"/>
    <col min="2322" max="2564" width="9.140625" style="61"/>
    <col min="2565" max="2577" width="10.7109375" style="61" customWidth="1"/>
    <col min="2578" max="2820" width="9.140625" style="61"/>
    <col min="2821" max="2833" width="10.7109375" style="61" customWidth="1"/>
    <col min="2834" max="3076" width="9.140625" style="61"/>
    <col min="3077" max="3089" width="10.7109375" style="61" customWidth="1"/>
    <col min="3090" max="3332" width="9.140625" style="61"/>
    <col min="3333" max="3345" width="10.7109375" style="61" customWidth="1"/>
    <col min="3346" max="3588" width="9.140625" style="61"/>
    <col min="3589" max="3601" width="10.7109375" style="61" customWidth="1"/>
    <col min="3602" max="3844" width="9.140625" style="61"/>
    <col min="3845" max="3857" width="10.7109375" style="61" customWidth="1"/>
    <col min="3858" max="4100" width="9.140625" style="61"/>
    <col min="4101" max="4113" width="10.7109375" style="61" customWidth="1"/>
    <col min="4114" max="4356" width="9.140625" style="61"/>
    <col min="4357" max="4369" width="10.7109375" style="61" customWidth="1"/>
    <col min="4370" max="4612" width="9.140625" style="61"/>
    <col min="4613" max="4625" width="10.7109375" style="61" customWidth="1"/>
    <col min="4626" max="4868" width="9.140625" style="61"/>
    <col min="4869" max="4881" width="10.7109375" style="61" customWidth="1"/>
    <col min="4882" max="5124" width="9.140625" style="61"/>
    <col min="5125" max="5137" width="10.7109375" style="61" customWidth="1"/>
    <col min="5138" max="5380" width="9.140625" style="61"/>
    <col min="5381" max="5393" width="10.7109375" style="61" customWidth="1"/>
    <col min="5394" max="5636" width="9.140625" style="61"/>
    <col min="5637" max="5649" width="10.7109375" style="61" customWidth="1"/>
    <col min="5650" max="5892" width="9.140625" style="61"/>
    <col min="5893" max="5905" width="10.7109375" style="61" customWidth="1"/>
    <col min="5906" max="6148" width="9.140625" style="61"/>
    <col min="6149" max="6161" width="10.7109375" style="61" customWidth="1"/>
    <col min="6162" max="6404" width="9.140625" style="61"/>
    <col min="6405" max="6417" width="10.7109375" style="61" customWidth="1"/>
    <col min="6418" max="6660" width="9.140625" style="61"/>
    <col min="6661" max="6673" width="10.7109375" style="61" customWidth="1"/>
    <col min="6674" max="6916" width="9.140625" style="61"/>
    <col min="6917" max="6929" width="10.7109375" style="61" customWidth="1"/>
    <col min="6930" max="7172" width="9.140625" style="61"/>
    <col min="7173" max="7185" width="10.7109375" style="61" customWidth="1"/>
    <col min="7186" max="7428" width="9.140625" style="61"/>
    <col min="7429" max="7441" width="10.7109375" style="61" customWidth="1"/>
    <col min="7442" max="7684" width="9.140625" style="61"/>
    <col min="7685" max="7697" width="10.7109375" style="61" customWidth="1"/>
    <col min="7698" max="7940" width="9.140625" style="61"/>
    <col min="7941" max="7953" width="10.7109375" style="61" customWidth="1"/>
    <col min="7954" max="8196" width="9.140625" style="61"/>
    <col min="8197" max="8209" width="10.7109375" style="61" customWidth="1"/>
    <col min="8210" max="8452" width="9.140625" style="61"/>
    <col min="8453" max="8465" width="10.7109375" style="61" customWidth="1"/>
    <col min="8466" max="8708" width="9.140625" style="61"/>
    <col min="8709" max="8721" width="10.7109375" style="61" customWidth="1"/>
    <col min="8722" max="8964" width="9.140625" style="61"/>
    <col min="8965" max="8977" width="10.7109375" style="61" customWidth="1"/>
    <col min="8978" max="9220" width="9.140625" style="61"/>
    <col min="9221" max="9233" width="10.7109375" style="61" customWidth="1"/>
    <col min="9234" max="9476" width="9.140625" style="61"/>
    <col min="9477" max="9489" width="10.7109375" style="61" customWidth="1"/>
    <col min="9490" max="9732" width="9.140625" style="61"/>
    <col min="9733" max="9745" width="10.7109375" style="61" customWidth="1"/>
    <col min="9746" max="9988" width="9.140625" style="61"/>
    <col min="9989" max="10001" width="10.7109375" style="61" customWidth="1"/>
    <col min="10002" max="10244" width="9.140625" style="61"/>
    <col min="10245" max="10257" width="10.7109375" style="61" customWidth="1"/>
    <col min="10258" max="10500" width="9.140625" style="61"/>
    <col min="10501" max="10513" width="10.7109375" style="61" customWidth="1"/>
    <col min="10514" max="10756" width="9.140625" style="61"/>
    <col min="10757" max="10769" width="10.7109375" style="61" customWidth="1"/>
    <col min="10770" max="11012" width="9.140625" style="61"/>
    <col min="11013" max="11025" width="10.7109375" style="61" customWidth="1"/>
    <col min="11026" max="11268" width="9.140625" style="61"/>
    <col min="11269" max="11281" width="10.7109375" style="61" customWidth="1"/>
    <col min="11282" max="11524" width="9.140625" style="61"/>
    <col min="11525" max="11537" width="10.7109375" style="61" customWidth="1"/>
    <col min="11538" max="11780" width="9.140625" style="61"/>
    <col min="11781" max="11793" width="10.7109375" style="61" customWidth="1"/>
    <col min="11794" max="12036" width="9.140625" style="61"/>
    <col min="12037" max="12049" width="10.7109375" style="61" customWidth="1"/>
    <col min="12050" max="12292" width="9.140625" style="61"/>
    <col min="12293" max="12305" width="10.7109375" style="61" customWidth="1"/>
    <col min="12306" max="12548" width="9.140625" style="61"/>
    <col min="12549" max="12561" width="10.7109375" style="61" customWidth="1"/>
    <col min="12562" max="12804" width="9.140625" style="61"/>
    <col min="12805" max="12817" width="10.7109375" style="61" customWidth="1"/>
    <col min="12818" max="13060" width="9.140625" style="61"/>
    <col min="13061" max="13073" width="10.7109375" style="61" customWidth="1"/>
    <col min="13074" max="13316" width="9.140625" style="61"/>
    <col min="13317" max="13329" width="10.7109375" style="61" customWidth="1"/>
    <col min="13330" max="13572" width="9.140625" style="61"/>
    <col min="13573" max="13585" width="10.7109375" style="61" customWidth="1"/>
    <col min="13586" max="13828" width="9.140625" style="61"/>
    <col min="13829" max="13841" width="10.7109375" style="61" customWidth="1"/>
    <col min="13842" max="14084" width="9.140625" style="61"/>
    <col min="14085" max="14097" width="10.7109375" style="61" customWidth="1"/>
    <col min="14098" max="14340" width="9.140625" style="61"/>
    <col min="14341" max="14353" width="10.7109375" style="61" customWidth="1"/>
    <col min="14354" max="14596" width="9.140625" style="61"/>
    <col min="14597" max="14609" width="10.7109375" style="61" customWidth="1"/>
    <col min="14610" max="14852" width="9.140625" style="61"/>
    <col min="14853" max="14865" width="10.7109375" style="61" customWidth="1"/>
    <col min="14866" max="15108" width="9.140625" style="61"/>
    <col min="15109" max="15121" width="10.7109375" style="61" customWidth="1"/>
    <col min="15122" max="15364" width="9.140625" style="61"/>
    <col min="15365" max="15377" width="10.7109375" style="61" customWidth="1"/>
    <col min="15378" max="15620" width="9.140625" style="61"/>
    <col min="15621" max="15633" width="10.7109375" style="61" customWidth="1"/>
    <col min="15634" max="15876" width="9.140625" style="61"/>
    <col min="15877" max="15889" width="10.7109375" style="61" customWidth="1"/>
    <col min="15890" max="16132" width="9.140625" style="61"/>
    <col min="16133" max="16145" width="10.7109375" style="61" customWidth="1"/>
    <col min="16146" max="16384" width="9.140625" style="61"/>
  </cols>
  <sheetData>
    <row r="1" spans="1:23" ht="15.75">
      <c r="A1" s="658" t="s">
        <v>129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658"/>
    </row>
    <row r="2" spans="1:23" ht="6" customHeight="1">
      <c r="A2" s="194"/>
      <c r="B2" s="656"/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657"/>
      <c r="N2" s="657"/>
      <c r="O2" s="657"/>
      <c r="P2" s="657"/>
      <c r="Q2" s="657"/>
      <c r="R2" s="657"/>
      <c r="S2" s="657"/>
    </row>
    <row r="3" spans="1:23" ht="15.95" customHeight="1">
      <c r="A3" s="433"/>
      <c r="B3" s="654">
        <v>2021</v>
      </c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5"/>
    </row>
    <row r="4" spans="1:23" ht="15.95" customHeight="1">
      <c r="A4" s="424"/>
      <c r="B4" s="663" t="s">
        <v>274</v>
      </c>
      <c r="C4" s="664"/>
      <c r="D4" s="664"/>
      <c r="E4" s="664"/>
      <c r="F4" s="664"/>
      <c r="G4" s="664"/>
      <c r="H4" s="664"/>
      <c r="I4" s="664"/>
      <c r="J4" s="664"/>
      <c r="K4" s="663" t="s">
        <v>275</v>
      </c>
      <c r="L4" s="664"/>
      <c r="M4" s="664"/>
      <c r="N4" s="664"/>
      <c r="O4" s="664"/>
      <c r="P4" s="664"/>
      <c r="Q4" s="664"/>
      <c r="R4" s="664"/>
      <c r="S4" s="664"/>
    </row>
    <row r="5" spans="1:23" ht="25.15" customHeight="1">
      <c r="A5" s="334"/>
      <c r="B5" s="659" t="s">
        <v>264</v>
      </c>
      <c r="C5" s="659"/>
      <c r="D5" s="659"/>
      <c r="E5" s="659" t="s">
        <v>265</v>
      </c>
      <c r="F5" s="659"/>
      <c r="G5" s="659"/>
      <c r="H5" s="660" t="s">
        <v>261</v>
      </c>
      <c r="I5" s="661" t="s">
        <v>260</v>
      </c>
      <c r="J5" s="662" t="s">
        <v>74</v>
      </c>
      <c r="K5" s="659" t="s">
        <v>264</v>
      </c>
      <c r="L5" s="659"/>
      <c r="M5" s="659"/>
      <c r="N5" s="659" t="s">
        <v>265</v>
      </c>
      <c r="O5" s="659"/>
      <c r="P5" s="659"/>
      <c r="Q5" s="660" t="s">
        <v>261</v>
      </c>
      <c r="R5" s="661" t="s">
        <v>260</v>
      </c>
      <c r="S5" s="662" t="s">
        <v>74</v>
      </c>
    </row>
    <row r="6" spans="1:23" ht="22.5">
      <c r="A6" s="425" t="s">
        <v>210</v>
      </c>
      <c r="B6" s="249" t="s">
        <v>23</v>
      </c>
      <c r="C6" s="247" t="s">
        <v>24</v>
      </c>
      <c r="D6" s="248" t="s">
        <v>263</v>
      </c>
      <c r="E6" s="249" t="s">
        <v>28</v>
      </c>
      <c r="F6" s="247" t="s">
        <v>29</v>
      </c>
      <c r="G6" s="248" t="s">
        <v>262</v>
      </c>
      <c r="H6" s="660"/>
      <c r="I6" s="661"/>
      <c r="J6" s="662"/>
      <c r="K6" s="249" t="s">
        <v>23</v>
      </c>
      <c r="L6" s="247" t="s">
        <v>24</v>
      </c>
      <c r="M6" s="248" t="s">
        <v>263</v>
      </c>
      <c r="N6" s="249" t="s">
        <v>28</v>
      </c>
      <c r="O6" s="247" t="s">
        <v>29</v>
      </c>
      <c r="P6" s="248" t="s">
        <v>262</v>
      </c>
      <c r="Q6" s="660"/>
      <c r="R6" s="661"/>
      <c r="S6" s="662"/>
    </row>
    <row r="7" spans="1:23" ht="12" customHeight="1">
      <c r="A7" s="426" t="s">
        <v>212</v>
      </c>
      <c r="B7" s="434">
        <v>3924.2500326039481</v>
      </c>
      <c r="C7" s="37">
        <v>3451.1586520247843</v>
      </c>
      <c r="D7" s="38">
        <v>473.0913805791638</v>
      </c>
      <c r="E7" s="39">
        <v>789.69179599999995</v>
      </c>
      <c r="F7" s="39">
        <v>2.6978270000000002</v>
      </c>
      <c r="G7" s="38">
        <v>786.99396899999999</v>
      </c>
      <c r="H7" s="40">
        <v>9.0499230000000015</v>
      </c>
      <c r="I7" s="40">
        <v>3.973877472500317</v>
      </c>
      <c r="J7" s="348">
        <v>1273.1091500516641</v>
      </c>
      <c r="K7" s="434">
        <v>41860.176082150996</v>
      </c>
      <c r="L7" s="37">
        <v>36831.828747453808</v>
      </c>
      <c r="M7" s="38">
        <v>5028.3473346971878</v>
      </c>
      <c r="N7" s="39">
        <v>8450.216527999999</v>
      </c>
      <c r="O7" s="39">
        <v>28.785749760999998</v>
      </c>
      <c r="P7" s="38">
        <v>8421.4307782389988</v>
      </c>
      <c r="Q7" s="40">
        <v>97.506033269700012</v>
      </c>
      <c r="R7" s="40">
        <v>51.405938269117847</v>
      </c>
      <c r="S7" s="348">
        <v>13598.690084475003</v>
      </c>
      <c r="T7" s="62"/>
      <c r="U7" s="197"/>
      <c r="V7" s="197"/>
      <c r="W7" s="197"/>
    </row>
    <row r="8" spans="1:23" ht="12" customHeight="1">
      <c r="A8" s="427" t="s">
        <v>213</v>
      </c>
      <c r="B8" s="434">
        <v>2861.3715631551599</v>
      </c>
      <c r="C8" s="39">
        <v>2327.7665878553048</v>
      </c>
      <c r="D8" s="41">
        <v>533.60497529985514</v>
      </c>
      <c r="E8" s="39">
        <v>624.79144200000007</v>
      </c>
      <c r="F8" s="39">
        <v>3.5317380000000003</v>
      </c>
      <c r="G8" s="41">
        <v>621.25970400000006</v>
      </c>
      <c r="H8" s="42">
        <v>9.0832660000000001</v>
      </c>
      <c r="I8" s="42">
        <v>1.2588134807781317</v>
      </c>
      <c r="J8" s="349">
        <v>1165.2067587806337</v>
      </c>
      <c r="K8" s="434">
        <v>30521.533250960001</v>
      </c>
      <c r="L8" s="39">
        <v>24835.738430450201</v>
      </c>
      <c r="M8" s="41">
        <v>5685.7948205098</v>
      </c>
      <c r="N8" s="39">
        <v>6679.6841591509992</v>
      </c>
      <c r="O8" s="39">
        <v>37.696117206999993</v>
      </c>
      <c r="P8" s="41">
        <v>6641.9880419439996</v>
      </c>
      <c r="Q8" s="42">
        <v>98.264847071800006</v>
      </c>
      <c r="R8" s="42">
        <v>24.36525105698593</v>
      </c>
      <c r="S8" s="349">
        <v>12450.412960582584</v>
      </c>
      <c r="T8" s="52"/>
      <c r="U8" s="197"/>
      <c r="V8" s="197"/>
      <c r="W8" s="197"/>
    </row>
    <row r="9" spans="1:23" ht="12" customHeight="1">
      <c r="A9" s="428" t="s">
        <v>214</v>
      </c>
      <c r="B9" s="435">
        <v>4062.4285724960346</v>
      </c>
      <c r="C9" s="43">
        <v>3248.4701769314206</v>
      </c>
      <c r="D9" s="44">
        <v>813.95839556461397</v>
      </c>
      <c r="E9" s="45">
        <v>271.89667100000003</v>
      </c>
      <c r="F9" s="43">
        <v>11.090530999999999</v>
      </c>
      <c r="G9" s="44">
        <v>260.80614000000003</v>
      </c>
      <c r="H9" s="46">
        <v>10.846574</v>
      </c>
      <c r="I9" s="46">
        <v>5.5631238013021651</v>
      </c>
      <c r="J9" s="45">
        <v>1091.1742333659163</v>
      </c>
      <c r="K9" s="435">
        <v>43323.269209140002</v>
      </c>
      <c r="L9" s="43">
        <v>34660.552606424506</v>
      </c>
      <c r="M9" s="44">
        <v>8662.7166027154963</v>
      </c>
      <c r="N9" s="45">
        <v>2905.2380152590003</v>
      </c>
      <c r="O9" s="43">
        <v>118.320072782</v>
      </c>
      <c r="P9" s="44">
        <v>2786.9179424770005</v>
      </c>
      <c r="Q9" s="46">
        <v>117.52354022669999</v>
      </c>
      <c r="R9" s="46">
        <v>75.176244514279063</v>
      </c>
      <c r="S9" s="45">
        <v>11642.334329933479</v>
      </c>
      <c r="T9" s="196"/>
      <c r="U9" s="197"/>
      <c r="V9" s="197"/>
      <c r="W9" s="197"/>
    </row>
    <row r="10" spans="1:23" ht="12" customHeight="1">
      <c r="A10" s="426" t="s">
        <v>215</v>
      </c>
      <c r="B10" s="434">
        <v>4463.1944409480429</v>
      </c>
      <c r="C10" s="39">
        <v>3701.6165483997784</v>
      </c>
      <c r="D10" s="38">
        <v>761.57789254826457</v>
      </c>
      <c r="E10" s="39">
        <v>147.27051500000002</v>
      </c>
      <c r="F10" s="39">
        <v>45.603280999999996</v>
      </c>
      <c r="G10" s="38">
        <v>101.66723400000002</v>
      </c>
      <c r="H10" s="40">
        <v>10.216795000000001</v>
      </c>
      <c r="I10" s="40">
        <v>8.7539917918939611</v>
      </c>
      <c r="J10" s="348">
        <v>882.21591334015852</v>
      </c>
      <c r="K10" s="434">
        <v>47608.651626073006</v>
      </c>
      <c r="L10" s="39">
        <v>39499.445066751148</v>
      </c>
      <c r="M10" s="38">
        <v>8109.2065593218576</v>
      </c>
      <c r="N10" s="39">
        <v>1571.9599350000001</v>
      </c>
      <c r="O10" s="39">
        <v>486.59043042999997</v>
      </c>
      <c r="P10" s="38">
        <v>1085.3695045700001</v>
      </c>
      <c r="Q10" s="40">
        <v>110.82386523720001</v>
      </c>
      <c r="R10" s="40">
        <v>112.92062871561572</v>
      </c>
      <c r="S10" s="348">
        <v>9418.3205578446741</v>
      </c>
      <c r="T10" s="52"/>
      <c r="U10" s="197"/>
      <c r="V10" s="197"/>
      <c r="W10" s="197"/>
    </row>
    <row r="11" spans="1:23" ht="12" customHeight="1">
      <c r="A11" s="427" t="s">
        <v>216</v>
      </c>
      <c r="B11" s="434">
        <v>4429.736071247451</v>
      </c>
      <c r="C11" s="39">
        <v>3585.6206094531062</v>
      </c>
      <c r="D11" s="41">
        <v>844.11546179434481</v>
      </c>
      <c r="E11" s="39">
        <v>0.78652999999999995</v>
      </c>
      <c r="F11" s="39">
        <v>271.49396499999995</v>
      </c>
      <c r="G11" s="41">
        <v>-270.70743499999992</v>
      </c>
      <c r="H11" s="42">
        <v>10.050356999999998</v>
      </c>
      <c r="I11" s="42">
        <v>-0.33741866922844199</v>
      </c>
      <c r="J11" s="349">
        <v>583.1209651251163</v>
      </c>
      <c r="K11" s="434">
        <v>47259.573657100998</v>
      </c>
      <c r="L11" s="39">
        <v>38268.707038090899</v>
      </c>
      <c r="M11" s="41">
        <v>8990.8666190100994</v>
      </c>
      <c r="N11" s="39">
        <v>8.3960349999999995</v>
      </c>
      <c r="O11" s="39">
        <v>2898.7497805849998</v>
      </c>
      <c r="P11" s="41">
        <v>-2890.3537455849996</v>
      </c>
      <c r="Q11" s="42">
        <v>108.71042816290002</v>
      </c>
      <c r="R11" s="42">
        <v>17.069138710907659</v>
      </c>
      <c r="S11" s="349">
        <v>6226.2924402989056</v>
      </c>
      <c r="T11" s="52"/>
      <c r="U11" s="197"/>
      <c r="V11" s="197"/>
      <c r="W11" s="197"/>
    </row>
    <row r="12" spans="1:23" ht="12" customHeight="1">
      <c r="A12" s="428" t="s">
        <v>217</v>
      </c>
      <c r="B12" s="435">
        <v>4103.2552026890589</v>
      </c>
      <c r="C12" s="43">
        <v>3147.7993807978009</v>
      </c>
      <c r="D12" s="44">
        <v>955.45582189125798</v>
      </c>
      <c r="E12" s="45">
        <v>0</v>
      </c>
      <c r="F12" s="43">
        <v>556.26144899999997</v>
      </c>
      <c r="G12" s="44">
        <v>-556.26144899999997</v>
      </c>
      <c r="H12" s="46">
        <v>10.227027</v>
      </c>
      <c r="I12" s="46">
        <v>5.8381810632311391</v>
      </c>
      <c r="J12" s="45">
        <v>415.25958095448914</v>
      </c>
      <c r="K12" s="435">
        <v>43788.336337416004</v>
      </c>
      <c r="L12" s="43">
        <v>33605.042296523097</v>
      </c>
      <c r="M12" s="44">
        <v>10183.294040892906</v>
      </c>
      <c r="N12" s="45">
        <v>0</v>
      </c>
      <c r="O12" s="43">
        <v>5942.4624672660011</v>
      </c>
      <c r="P12" s="44">
        <v>-5942.4624672660011</v>
      </c>
      <c r="Q12" s="46">
        <v>110.7050668732</v>
      </c>
      <c r="R12" s="46">
        <v>84.886906200632453</v>
      </c>
      <c r="S12" s="45">
        <v>4436.4235467007384</v>
      </c>
      <c r="T12" s="52"/>
      <c r="U12" s="197"/>
      <c r="V12" s="197"/>
      <c r="W12" s="197"/>
    </row>
    <row r="13" spans="1:23" ht="12" customHeight="1">
      <c r="A13" s="426" t="s">
        <v>218</v>
      </c>
      <c r="B13" s="434">
        <v>3469.468994118834</v>
      </c>
      <c r="C13" s="39">
        <v>2791.3710719070136</v>
      </c>
      <c r="D13" s="38">
        <v>678.09792221182033</v>
      </c>
      <c r="E13" s="39">
        <v>68.300910999999999</v>
      </c>
      <c r="F13" s="39">
        <v>370.45974199999995</v>
      </c>
      <c r="G13" s="38">
        <v>-302.15883099999996</v>
      </c>
      <c r="H13" s="40">
        <v>10.764773999999999</v>
      </c>
      <c r="I13" s="40">
        <v>-4.4363739833011637</v>
      </c>
      <c r="J13" s="348">
        <v>382.26749122851908</v>
      </c>
      <c r="K13" s="434">
        <v>37017.319478409998</v>
      </c>
      <c r="L13" s="39">
        <v>29797.8264417432</v>
      </c>
      <c r="M13" s="38">
        <v>7219.4930366667977</v>
      </c>
      <c r="N13" s="39">
        <v>730.60615800000005</v>
      </c>
      <c r="O13" s="39">
        <v>3955.0152286540001</v>
      </c>
      <c r="P13" s="38">
        <v>-3224.4090706540001</v>
      </c>
      <c r="Q13" s="40">
        <v>116.331819352</v>
      </c>
      <c r="R13" s="40">
        <v>-29.564293817068449</v>
      </c>
      <c r="S13" s="348">
        <v>4081.8514915477308</v>
      </c>
      <c r="T13" s="52"/>
      <c r="U13" s="197"/>
      <c r="V13" s="197"/>
      <c r="W13" s="197"/>
    </row>
    <row r="14" spans="1:23" ht="12" customHeight="1">
      <c r="A14" s="427" t="s">
        <v>219</v>
      </c>
      <c r="B14" s="434">
        <v>4083.2654239277272</v>
      </c>
      <c r="C14" s="39">
        <v>3237.601896088926</v>
      </c>
      <c r="D14" s="41">
        <v>845.6635278388012</v>
      </c>
      <c r="E14" s="39">
        <v>14.038923</v>
      </c>
      <c r="F14" s="39">
        <v>503.99972899999995</v>
      </c>
      <c r="G14" s="41">
        <v>-489.96080599999993</v>
      </c>
      <c r="H14" s="42">
        <v>10.828187000000002</v>
      </c>
      <c r="I14" s="42">
        <v>-3.0926642413320371</v>
      </c>
      <c r="J14" s="349">
        <v>363.43824459746901</v>
      </c>
      <c r="K14" s="434">
        <v>43551.253261726</v>
      </c>
      <c r="L14" s="39">
        <v>34555.369887407796</v>
      </c>
      <c r="M14" s="41">
        <v>8995.883374318204</v>
      </c>
      <c r="N14" s="39">
        <v>150.24812800000001</v>
      </c>
      <c r="O14" s="39">
        <v>5374.870604402</v>
      </c>
      <c r="P14" s="41">
        <v>-5224.6224764019998</v>
      </c>
      <c r="Q14" s="42">
        <v>116.54935609830002</v>
      </c>
      <c r="R14" s="42">
        <v>-14.174729472499806</v>
      </c>
      <c r="S14" s="349">
        <v>3873.6355245420054</v>
      </c>
      <c r="T14" s="52"/>
      <c r="U14" s="197"/>
      <c r="V14" s="197"/>
      <c r="W14" s="197"/>
    </row>
    <row r="15" spans="1:23" ht="12" customHeight="1">
      <c r="A15" s="428" t="s">
        <v>220</v>
      </c>
      <c r="B15" s="435">
        <v>4436.854736602656</v>
      </c>
      <c r="C15" s="43">
        <v>3486.0054219232702</v>
      </c>
      <c r="D15" s="44">
        <v>950.84931467938577</v>
      </c>
      <c r="E15" s="45">
        <v>7.4762560000000002</v>
      </c>
      <c r="F15" s="43">
        <v>538.80720299999996</v>
      </c>
      <c r="G15" s="44">
        <v>-531.33094699999992</v>
      </c>
      <c r="H15" s="46">
        <v>11.109953000000001</v>
      </c>
      <c r="I15" s="46">
        <v>-1.4642220745208907</v>
      </c>
      <c r="J15" s="45">
        <v>429.16409860486476</v>
      </c>
      <c r="K15" s="435">
        <v>47309.544043807997</v>
      </c>
      <c r="L15" s="43">
        <v>37197.301883256499</v>
      </c>
      <c r="M15" s="44">
        <v>10112.242160551497</v>
      </c>
      <c r="N15" s="45">
        <v>79.781347999999994</v>
      </c>
      <c r="O15" s="43">
        <v>5744.7664386100005</v>
      </c>
      <c r="P15" s="44">
        <v>-5664.98509061</v>
      </c>
      <c r="Q15" s="46">
        <v>120.05722787000001</v>
      </c>
      <c r="R15" s="46">
        <v>7.6565394652839753</v>
      </c>
      <c r="S15" s="45">
        <v>4574.9708372767782</v>
      </c>
      <c r="T15" s="52"/>
      <c r="U15" s="197"/>
      <c r="V15" s="197"/>
      <c r="W15" s="197"/>
    </row>
    <row r="16" spans="1:23" ht="12" customHeight="1">
      <c r="A16" s="426" t="s">
        <v>221</v>
      </c>
      <c r="B16" s="434"/>
      <c r="C16" s="39"/>
      <c r="D16" s="38"/>
      <c r="E16" s="39"/>
      <c r="F16" s="39"/>
      <c r="G16" s="38"/>
      <c r="H16" s="40"/>
      <c r="I16" s="40"/>
      <c r="J16" s="348"/>
      <c r="K16" s="434"/>
      <c r="L16" s="39"/>
      <c r="M16" s="38"/>
      <c r="N16" s="39"/>
      <c r="O16" s="39"/>
      <c r="P16" s="38"/>
      <c r="Q16" s="40"/>
      <c r="R16" s="40"/>
      <c r="S16" s="348"/>
      <c r="T16" s="52"/>
      <c r="U16" s="197"/>
      <c r="V16" s="197"/>
      <c r="W16" s="197"/>
    </row>
    <row r="17" spans="1:23" ht="12" customHeight="1">
      <c r="A17" s="427" t="s">
        <v>222</v>
      </c>
      <c r="B17" s="434"/>
      <c r="C17" s="39"/>
      <c r="D17" s="41"/>
      <c r="E17" s="39"/>
      <c r="F17" s="39"/>
      <c r="G17" s="41"/>
      <c r="H17" s="42"/>
      <c r="I17" s="42"/>
      <c r="J17" s="349"/>
      <c r="K17" s="434"/>
      <c r="L17" s="39"/>
      <c r="M17" s="41"/>
      <c r="N17" s="39"/>
      <c r="O17" s="39"/>
      <c r="P17" s="41"/>
      <c r="Q17" s="42"/>
      <c r="R17" s="42"/>
      <c r="S17" s="349"/>
      <c r="T17" s="52"/>
      <c r="U17" s="197"/>
      <c r="V17" s="197"/>
      <c r="W17" s="197"/>
    </row>
    <row r="18" spans="1:23" ht="12" customHeight="1">
      <c r="A18" s="428" t="s">
        <v>223</v>
      </c>
      <c r="B18" s="435"/>
      <c r="C18" s="43"/>
      <c r="D18" s="44"/>
      <c r="E18" s="45"/>
      <c r="F18" s="43"/>
      <c r="G18" s="44"/>
      <c r="H18" s="46"/>
      <c r="I18" s="46"/>
      <c r="J18" s="45"/>
      <c r="K18" s="435"/>
      <c r="L18" s="43"/>
      <c r="M18" s="44"/>
      <c r="N18" s="45"/>
      <c r="O18" s="43"/>
      <c r="P18" s="44"/>
      <c r="Q18" s="46"/>
      <c r="R18" s="46"/>
      <c r="S18" s="45"/>
      <c r="T18" s="52"/>
      <c r="U18" s="197"/>
      <c r="V18" s="197"/>
      <c r="W18" s="197"/>
    </row>
    <row r="19" spans="1:23" ht="12" customHeight="1">
      <c r="A19" s="429" t="s">
        <v>52</v>
      </c>
      <c r="B19" s="436">
        <f>SUM(B7:B9)</f>
        <v>10848.050168255144</v>
      </c>
      <c r="C19" s="250">
        <f>SUM(C7:C9)</f>
        <v>9027.3954168115088</v>
      </c>
      <c r="D19" s="251">
        <f t="shared" ref="D19:J19" si="0">SUM(D7:D9)</f>
        <v>1820.6547514436329</v>
      </c>
      <c r="E19" s="250">
        <f t="shared" si="0"/>
        <v>1686.379909</v>
      </c>
      <c r="F19" s="250">
        <f t="shared" si="0"/>
        <v>17.320095999999999</v>
      </c>
      <c r="G19" s="251">
        <f t="shared" si="0"/>
        <v>1669.0598130000003</v>
      </c>
      <c r="H19" s="252">
        <f t="shared" si="0"/>
        <v>28.979763000000002</v>
      </c>
      <c r="I19" s="252">
        <f t="shared" si="0"/>
        <v>10.795814754580615</v>
      </c>
      <c r="J19" s="350">
        <f t="shared" si="0"/>
        <v>3529.490142198214</v>
      </c>
      <c r="K19" s="436">
        <f>SUM(K7:K9)</f>
        <v>115704.97854225099</v>
      </c>
      <c r="L19" s="250">
        <f t="shared" ref="L19:S19" si="1">SUM(L7:L9)</f>
        <v>96328.119784328519</v>
      </c>
      <c r="M19" s="251">
        <f t="shared" si="1"/>
        <v>19376.858757922484</v>
      </c>
      <c r="N19" s="250">
        <f t="shared" si="1"/>
        <v>18035.13870241</v>
      </c>
      <c r="O19" s="250">
        <f t="shared" si="1"/>
        <v>184.80193974999997</v>
      </c>
      <c r="P19" s="251">
        <f t="shared" si="1"/>
        <v>17850.336762659997</v>
      </c>
      <c r="Q19" s="252">
        <f t="shared" si="1"/>
        <v>313.2944205682</v>
      </c>
      <c r="R19" s="252">
        <f t="shared" si="1"/>
        <v>150.94743384038284</v>
      </c>
      <c r="S19" s="350">
        <f t="shared" si="1"/>
        <v>37691.437374991066</v>
      </c>
    </row>
    <row r="20" spans="1:23" ht="12" customHeight="1">
      <c r="A20" s="430" t="s">
        <v>61</v>
      </c>
      <c r="B20" s="436">
        <f>SUM(B10:B12)</f>
        <v>12996.185714884552</v>
      </c>
      <c r="C20" s="250">
        <f>SUM(C10:C12)</f>
        <v>10435.036538650686</v>
      </c>
      <c r="D20" s="586">
        <f t="shared" ref="D20:J20" si="2">SUM(D10:D12)</f>
        <v>2561.1491762338674</v>
      </c>
      <c r="E20" s="250">
        <f t="shared" si="2"/>
        <v>148.05704500000002</v>
      </c>
      <c r="F20" s="250">
        <f t="shared" si="2"/>
        <v>873.3586949999999</v>
      </c>
      <c r="G20" s="586">
        <f t="shared" si="2"/>
        <v>-725.30164999999988</v>
      </c>
      <c r="H20" s="587">
        <f t="shared" si="2"/>
        <v>30.494178999999999</v>
      </c>
      <c r="I20" s="587">
        <f t="shared" si="2"/>
        <v>14.254754185896658</v>
      </c>
      <c r="J20" s="436">
        <f t="shared" si="2"/>
        <v>1880.596459419764</v>
      </c>
      <c r="K20" s="436">
        <f>SUM(K10:K12)</f>
        <v>138656.56162059002</v>
      </c>
      <c r="L20" s="250">
        <f t="shared" ref="L20:S20" si="3">SUM(L10:L12)</f>
        <v>111373.19440136514</v>
      </c>
      <c r="M20" s="586">
        <f t="shared" si="3"/>
        <v>27283.367219224863</v>
      </c>
      <c r="N20" s="250">
        <f t="shared" si="3"/>
        <v>1580.3559700000001</v>
      </c>
      <c r="O20" s="250">
        <f t="shared" si="3"/>
        <v>9327.8026782810011</v>
      </c>
      <c r="P20" s="586">
        <f t="shared" si="3"/>
        <v>-7747.4467082810006</v>
      </c>
      <c r="Q20" s="587">
        <f t="shared" si="3"/>
        <v>330.23936027330001</v>
      </c>
      <c r="R20" s="587">
        <f t="shared" si="3"/>
        <v>214.87667362715581</v>
      </c>
      <c r="S20" s="436">
        <f t="shared" si="3"/>
        <v>20081.036544844319</v>
      </c>
    </row>
    <row r="21" spans="1:23" ht="12" customHeight="1">
      <c r="A21" s="430" t="s">
        <v>73</v>
      </c>
      <c r="B21" s="436">
        <f>SUM(B13:B15)</f>
        <v>11989.589154649217</v>
      </c>
      <c r="C21" s="250">
        <f>SUM(C13:C15)</f>
        <v>9514.9783899192098</v>
      </c>
      <c r="D21" s="586">
        <f t="shared" ref="D21:J21" si="4">SUM(D13:D15)</f>
        <v>2474.6107647300073</v>
      </c>
      <c r="E21" s="250">
        <f t="shared" si="4"/>
        <v>89.816090000000003</v>
      </c>
      <c r="F21" s="250">
        <f t="shared" si="4"/>
        <v>1413.266674</v>
      </c>
      <c r="G21" s="586">
        <f t="shared" si="4"/>
        <v>-1323.4505839999997</v>
      </c>
      <c r="H21" s="587">
        <f t="shared" si="4"/>
        <v>32.702914000000007</v>
      </c>
      <c r="I21" s="587">
        <f>SUM(I13:I15)</f>
        <v>-8.9932602991540911</v>
      </c>
      <c r="J21" s="436">
        <f t="shared" si="4"/>
        <v>1174.8698344308527</v>
      </c>
      <c r="K21" s="436">
        <f>SUM(K13:K15)</f>
        <v>127878.116783944</v>
      </c>
      <c r="L21" s="250">
        <f t="shared" ref="L21:S21" si="5">SUM(L13:L15)</f>
        <v>101550.49821240749</v>
      </c>
      <c r="M21" s="586">
        <f t="shared" si="5"/>
        <v>26327.618571536499</v>
      </c>
      <c r="N21" s="250">
        <f t="shared" si="5"/>
        <v>960.63563399999998</v>
      </c>
      <c r="O21" s="250">
        <f t="shared" si="5"/>
        <v>15074.652271666</v>
      </c>
      <c r="P21" s="586">
        <f t="shared" si="5"/>
        <v>-14114.016637666</v>
      </c>
      <c r="Q21" s="587">
        <f t="shared" si="5"/>
        <v>352.93840332030004</v>
      </c>
      <c r="R21" s="587">
        <f t="shared" si="5"/>
        <v>-36.082483824284274</v>
      </c>
      <c r="S21" s="436">
        <f t="shared" si="5"/>
        <v>12530.457853366515</v>
      </c>
    </row>
    <row r="22" spans="1:23" ht="12" customHeight="1">
      <c r="A22" s="431" t="s">
        <v>62</v>
      </c>
      <c r="B22" s="537">
        <f>SUM(B16:B18)</f>
        <v>0</v>
      </c>
      <c r="C22" s="538">
        <f>SUM(C16:C18)</f>
        <v>0</v>
      </c>
      <c r="D22" s="539">
        <f t="shared" ref="D22:J22" si="6">SUM(D16:D18)</f>
        <v>0</v>
      </c>
      <c r="E22" s="537">
        <f t="shared" si="6"/>
        <v>0</v>
      </c>
      <c r="F22" s="538">
        <f t="shared" si="6"/>
        <v>0</v>
      </c>
      <c r="G22" s="539">
        <f t="shared" si="6"/>
        <v>0</v>
      </c>
      <c r="H22" s="540">
        <f t="shared" si="6"/>
        <v>0</v>
      </c>
      <c r="I22" s="540">
        <f t="shared" si="6"/>
        <v>0</v>
      </c>
      <c r="J22" s="537">
        <f t="shared" si="6"/>
        <v>0</v>
      </c>
      <c r="K22" s="537">
        <f>SUM(K16:K18)</f>
        <v>0</v>
      </c>
      <c r="L22" s="538">
        <f t="shared" ref="L22:R22" si="7">SUM(L16:L18)</f>
        <v>0</v>
      </c>
      <c r="M22" s="539">
        <f t="shared" si="7"/>
        <v>0</v>
      </c>
      <c r="N22" s="537">
        <f t="shared" si="7"/>
        <v>0</v>
      </c>
      <c r="O22" s="538">
        <f t="shared" si="7"/>
        <v>0</v>
      </c>
      <c r="P22" s="539">
        <f t="shared" si="7"/>
        <v>0</v>
      </c>
      <c r="Q22" s="540">
        <f t="shared" si="7"/>
        <v>0</v>
      </c>
      <c r="R22" s="540">
        <f t="shared" si="7"/>
        <v>0</v>
      </c>
      <c r="S22" s="537">
        <f>SUM(S16:S18)</f>
        <v>0</v>
      </c>
    </row>
    <row r="23" spans="1:23" ht="12" customHeight="1">
      <c r="A23" s="426" t="s">
        <v>63</v>
      </c>
      <c r="B23" s="434">
        <f>SUM(B7:B12)</f>
        <v>23844.235883139696</v>
      </c>
      <c r="C23" s="37">
        <f>SUM(C7:C12)</f>
        <v>19462.431955462194</v>
      </c>
      <c r="D23" s="448">
        <f t="shared" ref="D23:J23" si="8">SUM(D7:D12)</f>
        <v>4381.8039276774998</v>
      </c>
      <c r="E23" s="37">
        <f t="shared" si="8"/>
        <v>1834.436954</v>
      </c>
      <c r="F23" s="37">
        <f t="shared" si="8"/>
        <v>890.67879099999993</v>
      </c>
      <c r="G23" s="448">
        <f t="shared" si="8"/>
        <v>943.75816300000054</v>
      </c>
      <c r="H23" s="588">
        <f t="shared" si="8"/>
        <v>59.473942000000001</v>
      </c>
      <c r="I23" s="588">
        <f t="shared" si="8"/>
        <v>25.050568940477277</v>
      </c>
      <c r="J23" s="437">
        <f t="shared" si="8"/>
        <v>5410.086601617978</v>
      </c>
      <c r="K23" s="434">
        <f>SUM(K7:K12)</f>
        <v>254361.54016284097</v>
      </c>
      <c r="L23" s="37">
        <f t="shared" ref="L23:S23" si="9">SUM(L7:L12)</f>
        <v>207701.31418569369</v>
      </c>
      <c r="M23" s="448">
        <f t="shared" si="9"/>
        <v>46660.225977147347</v>
      </c>
      <c r="N23" s="37">
        <f t="shared" si="9"/>
        <v>19615.494672410001</v>
      </c>
      <c r="O23" s="37">
        <f t="shared" si="9"/>
        <v>9512.6046180310004</v>
      </c>
      <c r="P23" s="448">
        <f t="shared" si="9"/>
        <v>10102.890054378997</v>
      </c>
      <c r="Q23" s="588">
        <f t="shared" si="9"/>
        <v>643.53378084149995</v>
      </c>
      <c r="R23" s="588">
        <f t="shared" si="9"/>
        <v>365.82410746753868</v>
      </c>
      <c r="S23" s="437">
        <f t="shared" si="9"/>
        <v>57772.473919835385</v>
      </c>
    </row>
    <row r="24" spans="1:23" ht="12" customHeight="1">
      <c r="A24" s="428" t="s">
        <v>64</v>
      </c>
      <c r="B24" s="545">
        <f>SUM(B13:B18)</f>
        <v>11989.589154649217</v>
      </c>
      <c r="C24" s="546">
        <f>SUM(C13:C18)</f>
        <v>9514.9783899192098</v>
      </c>
      <c r="D24" s="547">
        <f t="shared" ref="D24:J24" si="10">SUM(D13:D18)</f>
        <v>2474.6107647300073</v>
      </c>
      <c r="E24" s="545">
        <f t="shared" si="10"/>
        <v>89.816090000000003</v>
      </c>
      <c r="F24" s="546">
        <f t="shared" si="10"/>
        <v>1413.266674</v>
      </c>
      <c r="G24" s="547">
        <f t="shared" si="10"/>
        <v>-1323.4505839999997</v>
      </c>
      <c r="H24" s="548">
        <f t="shared" si="10"/>
        <v>32.702914000000007</v>
      </c>
      <c r="I24" s="548">
        <f t="shared" si="10"/>
        <v>-8.9932602991540911</v>
      </c>
      <c r="J24" s="545">
        <f t="shared" si="10"/>
        <v>1174.8698344308527</v>
      </c>
      <c r="K24" s="545">
        <f>SUM(K13:K18)</f>
        <v>127878.116783944</v>
      </c>
      <c r="L24" s="546">
        <f t="shared" ref="L24:S24" si="11">SUM(L13:L18)</f>
        <v>101550.49821240749</v>
      </c>
      <c r="M24" s="547">
        <f t="shared" si="11"/>
        <v>26327.618571536499</v>
      </c>
      <c r="N24" s="545">
        <f t="shared" si="11"/>
        <v>960.63563399999998</v>
      </c>
      <c r="O24" s="546">
        <f t="shared" si="11"/>
        <v>15074.652271666</v>
      </c>
      <c r="P24" s="547">
        <f t="shared" si="11"/>
        <v>-14114.016637666</v>
      </c>
      <c r="Q24" s="548">
        <f t="shared" si="11"/>
        <v>352.93840332030004</v>
      </c>
      <c r="R24" s="548">
        <f t="shared" si="11"/>
        <v>-36.082483824284274</v>
      </c>
      <c r="S24" s="545">
        <f t="shared" si="11"/>
        <v>12530.457853366515</v>
      </c>
    </row>
    <row r="25" spans="1:23" ht="12" customHeight="1">
      <c r="A25" s="432" t="s">
        <v>224</v>
      </c>
      <c r="B25" s="541">
        <f>SUM(B7:B18)</f>
        <v>35833.825037788913</v>
      </c>
      <c r="C25" s="542">
        <f>SUM(C7:C18)</f>
        <v>28977.410345381406</v>
      </c>
      <c r="D25" s="543">
        <f t="shared" ref="D25:J25" si="12">SUM(D7:D18)</f>
        <v>6856.4146924075067</v>
      </c>
      <c r="E25" s="541">
        <f t="shared" si="12"/>
        <v>1924.253044</v>
      </c>
      <c r="F25" s="542">
        <f t="shared" si="12"/>
        <v>2303.9454649999998</v>
      </c>
      <c r="G25" s="543">
        <f t="shared" si="12"/>
        <v>-379.69242099999929</v>
      </c>
      <c r="H25" s="544">
        <f t="shared" si="12"/>
        <v>92.176856000000001</v>
      </c>
      <c r="I25" s="544">
        <f t="shared" si="12"/>
        <v>16.057308641323186</v>
      </c>
      <c r="J25" s="541">
        <f t="shared" si="12"/>
        <v>6584.9564360488312</v>
      </c>
      <c r="K25" s="541">
        <f>SUM(K7:K18)</f>
        <v>382239.65694678499</v>
      </c>
      <c r="L25" s="542">
        <f t="shared" ref="L25:S25" si="13">SUM(L7:L18)</f>
        <v>309251.8123981012</v>
      </c>
      <c r="M25" s="543">
        <f t="shared" si="13"/>
        <v>72987.844548683846</v>
      </c>
      <c r="N25" s="541">
        <f t="shared" si="13"/>
        <v>20576.130306409999</v>
      </c>
      <c r="O25" s="542">
        <f t="shared" si="13"/>
        <v>24587.256889697001</v>
      </c>
      <c r="P25" s="543">
        <f t="shared" si="13"/>
        <v>-4011.1265832870031</v>
      </c>
      <c r="Q25" s="544">
        <f t="shared" si="13"/>
        <v>996.47218416179999</v>
      </c>
      <c r="R25" s="544">
        <f t="shared" si="13"/>
        <v>329.7416236432544</v>
      </c>
      <c r="S25" s="541">
        <f t="shared" si="13"/>
        <v>70302.931773201897</v>
      </c>
    </row>
    <row r="26" spans="1:23" ht="8.1" customHeight="1"/>
    <row r="27" spans="1:23" ht="12.95" customHeight="1">
      <c r="A27" s="653" t="s">
        <v>282</v>
      </c>
      <c r="B27" s="653"/>
      <c r="C27" s="653"/>
      <c r="D27" s="653"/>
      <c r="E27" s="653"/>
      <c r="F27" s="653"/>
      <c r="G27" s="653"/>
      <c r="H27" s="653"/>
      <c r="I27" s="653"/>
      <c r="J27" s="143"/>
      <c r="K27" s="653" t="s">
        <v>283</v>
      </c>
      <c r="L27" s="653"/>
      <c r="M27" s="653"/>
      <c r="N27" s="653"/>
      <c r="O27" s="653"/>
      <c r="P27" s="653"/>
      <c r="Q27" s="653"/>
      <c r="R27" s="653"/>
      <c r="S27" s="653"/>
    </row>
    <row r="28" spans="1:23" ht="8.1" customHeight="1">
      <c r="D28" s="202"/>
      <c r="E28" s="203" t="s">
        <v>292</v>
      </c>
      <c r="F28" s="203" t="s">
        <v>293</v>
      </c>
      <c r="G28" s="63"/>
      <c r="H28" s="63"/>
      <c r="L28" s="63"/>
      <c r="M28" s="203"/>
      <c r="N28" s="203" t="s">
        <v>294</v>
      </c>
      <c r="O28" s="202" t="s">
        <v>295</v>
      </c>
    </row>
    <row r="29" spans="1:23" ht="8.1" customHeight="1">
      <c r="D29" s="202" t="str">
        <f>A7</f>
        <v>Leden</v>
      </c>
      <c r="E29" s="203">
        <f>B7</f>
        <v>3924.2500326039481</v>
      </c>
      <c r="F29" s="203">
        <f>C7*-1</f>
        <v>-3451.1586520247843</v>
      </c>
      <c r="G29" s="63"/>
      <c r="L29" s="63"/>
      <c r="M29" s="203" t="str">
        <f>A7</f>
        <v>Leden</v>
      </c>
      <c r="N29" s="203">
        <f>E7</f>
        <v>789.69179599999995</v>
      </c>
      <c r="O29" s="203">
        <f>F7*-1</f>
        <v>-2.6978270000000002</v>
      </c>
    </row>
    <row r="30" spans="1:23" ht="8.1" customHeight="1">
      <c r="D30" s="202" t="str">
        <f t="shared" ref="D30:D40" si="14">A8</f>
        <v>Únor</v>
      </c>
      <c r="E30" s="203">
        <f t="shared" ref="E30:E40" si="15">B8</f>
        <v>2861.3715631551599</v>
      </c>
      <c r="F30" s="203">
        <f t="shared" ref="F30:F40" si="16">C8*-1</f>
        <v>-2327.7665878553048</v>
      </c>
      <c r="G30" s="63"/>
      <c r="L30" s="63"/>
      <c r="M30" s="203" t="str">
        <f t="shared" ref="M30:M40" si="17">A8</f>
        <v>Únor</v>
      </c>
      <c r="N30" s="203">
        <f t="shared" ref="N30:N40" si="18">E8</f>
        <v>624.79144200000007</v>
      </c>
      <c r="O30" s="203">
        <f t="shared" ref="O30:O40" si="19">F8*-1</f>
        <v>-3.5317380000000003</v>
      </c>
    </row>
    <row r="31" spans="1:23" ht="8.1" customHeight="1">
      <c r="D31" s="202" t="str">
        <f t="shared" si="14"/>
        <v>Březen</v>
      </c>
      <c r="E31" s="203">
        <f t="shared" si="15"/>
        <v>4062.4285724960346</v>
      </c>
      <c r="F31" s="203">
        <f t="shared" si="16"/>
        <v>-3248.4701769314206</v>
      </c>
      <c r="G31" s="63"/>
      <c r="L31" s="63"/>
      <c r="M31" s="203" t="str">
        <f t="shared" si="17"/>
        <v>Březen</v>
      </c>
      <c r="N31" s="203">
        <f t="shared" si="18"/>
        <v>271.89667100000003</v>
      </c>
      <c r="O31" s="203">
        <f t="shared" si="19"/>
        <v>-11.090530999999999</v>
      </c>
    </row>
    <row r="32" spans="1:23" ht="8.1" customHeight="1">
      <c r="D32" s="202" t="str">
        <f t="shared" si="14"/>
        <v>Duben</v>
      </c>
      <c r="E32" s="203">
        <f t="shared" si="15"/>
        <v>4463.1944409480429</v>
      </c>
      <c r="F32" s="203">
        <f t="shared" si="16"/>
        <v>-3701.6165483997784</v>
      </c>
      <c r="G32" s="63"/>
      <c r="L32" s="63"/>
      <c r="M32" s="203" t="str">
        <f t="shared" si="17"/>
        <v>Duben</v>
      </c>
      <c r="N32" s="203">
        <f t="shared" si="18"/>
        <v>147.27051500000002</v>
      </c>
      <c r="O32" s="203">
        <f t="shared" si="19"/>
        <v>-45.603280999999996</v>
      </c>
    </row>
    <row r="33" spans="4:15" ht="8.1" customHeight="1">
      <c r="D33" s="202" t="str">
        <f t="shared" si="14"/>
        <v>Květen</v>
      </c>
      <c r="E33" s="203">
        <f t="shared" si="15"/>
        <v>4429.736071247451</v>
      </c>
      <c r="F33" s="203">
        <f t="shared" si="16"/>
        <v>-3585.6206094531062</v>
      </c>
      <c r="G33" s="63"/>
      <c r="L33" s="63"/>
      <c r="M33" s="203" t="str">
        <f t="shared" si="17"/>
        <v>Květen</v>
      </c>
      <c r="N33" s="203">
        <f t="shared" si="18"/>
        <v>0.78652999999999995</v>
      </c>
      <c r="O33" s="203">
        <f t="shared" si="19"/>
        <v>-271.49396499999995</v>
      </c>
    </row>
    <row r="34" spans="4:15" ht="8.1" customHeight="1">
      <c r="D34" s="202" t="str">
        <f t="shared" si="14"/>
        <v>Červen</v>
      </c>
      <c r="E34" s="203">
        <f t="shared" si="15"/>
        <v>4103.2552026890589</v>
      </c>
      <c r="F34" s="203">
        <f t="shared" si="16"/>
        <v>-3147.7993807978009</v>
      </c>
      <c r="G34" s="63"/>
      <c r="L34" s="63"/>
      <c r="M34" s="203" t="str">
        <f t="shared" si="17"/>
        <v>Červen</v>
      </c>
      <c r="N34" s="203">
        <f t="shared" si="18"/>
        <v>0</v>
      </c>
      <c r="O34" s="203">
        <f t="shared" si="19"/>
        <v>-556.26144899999997</v>
      </c>
    </row>
    <row r="35" spans="4:15" ht="8.1" customHeight="1">
      <c r="D35" s="202" t="str">
        <f t="shared" si="14"/>
        <v>Červenec</v>
      </c>
      <c r="E35" s="203">
        <f t="shared" si="15"/>
        <v>3469.468994118834</v>
      </c>
      <c r="F35" s="203">
        <f t="shared" si="16"/>
        <v>-2791.3710719070136</v>
      </c>
      <c r="G35" s="63"/>
      <c r="L35" s="63"/>
      <c r="M35" s="203" t="str">
        <f t="shared" si="17"/>
        <v>Červenec</v>
      </c>
      <c r="N35" s="203">
        <f t="shared" si="18"/>
        <v>68.300910999999999</v>
      </c>
      <c r="O35" s="203">
        <f t="shared" si="19"/>
        <v>-370.45974199999995</v>
      </c>
    </row>
    <row r="36" spans="4:15" ht="8.1" customHeight="1">
      <c r="D36" s="202" t="str">
        <f t="shared" si="14"/>
        <v>Srpen</v>
      </c>
      <c r="E36" s="203">
        <f t="shared" si="15"/>
        <v>4083.2654239277272</v>
      </c>
      <c r="F36" s="203">
        <f t="shared" si="16"/>
        <v>-3237.601896088926</v>
      </c>
      <c r="G36" s="63"/>
      <c r="L36" s="63"/>
      <c r="M36" s="203" t="str">
        <f t="shared" si="17"/>
        <v>Srpen</v>
      </c>
      <c r="N36" s="203">
        <f t="shared" si="18"/>
        <v>14.038923</v>
      </c>
      <c r="O36" s="203">
        <f t="shared" si="19"/>
        <v>-503.99972899999995</v>
      </c>
    </row>
    <row r="37" spans="4:15" ht="8.1" customHeight="1">
      <c r="D37" s="202" t="str">
        <f t="shared" si="14"/>
        <v>Září</v>
      </c>
      <c r="E37" s="203">
        <f t="shared" si="15"/>
        <v>4436.854736602656</v>
      </c>
      <c r="F37" s="203">
        <f t="shared" si="16"/>
        <v>-3486.0054219232702</v>
      </c>
      <c r="G37" s="63"/>
      <c r="L37" s="63"/>
      <c r="M37" s="203" t="str">
        <f t="shared" si="17"/>
        <v>Září</v>
      </c>
      <c r="N37" s="203">
        <f t="shared" si="18"/>
        <v>7.4762560000000002</v>
      </c>
      <c r="O37" s="203">
        <f t="shared" si="19"/>
        <v>-538.80720299999996</v>
      </c>
    </row>
    <row r="38" spans="4:15" ht="8.1" customHeight="1">
      <c r="D38" s="202" t="str">
        <f t="shared" si="14"/>
        <v>Říjen</v>
      </c>
      <c r="E38" s="203">
        <f t="shared" si="15"/>
        <v>0</v>
      </c>
      <c r="F38" s="203">
        <f t="shared" si="16"/>
        <v>0</v>
      </c>
      <c r="G38" s="63"/>
      <c r="L38" s="63"/>
      <c r="M38" s="203" t="str">
        <f t="shared" si="17"/>
        <v>Říjen</v>
      </c>
      <c r="N38" s="203">
        <f t="shared" si="18"/>
        <v>0</v>
      </c>
      <c r="O38" s="203">
        <f t="shared" si="19"/>
        <v>0</v>
      </c>
    </row>
    <row r="39" spans="4:15" ht="8.1" customHeight="1">
      <c r="D39" s="202" t="str">
        <f t="shared" si="14"/>
        <v>Listopad</v>
      </c>
      <c r="E39" s="203">
        <f t="shared" si="15"/>
        <v>0</v>
      </c>
      <c r="F39" s="203">
        <f t="shared" si="16"/>
        <v>0</v>
      </c>
      <c r="G39" s="63"/>
      <c r="L39" s="63"/>
      <c r="M39" s="203" t="str">
        <f t="shared" si="17"/>
        <v>Listopad</v>
      </c>
      <c r="N39" s="203">
        <f t="shared" si="18"/>
        <v>0</v>
      </c>
      <c r="O39" s="203">
        <f t="shared" si="19"/>
        <v>0</v>
      </c>
    </row>
    <row r="40" spans="4:15" ht="8.1" customHeight="1">
      <c r="D40" s="202" t="str">
        <f t="shared" si="14"/>
        <v>Prosinec</v>
      </c>
      <c r="E40" s="203">
        <f t="shared" si="15"/>
        <v>0</v>
      </c>
      <c r="F40" s="203">
        <f t="shared" si="16"/>
        <v>0</v>
      </c>
      <c r="M40" s="203" t="str">
        <f t="shared" si="17"/>
        <v>Prosinec</v>
      </c>
      <c r="N40" s="203">
        <f t="shared" si="18"/>
        <v>0</v>
      </c>
      <c r="O40" s="203">
        <f t="shared" si="19"/>
        <v>0</v>
      </c>
    </row>
    <row r="41" spans="4:15" ht="12" customHeight="1">
      <c r="M41" s="63"/>
    </row>
    <row r="42" spans="4:15" ht="12" customHeight="1"/>
    <row r="43" spans="4:15" ht="12" customHeight="1"/>
    <row r="44" spans="4:15" ht="12" customHeight="1"/>
  </sheetData>
  <mergeCells count="17">
    <mergeCell ref="K5:M5"/>
    <mergeCell ref="A27:I27"/>
    <mergeCell ref="B3:S3"/>
    <mergeCell ref="K27:S27"/>
    <mergeCell ref="B2:S2"/>
    <mergeCell ref="A1:S1"/>
    <mergeCell ref="N5:P5"/>
    <mergeCell ref="H5:H6"/>
    <mergeCell ref="I5:I6"/>
    <mergeCell ref="J5:J6"/>
    <mergeCell ref="B4:J4"/>
    <mergeCell ref="K4:S4"/>
    <mergeCell ref="Q5:Q6"/>
    <mergeCell ref="R5:R6"/>
    <mergeCell ref="S5:S6"/>
    <mergeCell ref="B5:D5"/>
    <mergeCell ref="E5:G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0:S20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V58"/>
  <sheetViews>
    <sheetView showGridLines="0" zoomScaleNormal="100" zoomScaleSheetLayoutView="100" workbookViewId="0"/>
  </sheetViews>
  <sheetFormatPr defaultRowHeight="11.25"/>
  <cols>
    <col min="1" max="1" width="7.5703125" style="61" customWidth="1"/>
    <col min="2" max="3" width="7.7109375" style="61" customWidth="1"/>
    <col min="4" max="4" width="7.28515625" style="61" customWidth="1"/>
    <col min="5" max="6" width="7.7109375" style="61" customWidth="1"/>
    <col min="7" max="7" width="7.42578125" style="61" customWidth="1"/>
    <col min="8" max="13" width="7.7109375" style="61" customWidth="1"/>
    <col min="14" max="14" width="6.28515625" style="61" customWidth="1"/>
    <col min="15" max="16" width="5.7109375" style="61" customWidth="1"/>
    <col min="17" max="17" width="6.28515625" style="61" customWidth="1"/>
    <col min="18" max="18" width="7.28515625" style="61" customWidth="1"/>
    <col min="19" max="19" width="5.7109375" style="61" customWidth="1"/>
    <col min="20" max="20" width="6.5703125" style="61" customWidth="1"/>
    <col min="21" max="259" width="9.140625" style="61"/>
    <col min="260" max="272" width="10.7109375" style="61" customWidth="1"/>
    <col min="273" max="515" width="9.140625" style="61"/>
    <col min="516" max="528" width="10.7109375" style="61" customWidth="1"/>
    <col min="529" max="771" width="9.140625" style="61"/>
    <col min="772" max="784" width="10.7109375" style="61" customWidth="1"/>
    <col min="785" max="1027" width="9.140625" style="61"/>
    <col min="1028" max="1040" width="10.7109375" style="61" customWidth="1"/>
    <col min="1041" max="1283" width="9.140625" style="61"/>
    <col min="1284" max="1296" width="10.7109375" style="61" customWidth="1"/>
    <col min="1297" max="1539" width="9.140625" style="61"/>
    <col min="1540" max="1552" width="10.7109375" style="61" customWidth="1"/>
    <col min="1553" max="1795" width="9.140625" style="61"/>
    <col min="1796" max="1808" width="10.7109375" style="61" customWidth="1"/>
    <col min="1809" max="2051" width="9.140625" style="61"/>
    <col min="2052" max="2064" width="10.7109375" style="61" customWidth="1"/>
    <col min="2065" max="2307" width="9.140625" style="61"/>
    <col min="2308" max="2320" width="10.7109375" style="61" customWidth="1"/>
    <col min="2321" max="2563" width="9.140625" style="61"/>
    <col min="2564" max="2576" width="10.7109375" style="61" customWidth="1"/>
    <col min="2577" max="2819" width="9.140625" style="61"/>
    <col min="2820" max="2832" width="10.7109375" style="61" customWidth="1"/>
    <col min="2833" max="3075" width="9.140625" style="61"/>
    <col min="3076" max="3088" width="10.7109375" style="61" customWidth="1"/>
    <col min="3089" max="3331" width="9.140625" style="61"/>
    <col min="3332" max="3344" width="10.7109375" style="61" customWidth="1"/>
    <col min="3345" max="3587" width="9.140625" style="61"/>
    <col min="3588" max="3600" width="10.7109375" style="61" customWidth="1"/>
    <col min="3601" max="3843" width="9.140625" style="61"/>
    <col min="3844" max="3856" width="10.7109375" style="61" customWidth="1"/>
    <col min="3857" max="4099" width="9.140625" style="61"/>
    <col min="4100" max="4112" width="10.7109375" style="61" customWidth="1"/>
    <col min="4113" max="4355" width="9.140625" style="61"/>
    <col min="4356" max="4368" width="10.7109375" style="61" customWidth="1"/>
    <col min="4369" max="4611" width="9.140625" style="61"/>
    <col min="4612" max="4624" width="10.7109375" style="61" customWidth="1"/>
    <col min="4625" max="4867" width="9.140625" style="61"/>
    <col min="4868" max="4880" width="10.7109375" style="61" customWidth="1"/>
    <col min="4881" max="5123" width="9.140625" style="61"/>
    <col min="5124" max="5136" width="10.7109375" style="61" customWidth="1"/>
    <col min="5137" max="5379" width="9.140625" style="61"/>
    <col min="5380" max="5392" width="10.7109375" style="61" customWidth="1"/>
    <col min="5393" max="5635" width="9.140625" style="61"/>
    <col min="5636" max="5648" width="10.7109375" style="61" customWidth="1"/>
    <col min="5649" max="5891" width="9.140625" style="61"/>
    <col min="5892" max="5904" width="10.7109375" style="61" customWidth="1"/>
    <col min="5905" max="6147" width="9.140625" style="61"/>
    <col min="6148" max="6160" width="10.7109375" style="61" customWidth="1"/>
    <col min="6161" max="6403" width="9.140625" style="61"/>
    <col min="6404" max="6416" width="10.7109375" style="61" customWidth="1"/>
    <col min="6417" max="6659" width="9.140625" style="61"/>
    <col min="6660" max="6672" width="10.7109375" style="61" customWidth="1"/>
    <col min="6673" max="6915" width="9.140625" style="61"/>
    <col min="6916" max="6928" width="10.7109375" style="61" customWidth="1"/>
    <col min="6929" max="7171" width="9.140625" style="61"/>
    <col min="7172" max="7184" width="10.7109375" style="61" customWidth="1"/>
    <col min="7185" max="7427" width="9.140625" style="61"/>
    <col min="7428" max="7440" width="10.7109375" style="61" customWidth="1"/>
    <col min="7441" max="7683" width="9.140625" style="61"/>
    <col min="7684" max="7696" width="10.7109375" style="61" customWidth="1"/>
    <col min="7697" max="7939" width="9.140625" style="61"/>
    <col min="7940" max="7952" width="10.7109375" style="61" customWidth="1"/>
    <col min="7953" max="8195" width="9.140625" style="61"/>
    <col min="8196" max="8208" width="10.7109375" style="61" customWidth="1"/>
    <col min="8209" max="8451" width="9.140625" style="61"/>
    <col min="8452" max="8464" width="10.7109375" style="61" customWidth="1"/>
    <col min="8465" max="8707" width="9.140625" style="61"/>
    <col min="8708" max="8720" width="10.7109375" style="61" customWidth="1"/>
    <col min="8721" max="8963" width="9.140625" style="61"/>
    <col min="8964" max="8976" width="10.7109375" style="61" customWidth="1"/>
    <col min="8977" max="9219" width="9.140625" style="61"/>
    <col min="9220" max="9232" width="10.7109375" style="61" customWidth="1"/>
    <col min="9233" max="9475" width="9.140625" style="61"/>
    <col min="9476" max="9488" width="10.7109375" style="61" customWidth="1"/>
    <col min="9489" max="9731" width="9.140625" style="61"/>
    <col min="9732" max="9744" width="10.7109375" style="61" customWidth="1"/>
    <col min="9745" max="9987" width="9.140625" style="61"/>
    <col min="9988" max="10000" width="10.7109375" style="61" customWidth="1"/>
    <col min="10001" max="10243" width="9.140625" style="61"/>
    <col min="10244" max="10256" width="10.7109375" style="61" customWidth="1"/>
    <col min="10257" max="10499" width="9.140625" style="61"/>
    <col min="10500" max="10512" width="10.7109375" style="61" customWidth="1"/>
    <col min="10513" max="10755" width="9.140625" style="61"/>
    <col min="10756" max="10768" width="10.7109375" style="61" customWidth="1"/>
    <col min="10769" max="11011" width="9.140625" style="61"/>
    <col min="11012" max="11024" width="10.7109375" style="61" customWidth="1"/>
    <col min="11025" max="11267" width="9.140625" style="61"/>
    <col min="11268" max="11280" width="10.7109375" style="61" customWidth="1"/>
    <col min="11281" max="11523" width="9.140625" style="61"/>
    <col min="11524" max="11536" width="10.7109375" style="61" customWidth="1"/>
    <col min="11537" max="11779" width="9.140625" style="61"/>
    <col min="11780" max="11792" width="10.7109375" style="61" customWidth="1"/>
    <col min="11793" max="12035" width="9.140625" style="61"/>
    <col min="12036" max="12048" width="10.7109375" style="61" customWidth="1"/>
    <col min="12049" max="12291" width="9.140625" style="61"/>
    <col min="12292" max="12304" width="10.7109375" style="61" customWidth="1"/>
    <col min="12305" max="12547" width="9.140625" style="61"/>
    <col min="12548" max="12560" width="10.7109375" style="61" customWidth="1"/>
    <col min="12561" max="12803" width="9.140625" style="61"/>
    <col min="12804" max="12816" width="10.7109375" style="61" customWidth="1"/>
    <col min="12817" max="13059" width="9.140625" style="61"/>
    <col min="13060" max="13072" width="10.7109375" style="61" customWidth="1"/>
    <col min="13073" max="13315" width="9.140625" style="61"/>
    <col min="13316" max="13328" width="10.7109375" style="61" customWidth="1"/>
    <col min="13329" max="13571" width="9.140625" style="61"/>
    <col min="13572" max="13584" width="10.7109375" style="61" customWidth="1"/>
    <col min="13585" max="13827" width="9.140625" style="61"/>
    <col min="13828" max="13840" width="10.7109375" style="61" customWidth="1"/>
    <col min="13841" max="14083" width="9.140625" style="61"/>
    <col min="14084" max="14096" width="10.7109375" style="61" customWidth="1"/>
    <col min="14097" max="14339" width="9.140625" style="61"/>
    <col min="14340" max="14352" width="10.7109375" style="61" customWidth="1"/>
    <col min="14353" max="14595" width="9.140625" style="61"/>
    <col min="14596" max="14608" width="10.7109375" style="61" customWidth="1"/>
    <col min="14609" max="14851" width="9.140625" style="61"/>
    <col min="14852" max="14864" width="10.7109375" style="61" customWidth="1"/>
    <col min="14865" max="15107" width="9.140625" style="61"/>
    <col min="15108" max="15120" width="10.7109375" style="61" customWidth="1"/>
    <col min="15121" max="15363" width="9.140625" style="61"/>
    <col min="15364" max="15376" width="10.7109375" style="61" customWidth="1"/>
    <col min="15377" max="15619" width="9.140625" style="61"/>
    <col min="15620" max="15632" width="10.7109375" style="61" customWidth="1"/>
    <col min="15633" max="15875" width="9.140625" style="61"/>
    <col min="15876" max="15888" width="10.7109375" style="61" customWidth="1"/>
    <col min="15889" max="16131" width="9.140625" style="61"/>
    <col min="16132" max="16144" width="10.7109375" style="61" customWidth="1"/>
    <col min="16145" max="16384" width="9.140625" style="61"/>
  </cols>
  <sheetData>
    <row r="1" spans="1:22" ht="18.75">
      <c r="A1" s="5" t="s">
        <v>131</v>
      </c>
    </row>
    <row r="2" spans="1:22" ht="15.75">
      <c r="A2" s="60" t="s">
        <v>130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22" ht="6" customHeight="1">
      <c r="A3" s="198"/>
      <c r="B3" s="199"/>
      <c r="C3" s="199"/>
      <c r="D3" s="199"/>
      <c r="E3" s="199"/>
      <c r="F3" s="199"/>
      <c r="G3" s="199"/>
      <c r="H3" s="199"/>
      <c r="I3" s="199"/>
      <c r="J3" s="199"/>
      <c r="K3" s="200"/>
      <c r="L3" s="199"/>
      <c r="M3" s="199"/>
      <c r="N3" s="199"/>
      <c r="O3" s="199"/>
      <c r="P3" s="199"/>
      <c r="Q3" s="199"/>
      <c r="R3" s="199"/>
      <c r="S3" s="201"/>
      <c r="T3" s="201"/>
    </row>
    <row r="4" spans="1:22" ht="15.95" customHeight="1">
      <c r="A4" s="666">
        <v>2021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</row>
    <row r="5" spans="1:22" ht="15.95" customHeight="1">
      <c r="A5" s="433"/>
      <c r="B5" s="675" t="s">
        <v>274</v>
      </c>
      <c r="C5" s="674"/>
      <c r="D5" s="674"/>
      <c r="E5" s="674"/>
      <c r="F5" s="674"/>
      <c r="G5" s="674"/>
      <c r="H5" s="676"/>
      <c r="I5" s="674" t="s">
        <v>275</v>
      </c>
      <c r="J5" s="674"/>
      <c r="K5" s="674"/>
      <c r="L5" s="674"/>
      <c r="M5" s="674"/>
      <c r="N5" s="675" t="s">
        <v>276</v>
      </c>
      <c r="O5" s="674"/>
      <c r="P5" s="674"/>
      <c r="Q5" s="674"/>
      <c r="R5" s="676"/>
      <c r="S5" s="255" t="s">
        <v>277</v>
      </c>
      <c r="T5" s="255" t="s">
        <v>275</v>
      </c>
    </row>
    <row r="6" spans="1:22" ht="38.25" customHeight="1">
      <c r="A6" s="334"/>
      <c r="B6" s="659" t="s">
        <v>198</v>
      </c>
      <c r="C6" s="659"/>
      <c r="D6" s="659"/>
      <c r="E6" s="668" t="s">
        <v>199</v>
      </c>
      <c r="F6" s="669"/>
      <c r="G6" s="670"/>
      <c r="H6" s="331" t="s">
        <v>195</v>
      </c>
      <c r="I6" s="669" t="s">
        <v>198</v>
      </c>
      <c r="J6" s="670"/>
      <c r="K6" s="668" t="s">
        <v>199</v>
      </c>
      <c r="L6" s="670"/>
      <c r="M6" s="333" t="s">
        <v>195</v>
      </c>
      <c r="N6" s="668" t="s">
        <v>196</v>
      </c>
      <c r="O6" s="669"/>
      <c r="P6" s="669"/>
      <c r="Q6" s="669"/>
      <c r="R6" s="670"/>
      <c r="S6" s="671" t="s">
        <v>197</v>
      </c>
      <c r="T6" s="672"/>
    </row>
    <row r="7" spans="1:22" ht="22.5">
      <c r="A7" s="425" t="s">
        <v>210</v>
      </c>
      <c r="B7" s="258">
        <f>A4</f>
        <v>2021</v>
      </c>
      <c r="C7" s="257">
        <f>B7-1</f>
        <v>2020</v>
      </c>
      <c r="D7" s="332" t="s">
        <v>225</v>
      </c>
      <c r="E7" s="258">
        <f>B7</f>
        <v>2021</v>
      </c>
      <c r="F7" s="257">
        <f>C7</f>
        <v>2020</v>
      </c>
      <c r="G7" s="332" t="s">
        <v>225</v>
      </c>
      <c r="H7" s="444">
        <f>B7</f>
        <v>2021</v>
      </c>
      <c r="I7" s="256">
        <f>B7</f>
        <v>2021</v>
      </c>
      <c r="J7" s="257">
        <f>C7</f>
        <v>2020</v>
      </c>
      <c r="K7" s="258">
        <f>B7</f>
        <v>2021</v>
      </c>
      <c r="L7" s="257">
        <f>C7</f>
        <v>2020</v>
      </c>
      <c r="M7" s="258">
        <f>B7</f>
        <v>2021</v>
      </c>
      <c r="N7" s="446" t="s">
        <v>72</v>
      </c>
      <c r="O7" s="259" t="s">
        <v>226</v>
      </c>
      <c r="P7" s="259" t="s">
        <v>227</v>
      </c>
      <c r="Q7" s="259" t="s">
        <v>155</v>
      </c>
      <c r="R7" s="447" t="s">
        <v>157</v>
      </c>
      <c r="S7" s="673"/>
      <c r="T7" s="673"/>
    </row>
    <row r="8" spans="1:22" ht="12" customHeight="1">
      <c r="A8" s="426" t="s">
        <v>212</v>
      </c>
      <c r="B8" s="434">
        <v>1273.1090817392794</v>
      </c>
      <c r="C8" s="49">
        <v>1216.7321244530992</v>
      </c>
      <c r="D8" s="50">
        <v>4.6334732315480444E-2</v>
      </c>
      <c r="E8" s="39">
        <v>1283.9255507782743</v>
      </c>
      <c r="F8" s="51">
        <v>1271.0978185461424</v>
      </c>
      <c r="G8" s="50">
        <v>1.0091852920339373E-2</v>
      </c>
      <c r="H8" s="40">
        <v>1290</v>
      </c>
      <c r="I8" s="39">
        <v>13598.690108542996</v>
      </c>
      <c r="J8" s="51">
        <v>12975.854633698591</v>
      </c>
      <c r="K8" s="39">
        <v>13714.226014020156</v>
      </c>
      <c r="L8" s="49">
        <v>13555.63824377508</v>
      </c>
      <c r="M8" s="437">
        <v>13780</v>
      </c>
      <c r="N8" s="434">
        <v>-0.91290322580645156</v>
      </c>
      <c r="O8" s="37">
        <v>4.7</v>
      </c>
      <c r="P8" s="37">
        <v>-6.8</v>
      </c>
      <c r="Q8" s="37">
        <v>-1.2258064516129035</v>
      </c>
      <c r="R8" s="448">
        <v>0.31290322580645191</v>
      </c>
      <c r="S8" s="52">
        <v>132.13724852304009</v>
      </c>
      <c r="T8" s="351">
        <v>1411.4213939999995</v>
      </c>
      <c r="U8" s="197"/>
      <c r="V8" s="195"/>
    </row>
    <row r="9" spans="1:22" ht="12" customHeight="1">
      <c r="A9" s="427" t="s">
        <v>213</v>
      </c>
      <c r="B9" s="434">
        <v>1165.2067863432326</v>
      </c>
      <c r="C9" s="53">
        <v>975.54125988720068</v>
      </c>
      <c r="D9" s="54">
        <v>0.19442081463367569</v>
      </c>
      <c r="E9" s="39">
        <v>1146.9243868263973</v>
      </c>
      <c r="F9" s="53">
        <v>1101.6918690209363</v>
      </c>
      <c r="G9" s="54">
        <v>4.1057321994813906E-2</v>
      </c>
      <c r="H9" s="42">
        <v>1130</v>
      </c>
      <c r="I9" s="39">
        <v>12450.412914203998</v>
      </c>
      <c r="J9" s="53">
        <v>10404.805657233001</v>
      </c>
      <c r="K9" s="39">
        <v>12255.062676190544</v>
      </c>
      <c r="L9" s="55">
        <v>11750.287007483477</v>
      </c>
      <c r="M9" s="434">
        <v>12070</v>
      </c>
      <c r="N9" s="349">
        <v>-0.7250000000000002</v>
      </c>
      <c r="O9" s="39">
        <v>6.3</v>
      </c>
      <c r="P9" s="39">
        <v>-10.8</v>
      </c>
      <c r="Q9" s="39">
        <v>-0.15517241379310354</v>
      </c>
      <c r="R9" s="449">
        <v>-0.56982758620689666</v>
      </c>
      <c r="S9" s="52">
        <v>117.70398794370406</v>
      </c>
      <c r="T9" s="52">
        <v>1257.6851669999994</v>
      </c>
      <c r="U9" s="197"/>
      <c r="V9" s="195"/>
    </row>
    <row r="10" spans="1:22" ht="12" customHeight="1">
      <c r="A10" s="428" t="s">
        <v>214</v>
      </c>
      <c r="B10" s="435">
        <v>1091.1743164401041</v>
      </c>
      <c r="C10" s="56">
        <v>919.13679822659753</v>
      </c>
      <c r="D10" s="57">
        <v>0.18717291979326636</v>
      </c>
      <c r="E10" s="45">
        <v>1071.0225001294161</v>
      </c>
      <c r="F10" s="56">
        <v>941.55418570595805</v>
      </c>
      <c r="G10" s="57">
        <v>0.13750490029034854</v>
      </c>
      <c r="H10" s="46">
        <v>950</v>
      </c>
      <c r="I10" s="43">
        <v>11642.334331728001</v>
      </c>
      <c r="J10" s="56">
        <v>9804.5446560620221</v>
      </c>
      <c r="K10" s="45">
        <v>11427.323604893802</v>
      </c>
      <c r="L10" s="58">
        <v>10043.673670412996</v>
      </c>
      <c r="M10" s="435">
        <v>10150</v>
      </c>
      <c r="N10" s="45">
        <v>2.8290322580645157</v>
      </c>
      <c r="O10" s="43">
        <v>12.8</v>
      </c>
      <c r="P10" s="43">
        <v>-4.0999999999999996</v>
      </c>
      <c r="Q10" s="43">
        <v>3.512903225806451</v>
      </c>
      <c r="R10" s="450">
        <v>-0.68387096774193523</v>
      </c>
      <c r="S10" s="59">
        <v>142.94155875569496</v>
      </c>
      <c r="T10" s="59">
        <v>1525.1216219999988</v>
      </c>
      <c r="U10" s="197"/>
      <c r="V10" s="195"/>
    </row>
    <row r="11" spans="1:22" ht="12" customHeight="1">
      <c r="A11" s="426" t="s">
        <v>215</v>
      </c>
      <c r="B11" s="434">
        <v>882.21581415663218</v>
      </c>
      <c r="C11" s="51">
        <v>574.97791279910632</v>
      </c>
      <c r="D11" s="50">
        <v>0.53434731059812524</v>
      </c>
      <c r="E11" s="39">
        <v>783.39723392085205</v>
      </c>
      <c r="F11" s="51">
        <v>600.75614293903197</v>
      </c>
      <c r="G11" s="50">
        <v>0.30401868233639601</v>
      </c>
      <c r="H11" s="40">
        <v>660</v>
      </c>
      <c r="I11" s="39">
        <v>9418.3205980989987</v>
      </c>
      <c r="J11" s="51">
        <v>6139.2938281569986</v>
      </c>
      <c r="K11" s="39">
        <v>8363.3575666334291</v>
      </c>
      <c r="L11" s="49">
        <v>6414.5394083366173</v>
      </c>
      <c r="M11" s="437">
        <v>7050</v>
      </c>
      <c r="N11" s="434">
        <v>5.6766666666666667</v>
      </c>
      <c r="O11" s="37">
        <v>13.1</v>
      </c>
      <c r="P11" s="37">
        <v>-1</v>
      </c>
      <c r="Q11" s="37">
        <v>8.6366666666666667</v>
      </c>
      <c r="R11" s="448">
        <v>-2.96</v>
      </c>
      <c r="S11" s="52">
        <v>135.19548769874791</v>
      </c>
      <c r="T11" s="351">
        <v>1443.3138439999991</v>
      </c>
      <c r="U11" s="197"/>
      <c r="V11" s="195"/>
    </row>
    <row r="12" spans="1:22" ht="12" customHeight="1">
      <c r="A12" s="427" t="s">
        <v>216</v>
      </c>
      <c r="B12" s="434">
        <v>583.12097919475741</v>
      </c>
      <c r="C12" s="53">
        <v>492.34500831307162</v>
      </c>
      <c r="D12" s="54">
        <v>0.18437471559367025</v>
      </c>
      <c r="E12" s="39">
        <v>531.2374116596751</v>
      </c>
      <c r="F12" s="53">
        <v>446.34154013009879</v>
      </c>
      <c r="G12" s="54">
        <v>0.19020383248404579</v>
      </c>
      <c r="H12" s="42">
        <v>510</v>
      </c>
      <c r="I12" s="39">
        <v>6226.2924504459997</v>
      </c>
      <c r="J12" s="53">
        <v>5259.1176987460103</v>
      </c>
      <c r="K12" s="39">
        <v>5672.3040391698642</v>
      </c>
      <c r="L12" s="55">
        <v>4767.7190867163572</v>
      </c>
      <c r="M12" s="434">
        <v>5450</v>
      </c>
      <c r="N12" s="349">
        <v>10.835483870967742</v>
      </c>
      <c r="O12" s="39">
        <v>21</v>
      </c>
      <c r="P12" s="39">
        <v>5.9</v>
      </c>
      <c r="Q12" s="39">
        <v>13.522580645161288</v>
      </c>
      <c r="R12" s="449">
        <v>-2.6870967741935452</v>
      </c>
      <c r="S12" s="52">
        <v>65.364405219898401</v>
      </c>
      <c r="T12" s="52">
        <v>697.93049200000064</v>
      </c>
      <c r="U12" s="197"/>
      <c r="V12" s="195"/>
    </row>
    <row r="13" spans="1:22" ht="12" customHeight="1">
      <c r="A13" s="428" t="s">
        <v>217</v>
      </c>
      <c r="B13" s="435">
        <v>415.25950427794277</v>
      </c>
      <c r="C13" s="56">
        <v>403.48574995004486</v>
      </c>
      <c r="D13" s="57">
        <v>2.9180099493862178E-2</v>
      </c>
      <c r="E13" s="45">
        <v>423.47880666077111</v>
      </c>
      <c r="F13" s="56">
        <v>403.56538051943727</v>
      </c>
      <c r="G13" s="57">
        <v>4.9343742309369713E-2</v>
      </c>
      <c r="H13" s="46">
        <v>410</v>
      </c>
      <c r="I13" s="43">
        <v>4436.4235755820009</v>
      </c>
      <c r="J13" s="56">
        <v>4321.4837631619812</v>
      </c>
      <c r="K13" s="45">
        <v>4524.2344660983335</v>
      </c>
      <c r="L13" s="58">
        <v>4322.33663643625</v>
      </c>
      <c r="M13" s="435">
        <v>4380</v>
      </c>
      <c r="N13" s="45">
        <v>19.076666666666668</v>
      </c>
      <c r="O13" s="43">
        <v>24.8</v>
      </c>
      <c r="P13" s="43">
        <v>12.7</v>
      </c>
      <c r="Q13" s="43">
        <v>16.59</v>
      </c>
      <c r="R13" s="450">
        <v>2.4866666666666681</v>
      </c>
      <c r="S13" s="624">
        <v>108.33051662678943</v>
      </c>
      <c r="T13" s="624">
        <v>1157.3485039999991</v>
      </c>
      <c r="U13" s="619"/>
      <c r="V13" s="195"/>
    </row>
    <row r="14" spans="1:22" ht="12" customHeight="1">
      <c r="A14" s="426" t="s">
        <v>218</v>
      </c>
      <c r="B14" s="434">
        <v>382.26710824888454</v>
      </c>
      <c r="C14" s="51">
        <v>414.1869341608122</v>
      </c>
      <c r="D14" s="50">
        <v>-7.7066230919622558E-2</v>
      </c>
      <c r="E14" s="39">
        <v>385.01343534916839</v>
      </c>
      <c r="F14" s="51">
        <v>411.71884548827001</v>
      </c>
      <c r="G14" s="50">
        <v>-6.4863220209001732E-2</v>
      </c>
      <c r="H14" s="40">
        <v>380</v>
      </c>
      <c r="I14" s="39">
        <v>4081.8514724149991</v>
      </c>
      <c r="J14" s="51">
        <v>4434.5268647080129</v>
      </c>
      <c r="K14" s="39">
        <v>4111.176776832056</v>
      </c>
      <c r="L14" s="49">
        <v>4408.1020680276315</v>
      </c>
      <c r="M14" s="437">
        <v>4060</v>
      </c>
      <c r="N14" s="434">
        <v>19.022580645161288</v>
      </c>
      <c r="O14" s="37">
        <v>22.6</v>
      </c>
      <c r="P14" s="37">
        <v>14.9</v>
      </c>
      <c r="Q14" s="37">
        <v>18.522580645161291</v>
      </c>
      <c r="R14" s="448">
        <v>0.49999999999999645</v>
      </c>
      <c r="S14" s="52">
        <v>96.935176506725242</v>
      </c>
      <c r="T14" s="351">
        <v>1035.073617</v>
      </c>
      <c r="U14" s="197"/>
      <c r="V14" s="195"/>
    </row>
    <row r="15" spans="1:22" ht="12" customHeight="1">
      <c r="A15" s="427" t="s">
        <v>219</v>
      </c>
      <c r="B15" s="434">
        <v>363.43820805664933</v>
      </c>
      <c r="C15" s="53">
        <v>401.16422319638752</v>
      </c>
      <c r="D15" s="54">
        <v>-9.4041325119038968E-2</v>
      </c>
      <c r="E15" s="39">
        <v>355.73298559087806</v>
      </c>
      <c r="F15" s="53">
        <v>404.06363831188224</v>
      </c>
      <c r="G15" s="54">
        <v>-0.11961148724721299</v>
      </c>
      <c r="H15" s="42">
        <v>390</v>
      </c>
      <c r="I15" s="39">
        <v>3873.6355566469997</v>
      </c>
      <c r="J15" s="53">
        <v>4302.2843610760101</v>
      </c>
      <c r="K15" s="39">
        <v>3791.5109394393489</v>
      </c>
      <c r="L15" s="55">
        <v>4333.379128720715</v>
      </c>
      <c r="M15" s="434">
        <v>4170</v>
      </c>
      <c r="N15" s="349">
        <v>16.287096774193547</v>
      </c>
      <c r="O15" s="39">
        <v>22.4</v>
      </c>
      <c r="P15" s="39">
        <v>11.9</v>
      </c>
      <c r="Q15" s="39">
        <v>18.119354838709679</v>
      </c>
      <c r="R15" s="449">
        <v>-1.8322580645161324</v>
      </c>
      <c r="S15" s="52">
        <v>56.061111108246173</v>
      </c>
      <c r="T15" s="52">
        <v>597.51639999999895</v>
      </c>
      <c r="U15" s="197"/>
      <c r="V15" s="195"/>
    </row>
    <row r="16" spans="1:22" ht="12" customHeight="1">
      <c r="A16" s="428" t="s">
        <v>220</v>
      </c>
      <c r="B16" s="435">
        <v>429.16403823996393</v>
      </c>
      <c r="C16" s="56">
        <v>416.11745189206175</v>
      </c>
      <c r="D16" s="57">
        <v>3.1353134285957276E-2</v>
      </c>
      <c r="E16" s="45">
        <v>453.30647987304832</v>
      </c>
      <c r="F16" s="56">
        <v>434.55148096435727</v>
      </c>
      <c r="G16" s="57">
        <v>4.3159440780341903E-2</v>
      </c>
      <c r="H16" s="46">
        <v>480</v>
      </c>
      <c r="I16" s="43">
        <v>4574.9707064710001</v>
      </c>
      <c r="J16" s="56">
        <v>4463.7177677533973</v>
      </c>
      <c r="K16" s="45">
        <v>4832.3337504646561</v>
      </c>
      <c r="L16" s="58">
        <v>4661.4607432694356</v>
      </c>
      <c r="M16" s="435">
        <v>5130</v>
      </c>
      <c r="N16" s="45">
        <v>14.373333333333333</v>
      </c>
      <c r="O16" s="43">
        <v>18.100000000000001</v>
      </c>
      <c r="P16" s="43">
        <v>8.6</v>
      </c>
      <c r="Q16" s="43">
        <v>13.223333333333333</v>
      </c>
      <c r="R16" s="450">
        <v>1.1500000000000004</v>
      </c>
      <c r="S16" s="59">
        <v>68.986133755689721</v>
      </c>
      <c r="T16" s="59">
        <v>735.4052939999998</v>
      </c>
      <c r="U16" s="197"/>
      <c r="V16" s="195"/>
    </row>
    <row r="17" spans="1:22" ht="12" customHeight="1">
      <c r="A17" s="426" t="s">
        <v>221</v>
      </c>
      <c r="B17" s="434"/>
      <c r="C17" s="51">
        <v>731.37217951008756</v>
      </c>
      <c r="D17" s="50"/>
      <c r="E17" s="39"/>
      <c r="F17" s="51">
        <v>757.33246248313731</v>
      </c>
      <c r="G17" s="50"/>
      <c r="H17" s="40">
        <v>760</v>
      </c>
      <c r="I17" s="39"/>
      <c r="J17" s="51">
        <v>7820.9558899519288</v>
      </c>
      <c r="K17" s="39"/>
      <c r="L17" s="49">
        <v>8098.5631516321528</v>
      </c>
      <c r="M17" s="437">
        <v>8120</v>
      </c>
      <c r="N17" s="434"/>
      <c r="O17" s="37"/>
      <c r="P17" s="37"/>
      <c r="Q17" s="37">
        <v>8.3548387096774199</v>
      </c>
      <c r="R17" s="448"/>
      <c r="S17" s="52"/>
      <c r="T17" s="351"/>
      <c r="U17" s="197"/>
      <c r="V17" s="195"/>
    </row>
    <row r="18" spans="1:22" ht="12" customHeight="1">
      <c r="A18" s="427" t="s">
        <v>222</v>
      </c>
      <c r="B18" s="434"/>
      <c r="C18" s="53">
        <v>1005.6071063479667</v>
      </c>
      <c r="D18" s="54"/>
      <c r="E18" s="39"/>
      <c r="F18" s="53">
        <v>1019.117601756077</v>
      </c>
      <c r="G18" s="54"/>
      <c r="H18" s="42">
        <v>1010</v>
      </c>
      <c r="I18" s="39"/>
      <c r="J18" s="53">
        <v>10744.812037746944</v>
      </c>
      <c r="K18" s="39"/>
      <c r="L18" s="55">
        <v>10889.170339096056</v>
      </c>
      <c r="M18" s="434">
        <v>10790</v>
      </c>
      <c r="N18" s="349"/>
      <c r="O18" s="39"/>
      <c r="P18" s="39"/>
      <c r="Q18" s="39">
        <v>3.5466666666666664</v>
      </c>
      <c r="R18" s="449"/>
      <c r="S18" s="52"/>
      <c r="T18" s="52"/>
      <c r="U18" s="197"/>
      <c r="V18" s="195"/>
    </row>
    <row r="19" spans="1:22" ht="12" customHeight="1">
      <c r="A19" s="428" t="s">
        <v>223</v>
      </c>
      <c r="B19" s="435"/>
      <c r="C19" s="56">
        <v>1143.5524244846431</v>
      </c>
      <c r="D19" s="57"/>
      <c r="E19" s="45"/>
      <c r="F19" s="56">
        <v>1214.4177164487542</v>
      </c>
      <c r="G19" s="57"/>
      <c r="H19" s="46">
        <v>1190</v>
      </c>
      <c r="I19" s="43"/>
      <c r="J19" s="56">
        <v>12223.034193718451</v>
      </c>
      <c r="K19" s="45"/>
      <c r="L19" s="58">
        <v>12980.48865604057</v>
      </c>
      <c r="M19" s="435">
        <v>12710</v>
      </c>
      <c r="N19" s="45"/>
      <c r="O19" s="43"/>
      <c r="P19" s="43"/>
      <c r="Q19" s="43">
        <v>-0.38387096774193558</v>
      </c>
      <c r="R19" s="450"/>
      <c r="S19" s="59"/>
      <c r="T19" s="59"/>
      <c r="U19" s="197"/>
      <c r="V19" s="195"/>
    </row>
    <row r="20" spans="1:22" ht="12" customHeight="1">
      <c r="A20" s="429" t="s">
        <v>52</v>
      </c>
      <c r="B20" s="439">
        <f>SUM(B8:B10)</f>
        <v>3529.4901845226159</v>
      </c>
      <c r="C20" s="561">
        <f>SUM(C8:C10)</f>
        <v>3111.4101825668972</v>
      </c>
      <c r="D20" s="304">
        <f t="shared" ref="D20:D26" si="0">(B20-C20)/C20</f>
        <v>0.13436994077418776</v>
      </c>
      <c r="E20" s="303">
        <f t="shared" ref="E20:K20" si="1">SUM(E8:E10)</f>
        <v>3501.8724377340877</v>
      </c>
      <c r="F20" s="561">
        <f t="shared" si="1"/>
        <v>3314.3438732730365</v>
      </c>
      <c r="G20" s="304">
        <f t="shared" ref="G20:G26" si="2">(E20-F20)/F20</f>
        <v>5.658090156947411E-2</v>
      </c>
      <c r="H20" s="445">
        <v>3370</v>
      </c>
      <c r="I20" s="303">
        <f t="shared" si="1"/>
        <v>37691.437354474998</v>
      </c>
      <c r="J20" s="561">
        <f t="shared" si="1"/>
        <v>33185.204946993617</v>
      </c>
      <c r="K20" s="303">
        <f t="shared" si="1"/>
        <v>37396.612295104496</v>
      </c>
      <c r="L20" s="561">
        <f>SUM(L8:L10)</f>
        <v>35349.598921671553</v>
      </c>
      <c r="M20" s="438">
        <v>36000</v>
      </c>
      <c r="N20" s="439">
        <f>AVERAGE(N8:N10)</f>
        <v>0.39704301075268794</v>
      </c>
      <c r="O20" s="303">
        <f>MAX(O8:O10)</f>
        <v>12.8</v>
      </c>
      <c r="P20" s="303">
        <f>MIN(P8:P10)</f>
        <v>-10.8</v>
      </c>
      <c r="Q20" s="303">
        <f>AVERAGE(Q8:Q10)</f>
        <v>0.71064145346681462</v>
      </c>
      <c r="R20" s="305">
        <f>N20-Q20</f>
        <v>-0.31359844271412668</v>
      </c>
      <c r="S20" s="303">
        <f>SUM(S8:S11)</f>
        <v>527.97828292118697</v>
      </c>
      <c r="T20" s="352">
        <f t="shared" ref="T20" si="3">SUM(T8:T10)</f>
        <v>4194.2281829999974</v>
      </c>
      <c r="V20" s="195"/>
    </row>
    <row r="21" spans="1:22" ht="12" customHeight="1">
      <c r="A21" s="430" t="s">
        <v>61</v>
      </c>
      <c r="B21" s="439">
        <f>SUM(B11:B13)</f>
        <v>1880.5962976293324</v>
      </c>
      <c r="C21" s="562">
        <f>SUM(C11:C13)</f>
        <v>1470.8086710622229</v>
      </c>
      <c r="D21" s="589">
        <f t="shared" si="0"/>
        <v>0.27861382287823988</v>
      </c>
      <c r="E21" s="303">
        <f t="shared" ref="E21:K21" si="4">SUM(E11:E13)</f>
        <v>1738.1134522412983</v>
      </c>
      <c r="F21" s="562">
        <f t="shared" si="4"/>
        <v>1450.6630635885679</v>
      </c>
      <c r="G21" s="589">
        <f t="shared" si="2"/>
        <v>0.19815103580403573</v>
      </c>
      <c r="H21" s="579">
        <v>1580</v>
      </c>
      <c r="I21" s="303">
        <f t="shared" si="4"/>
        <v>20081.036624126999</v>
      </c>
      <c r="J21" s="562">
        <f t="shared" si="4"/>
        <v>15719.895290064989</v>
      </c>
      <c r="K21" s="303">
        <f t="shared" si="4"/>
        <v>18559.896071901625</v>
      </c>
      <c r="L21" s="562">
        <f>SUM(L11:L13)</f>
        <v>15504.595131489225</v>
      </c>
      <c r="M21" s="439">
        <v>16880</v>
      </c>
      <c r="N21" s="439">
        <f>AVERAGE(N11:N13)</f>
        <v>11.86293906810036</v>
      </c>
      <c r="O21" s="303">
        <f>MAX(O11:O13)</f>
        <v>24.8</v>
      </c>
      <c r="P21" s="303">
        <f>MIN(P11:P13)</f>
        <v>-1</v>
      </c>
      <c r="Q21" s="303">
        <f>AVERAGE(Q11:Q13)</f>
        <v>12.916415770609319</v>
      </c>
      <c r="R21" s="590">
        <f t="shared" ref="R21:R26" si="5">N21-Q21</f>
        <v>-1.0534767025089593</v>
      </c>
      <c r="S21" s="303">
        <f>SUM(S11:S13)</f>
        <v>308.89040954543577</v>
      </c>
      <c r="T21" s="303">
        <f t="shared" ref="T21" si="6">SUM(T11:T13)</f>
        <v>3298.5928399999989</v>
      </c>
      <c r="V21" s="195"/>
    </row>
    <row r="22" spans="1:22" ht="12" customHeight="1">
      <c r="A22" s="430" t="s">
        <v>73</v>
      </c>
      <c r="B22" s="439">
        <f>SUM(B14:B16)</f>
        <v>1174.8693545454978</v>
      </c>
      <c r="C22" s="562">
        <f>SUM(C14:C16)</f>
        <v>1231.4686092492616</v>
      </c>
      <c r="D22" s="589">
        <f t="shared" si="0"/>
        <v>-4.5960777464127411E-2</v>
      </c>
      <c r="E22" s="303">
        <f t="shared" ref="E22:K22" si="7">SUM(E14:E16)</f>
        <v>1194.0529008130948</v>
      </c>
      <c r="F22" s="562">
        <f t="shared" si="7"/>
        <v>1250.3339647645096</v>
      </c>
      <c r="G22" s="589">
        <f t="shared" si="2"/>
        <v>-4.5012825003130183E-2</v>
      </c>
      <c r="H22" s="579">
        <v>1250</v>
      </c>
      <c r="I22" s="303">
        <f t="shared" si="7"/>
        <v>12530.457735532998</v>
      </c>
      <c r="J22" s="562">
        <f t="shared" si="7"/>
        <v>13200.52899353742</v>
      </c>
      <c r="K22" s="303">
        <f t="shared" si="7"/>
        <v>12735.02146673606</v>
      </c>
      <c r="L22" s="562">
        <f>SUM(L14:L16)</f>
        <v>13402.941940017783</v>
      </c>
      <c r="M22" s="439">
        <v>13360</v>
      </c>
      <c r="N22" s="439">
        <f>AVERAGE(N14:N16)</f>
        <v>16.56100358422939</v>
      </c>
      <c r="O22" s="303">
        <f>MAX(O14:O16)</f>
        <v>22.6</v>
      </c>
      <c r="P22" s="303">
        <f>MIN(P14:P16)</f>
        <v>8.6</v>
      </c>
      <c r="Q22" s="303">
        <f>AVERAGE(Q14:Q16)</f>
        <v>16.621756272401431</v>
      </c>
      <c r="R22" s="590">
        <f>N22-Q22</f>
        <v>-6.0752688172041047E-2</v>
      </c>
      <c r="S22" s="303">
        <f t="shared" ref="S22:T22" si="8">SUM(S14:S16)</f>
        <v>221.98242137066114</v>
      </c>
      <c r="T22" s="303">
        <f t="shared" si="8"/>
        <v>2367.9953109999988</v>
      </c>
      <c r="V22" s="195"/>
    </row>
    <row r="23" spans="1:22" ht="12" customHeight="1">
      <c r="A23" s="431" t="s">
        <v>62</v>
      </c>
      <c r="B23" s="549">
        <f>SUM(B17:B19)</f>
        <v>0</v>
      </c>
      <c r="C23" s="563">
        <f>SUM(C17:C19)</f>
        <v>2880.5317103426974</v>
      </c>
      <c r="D23" s="551">
        <f t="shared" si="0"/>
        <v>-1</v>
      </c>
      <c r="E23" s="549">
        <f t="shared" ref="E23:K23" si="9">SUM(E17:E19)</f>
        <v>0</v>
      </c>
      <c r="F23" s="563">
        <f t="shared" si="9"/>
        <v>2990.8677806879687</v>
      </c>
      <c r="G23" s="551">
        <f t="shared" si="2"/>
        <v>-1</v>
      </c>
      <c r="H23" s="580">
        <v>2960</v>
      </c>
      <c r="I23" s="552">
        <f t="shared" si="9"/>
        <v>0</v>
      </c>
      <c r="J23" s="563">
        <f t="shared" si="9"/>
        <v>30788.80212141732</v>
      </c>
      <c r="K23" s="549">
        <f t="shared" si="9"/>
        <v>0</v>
      </c>
      <c r="L23" s="563">
        <f>SUM(L17:L19)</f>
        <v>31968.222146768778</v>
      </c>
      <c r="M23" s="440">
        <v>31620</v>
      </c>
      <c r="N23" s="549" t="e">
        <f>AVERAGE(N17:N19)</f>
        <v>#DIV/0!</v>
      </c>
      <c r="O23" s="552">
        <f>MAX(O17:O19)</f>
        <v>0</v>
      </c>
      <c r="P23" s="552">
        <f>MIN(P17:P19)</f>
        <v>0</v>
      </c>
      <c r="Q23" s="330">
        <f>AVERAGE(Q17:Q19)</f>
        <v>3.83921146953405</v>
      </c>
      <c r="R23" s="550" t="e">
        <f t="shared" si="5"/>
        <v>#DIV/0!</v>
      </c>
      <c r="S23" s="552">
        <f t="shared" ref="S23:T23" si="10">SUM(S17:S19)</f>
        <v>0</v>
      </c>
      <c r="T23" s="552">
        <f t="shared" si="10"/>
        <v>0</v>
      </c>
      <c r="V23" s="195"/>
    </row>
    <row r="24" spans="1:22" ht="12" customHeight="1">
      <c r="A24" s="426" t="s">
        <v>63</v>
      </c>
      <c r="B24" s="591">
        <f>SUM(B8:B13)</f>
        <v>5410.086482151949</v>
      </c>
      <c r="C24" s="564">
        <f>SUM(C8:C13)</f>
        <v>4582.2188536291205</v>
      </c>
      <c r="D24" s="50">
        <f t="shared" si="0"/>
        <v>0.18066959588085948</v>
      </c>
      <c r="E24" s="47">
        <f t="shared" ref="E24:K24" si="11">SUM(E8:E13)</f>
        <v>5239.9858899753854</v>
      </c>
      <c r="F24" s="564">
        <f t="shared" si="11"/>
        <v>4765.0069368616041</v>
      </c>
      <c r="G24" s="50">
        <f t="shared" si="2"/>
        <v>9.9680642527378682E-2</v>
      </c>
      <c r="H24" s="581">
        <v>4950</v>
      </c>
      <c r="I24" s="47">
        <f t="shared" si="11"/>
        <v>57772.473978602007</v>
      </c>
      <c r="J24" s="564">
        <f t="shared" si="11"/>
        <v>48905.100237058607</v>
      </c>
      <c r="K24" s="47">
        <f t="shared" si="11"/>
        <v>55956.508367006129</v>
      </c>
      <c r="L24" s="564">
        <f>SUM(L8:L13)</f>
        <v>50854.194053160783</v>
      </c>
      <c r="M24" s="441">
        <v>52880</v>
      </c>
      <c r="N24" s="591">
        <f>AVERAGE(N8:N13)</f>
        <v>6.1299910394265238</v>
      </c>
      <c r="O24" s="47">
        <f>MAX(O8:O13)</f>
        <v>24.8</v>
      </c>
      <c r="P24" s="47">
        <f>MIN(P8:P13)</f>
        <v>-10.8</v>
      </c>
      <c r="Q24" s="47">
        <f>AVERAGE(Q8:Q13)</f>
        <v>6.8135286120380663</v>
      </c>
      <c r="R24" s="592">
        <f t="shared" si="5"/>
        <v>-0.68353757261154247</v>
      </c>
      <c r="S24" s="47">
        <f t="shared" ref="S24:T24" si="12">SUM(S8:S13)</f>
        <v>701.67320476787472</v>
      </c>
      <c r="T24" s="593">
        <f t="shared" si="12"/>
        <v>7492.8210229999968</v>
      </c>
      <c r="V24" s="195"/>
    </row>
    <row r="25" spans="1:22" ht="12" customHeight="1">
      <c r="A25" s="428" t="s">
        <v>64</v>
      </c>
      <c r="B25" s="557">
        <f>SUM(B14:B19)</f>
        <v>1174.8693545454978</v>
      </c>
      <c r="C25" s="565">
        <f>SUM(C14:C19)</f>
        <v>4112.0003195919589</v>
      </c>
      <c r="D25" s="559">
        <f t="shared" si="0"/>
        <v>-0.71428276672359736</v>
      </c>
      <c r="E25" s="557">
        <f t="shared" ref="E25:K25" si="13">SUM(E14:E19)</f>
        <v>1194.0529008130948</v>
      </c>
      <c r="F25" s="565">
        <f t="shared" si="13"/>
        <v>4241.2017454524776</v>
      </c>
      <c r="G25" s="559">
        <f t="shared" si="2"/>
        <v>-0.71846354583500105</v>
      </c>
      <c r="H25" s="582">
        <v>4210</v>
      </c>
      <c r="I25" s="560">
        <f t="shared" si="13"/>
        <v>12530.457735532998</v>
      </c>
      <c r="J25" s="565">
        <f t="shared" si="13"/>
        <v>43989.331114954744</v>
      </c>
      <c r="K25" s="557">
        <f t="shared" si="13"/>
        <v>12735.02146673606</v>
      </c>
      <c r="L25" s="565">
        <f>SUM(L14:L19)</f>
        <v>45371.164086786564</v>
      </c>
      <c r="M25" s="442">
        <v>44980</v>
      </c>
      <c r="N25" s="557">
        <f>AVERAGE(N14:N19)</f>
        <v>16.56100358422939</v>
      </c>
      <c r="O25" s="560">
        <f>MAX(O14:O19)</f>
        <v>22.6</v>
      </c>
      <c r="P25" s="560">
        <f>MIN(P14:P19)</f>
        <v>8.6</v>
      </c>
      <c r="Q25" s="48">
        <f>AVERAGE(Q14:Q19)</f>
        <v>10.230483870967742</v>
      </c>
      <c r="R25" s="558">
        <f t="shared" si="5"/>
        <v>6.3305197132616478</v>
      </c>
      <c r="S25" s="560">
        <f t="shared" ref="S25:T25" si="14">SUM(S14:S19)</f>
        <v>221.98242137066114</v>
      </c>
      <c r="T25" s="560">
        <f t="shared" si="14"/>
        <v>2367.9953109999988</v>
      </c>
      <c r="V25" s="195"/>
    </row>
    <row r="26" spans="1:22" ht="12" customHeight="1">
      <c r="A26" s="432" t="s">
        <v>224</v>
      </c>
      <c r="B26" s="553">
        <f>SUM(B8:B19)</f>
        <v>6584.9558366974461</v>
      </c>
      <c r="C26" s="566">
        <f>SUM(C8:C19)</f>
        <v>8694.2191732210795</v>
      </c>
      <c r="D26" s="555">
        <f t="shared" si="0"/>
        <v>-0.24260526385398018</v>
      </c>
      <c r="E26" s="553">
        <f t="shared" ref="E26:K26" si="15">SUM(E8:E19)</f>
        <v>6434.0387907884806</v>
      </c>
      <c r="F26" s="566">
        <f t="shared" si="15"/>
        <v>9006.2086823140817</v>
      </c>
      <c r="G26" s="555">
        <f t="shared" si="2"/>
        <v>-0.28559963268191785</v>
      </c>
      <c r="H26" s="583">
        <v>9160</v>
      </c>
      <c r="I26" s="556">
        <f t="shared" si="15"/>
        <v>70302.931714135004</v>
      </c>
      <c r="J26" s="566">
        <f t="shared" si="15"/>
        <v>92894.431352013358</v>
      </c>
      <c r="K26" s="553">
        <f t="shared" si="15"/>
        <v>68691.529833742199</v>
      </c>
      <c r="L26" s="566">
        <f>SUM(L8:L19)</f>
        <v>96225.358139947362</v>
      </c>
      <c r="M26" s="443">
        <v>97860</v>
      </c>
      <c r="N26" s="553">
        <f>AVERAGE(N8:N19)</f>
        <v>9.6069952210274785</v>
      </c>
      <c r="O26" s="556">
        <f>MAX(O8:O19)</f>
        <v>24.8</v>
      </c>
      <c r="P26" s="556">
        <f>MIN(P8:P19)</f>
        <v>-10.8</v>
      </c>
      <c r="Q26" s="306">
        <f>AVERAGE(Q8:Q19)</f>
        <v>8.5220062415029041</v>
      </c>
      <c r="R26" s="554">
        <f t="shared" si="5"/>
        <v>1.0849889795245744</v>
      </c>
      <c r="S26" s="556">
        <f t="shared" ref="S26:T26" si="16">SUM(S8:S19)</f>
        <v>923.65562613853592</v>
      </c>
      <c r="T26" s="556">
        <f t="shared" si="16"/>
        <v>9860.8163339999955</v>
      </c>
      <c r="V26" s="195"/>
    </row>
    <row r="27" spans="1:22" ht="12" customHeight="1">
      <c r="A27" s="667" t="s">
        <v>308</v>
      </c>
      <c r="B27" s="667"/>
      <c r="C27" s="667"/>
      <c r="D27" s="667"/>
      <c r="E27" s="667"/>
      <c r="F27" s="667"/>
      <c r="G27" s="667"/>
      <c r="H27" s="667"/>
      <c r="I27" s="667"/>
      <c r="J27" s="667"/>
      <c r="K27" s="667"/>
      <c r="L27" s="667"/>
      <c r="M27" s="667"/>
      <c r="N27" s="667"/>
      <c r="O27" s="667"/>
      <c r="P27" s="667"/>
      <c r="Q27" s="667"/>
      <c r="R27" s="667"/>
      <c r="S27" s="667"/>
      <c r="T27" s="667"/>
    </row>
    <row r="28" spans="1:22" ht="3.95" customHeight="1"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</row>
    <row r="29" spans="1:22" ht="12" customHeight="1">
      <c r="A29" s="665" t="s">
        <v>284</v>
      </c>
      <c r="B29" s="665"/>
      <c r="C29" s="665"/>
      <c r="D29" s="665"/>
      <c r="E29" s="665"/>
      <c r="F29" s="665"/>
      <c r="G29" s="665"/>
      <c r="H29" s="665"/>
      <c r="I29" s="665"/>
      <c r="J29" s="665" t="s">
        <v>200</v>
      </c>
      <c r="K29" s="665"/>
      <c r="L29" s="665"/>
      <c r="M29" s="665"/>
      <c r="N29" s="665"/>
      <c r="O29" s="665"/>
      <c r="P29" s="665"/>
      <c r="Q29" s="665"/>
      <c r="R29" s="665"/>
      <c r="S29" s="665"/>
      <c r="T29" s="665"/>
    </row>
    <row r="30" spans="1:22" ht="8.1" customHeight="1">
      <c r="A30" s="202"/>
      <c r="B30" s="202"/>
      <c r="C30" s="202"/>
      <c r="D30" s="202"/>
      <c r="E30" s="202" t="s">
        <v>179</v>
      </c>
      <c r="F30" s="202" t="s">
        <v>174</v>
      </c>
      <c r="G30" s="202"/>
      <c r="H30" s="202"/>
      <c r="I30" s="202"/>
      <c r="J30" s="202"/>
      <c r="K30" s="202"/>
      <c r="L30" s="202"/>
      <c r="M30" s="202"/>
      <c r="N30" s="203" t="str">
        <f>N7</f>
        <v>Průměr</v>
      </c>
      <c r="O30" s="203" t="str">
        <f>Q7</f>
        <v>Normál</v>
      </c>
      <c r="P30" s="203"/>
      <c r="Q30" s="202"/>
      <c r="R30" s="202"/>
      <c r="S30" s="202"/>
      <c r="T30" s="202"/>
    </row>
    <row r="31" spans="1:22" ht="6.95" customHeight="1">
      <c r="A31" s="202"/>
      <c r="B31" s="202"/>
      <c r="C31" s="202"/>
      <c r="D31" s="202" t="str">
        <f>A8</f>
        <v>Leden</v>
      </c>
      <c r="E31" s="203">
        <f>B8</f>
        <v>1273.1090817392794</v>
      </c>
      <c r="F31" s="203">
        <f>E8</f>
        <v>1283.9255507782743</v>
      </c>
      <c r="G31" s="203"/>
      <c r="H31" s="203"/>
      <c r="I31" s="202"/>
      <c r="J31" s="202"/>
      <c r="K31" s="202"/>
      <c r="L31" s="202"/>
      <c r="M31" s="202" t="str">
        <f>A8</f>
        <v>Leden</v>
      </c>
      <c r="N31" s="203">
        <f>N8</f>
        <v>-0.91290322580645156</v>
      </c>
      <c r="O31" s="203">
        <f>Q8</f>
        <v>-1.2258064516129035</v>
      </c>
      <c r="P31" s="203"/>
      <c r="Q31" s="202"/>
      <c r="R31" s="202"/>
      <c r="S31" s="202"/>
      <c r="T31" s="202"/>
    </row>
    <row r="32" spans="1:22" ht="6.95" customHeight="1">
      <c r="A32" s="202"/>
      <c r="B32" s="202"/>
      <c r="C32" s="202"/>
      <c r="D32" s="202" t="str">
        <f t="shared" ref="D32:D41" si="17">A9</f>
        <v>Únor</v>
      </c>
      <c r="E32" s="203">
        <f t="shared" ref="E32:E42" si="18">B9</f>
        <v>1165.2067863432326</v>
      </c>
      <c r="F32" s="203">
        <f t="shared" ref="F32:F42" si="19">E9</f>
        <v>1146.9243868263973</v>
      </c>
      <c r="G32" s="203"/>
      <c r="H32" s="203"/>
      <c r="I32" s="202"/>
      <c r="J32" s="202"/>
      <c r="K32" s="202"/>
      <c r="L32" s="202"/>
      <c r="M32" s="202" t="str">
        <f t="shared" ref="M32:M42" si="20">A9</f>
        <v>Únor</v>
      </c>
      <c r="N32" s="203">
        <f t="shared" ref="N32:N42" si="21">N9</f>
        <v>-0.7250000000000002</v>
      </c>
      <c r="O32" s="203">
        <f t="shared" ref="O32:O42" si="22">Q9</f>
        <v>-0.15517241379310354</v>
      </c>
      <c r="P32" s="203"/>
      <c r="Q32" s="202"/>
      <c r="R32" s="202"/>
      <c r="S32" s="202"/>
      <c r="T32" s="202"/>
    </row>
    <row r="33" spans="1:20" ht="6.95" customHeight="1">
      <c r="A33" s="202"/>
      <c r="B33" s="202"/>
      <c r="C33" s="202"/>
      <c r="D33" s="202" t="str">
        <f t="shared" si="17"/>
        <v>Březen</v>
      </c>
      <c r="E33" s="203">
        <f t="shared" si="18"/>
        <v>1091.1743164401041</v>
      </c>
      <c r="F33" s="203">
        <f t="shared" si="19"/>
        <v>1071.0225001294161</v>
      </c>
      <c r="G33" s="203"/>
      <c r="H33" s="203"/>
      <c r="I33" s="202"/>
      <c r="J33" s="202"/>
      <c r="K33" s="202"/>
      <c r="L33" s="202"/>
      <c r="M33" s="202" t="str">
        <f t="shared" si="20"/>
        <v>Březen</v>
      </c>
      <c r="N33" s="203">
        <f t="shared" si="21"/>
        <v>2.8290322580645157</v>
      </c>
      <c r="O33" s="203">
        <f t="shared" si="22"/>
        <v>3.512903225806451</v>
      </c>
      <c r="P33" s="203"/>
      <c r="Q33" s="202"/>
      <c r="R33" s="202"/>
      <c r="S33" s="202"/>
      <c r="T33" s="202"/>
    </row>
    <row r="34" spans="1:20" ht="6.95" customHeight="1">
      <c r="A34" s="202"/>
      <c r="B34" s="202"/>
      <c r="C34" s="202"/>
      <c r="D34" s="202" t="str">
        <f t="shared" si="17"/>
        <v>Duben</v>
      </c>
      <c r="E34" s="203">
        <f t="shared" si="18"/>
        <v>882.21581415663218</v>
      </c>
      <c r="F34" s="203">
        <f t="shared" si="19"/>
        <v>783.39723392085205</v>
      </c>
      <c r="G34" s="203"/>
      <c r="H34" s="203"/>
      <c r="I34" s="202"/>
      <c r="J34" s="202"/>
      <c r="K34" s="202"/>
      <c r="L34" s="202"/>
      <c r="M34" s="202" t="str">
        <f t="shared" si="20"/>
        <v>Duben</v>
      </c>
      <c r="N34" s="203">
        <f t="shared" si="21"/>
        <v>5.6766666666666667</v>
      </c>
      <c r="O34" s="203">
        <f t="shared" si="22"/>
        <v>8.6366666666666667</v>
      </c>
      <c r="P34" s="203"/>
      <c r="Q34" s="202"/>
      <c r="R34" s="202"/>
      <c r="S34" s="202"/>
      <c r="T34" s="202"/>
    </row>
    <row r="35" spans="1:20" ht="6.95" customHeight="1">
      <c r="A35" s="202"/>
      <c r="B35" s="202"/>
      <c r="C35" s="202"/>
      <c r="D35" s="202" t="str">
        <f t="shared" si="17"/>
        <v>Květen</v>
      </c>
      <c r="E35" s="203">
        <f t="shared" si="18"/>
        <v>583.12097919475741</v>
      </c>
      <c r="F35" s="203">
        <f t="shared" si="19"/>
        <v>531.2374116596751</v>
      </c>
      <c r="G35" s="203"/>
      <c r="H35" s="203"/>
      <c r="I35" s="202"/>
      <c r="J35" s="202"/>
      <c r="K35" s="202"/>
      <c r="L35" s="202"/>
      <c r="M35" s="202" t="str">
        <f t="shared" si="20"/>
        <v>Květen</v>
      </c>
      <c r="N35" s="203">
        <f t="shared" si="21"/>
        <v>10.835483870967742</v>
      </c>
      <c r="O35" s="203">
        <f t="shared" si="22"/>
        <v>13.522580645161288</v>
      </c>
      <c r="P35" s="203"/>
      <c r="Q35" s="202"/>
      <c r="R35" s="202"/>
      <c r="S35" s="202"/>
      <c r="T35" s="202"/>
    </row>
    <row r="36" spans="1:20" ht="6.95" customHeight="1">
      <c r="A36" s="202"/>
      <c r="B36" s="202"/>
      <c r="C36" s="202"/>
      <c r="D36" s="202" t="str">
        <f t="shared" si="17"/>
        <v>Červen</v>
      </c>
      <c r="E36" s="203">
        <f t="shared" si="18"/>
        <v>415.25950427794277</v>
      </c>
      <c r="F36" s="203">
        <f t="shared" si="19"/>
        <v>423.47880666077111</v>
      </c>
      <c r="G36" s="203"/>
      <c r="H36" s="203"/>
      <c r="I36" s="202"/>
      <c r="J36" s="202"/>
      <c r="K36" s="202"/>
      <c r="L36" s="202"/>
      <c r="M36" s="202" t="str">
        <f t="shared" si="20"/>
        <v>Červen</v>
      </c>
      <c r="N36" s="203">
        <f t="shared" si="21"/>
        <v>19.076666666666668</v>
      </c>
      <c r="O36" s="203">
        <f t="shared" si="22"/>
        <v>16.59</v>
      </c>
      <c r="P36" s="203"/>
      <c r="Q36" s="202"/>
      <c r="R36" s="202"/>
      <c r="S36" s="202"/>
      <c r="T36" s="202"/>
    </row>
    <row r="37" spans="1:20" ht="6.95" customHeight="1">
      <c r="A37" s="202"/>
      <c r="B37" s="202"/>
      <c r="C37" s="202"/>
      <c r="D37" s="202" t="str">
        <f t="shared" si="17"/>
        <v>Červenec</v>
      </c>
      <c r="E37" s="203">
        <f t="shared" si="18"/>
        <v>382.26710824888454</v>
      </c>
      <c r="F37" s="203">
        <f t="shared" si="19"/>
        <v>385.01343534916839</v>
      </c>
      <c r="G37" s="203"/>
      <c r="H37" s="203"/>
      <c r="I37" s="202"/>
      <c r="J37" s="202"/>
      <c r="K37" s="202"/>
      <c r="L37" s="202"/>
      <c r="M37" s="202" t="str">
        <f t="shared" si="20"/>
        <v>Červenec</v>
      </c>
      <c r="N37" s="203">
        <f t="shared" si="21"/>
        <v>19.022580645161288</v>
      </c>
      <c r="O37" s="203">
        <f t="shared" si="22"/>
        <v>18.522580645161291</v>
      </c>
      <c r="P37" s="203"/>
      <c r="Q37" s="202"/>
      <c r="R37" s="202"/>
      <c r="S37" s="202"/>
      <c r="T37" s="202"/>
    </row>
    <row r="38" spans="1:20" ht="6.95" customHeight="1">
      <c r="A38" s="202"/>
      <c r="B38" s="202"/>
      <c r="C38" s="202"/>
      <c r="D38" s="202" t="str">
        <f t="shared" si="17"/>
        <v>Srpen</v>
      </c>
      <c r="E38" s="203">
        <f t="shared" si="18"/>
        <v>363.43820805664933</v>
      </c>
      <c r="F38" s="203">
        <f t="shared" si="19"/>
        <v>355.73298559087806</v>
      </c>
      <c r="G38" s="203"/>
      <c r="H38" s="203"/>
      <c r="I38" s="202"/>
      <c r="J38" s="202"/>
      <c r="K38" s="202"/>
      <c r="L38" s="202"/>
      <c r="M38" s="202" t="str">
        <f t="shared" si="20"/>
        <v>Srpen</v>
      </c>
      <c r="N38" s="203">
        <f t="shared" si="21"/>
        <v>16.287096774193547</v>
      </c>
      <c r="O38" s="203">
        <f t="shared" si="22"/>
        <v>18.119354838709679</v>
      </c>
      <c r="P38" s="203"/>
      <c r="Q38" s="202"/>
      <c r="R38" s="202"/>
      <c r="S38" s="202"/>
      <c r="T38" s="202"/>
    </row>
    <row r="39" spans="1:20" ht="6.95" customHeight="1">
      <c r="A39" s="202"/>
      <c r="B39" s="202"/>
      <c r="C39" s="202"/>
      <c r="D39" s="202" t="str">
        <f t="shared" si="17"/>
        <v>Září</v>
      </c>
      <c r="E39" s="203">
        <f t="shared" si="18"/>
        <v>429.16403823996393</v>
      </c>
      <c r="F39" s="203">
        <f t="shared" si="19"/>
        <v>453.30647987304832</v>
      </c>
      <c r="G39" s="203"/>
      <c r="H39" s="203"/>
      <c r="I39" s="202"/>
      <c r="J39" s="202"/>
      <c r="K39" s="202"/>
      <c r="L39" s="202"/>
      <c r="M39" s="202" t="str">
        <f t="shared" si="20"/>
        <v>Září</v>
      </c>
      <c r="N39" s="203">
        <f t="shared" si="21"/>
        <v>14.373333333333333</v>
      </c>
      <c r="O39" s="203">
        <f t="shared" si="22"/>
        <v>13.223333333333333</v>
      </c>
      <c r="P39" s="203"/>
      <c r="Q39" s="202"/>
      <c r="R39" s="202"/>
      <c r="S39" s="202"/>
      <c r="T39" s="202"/>
    </row>
    <row r="40" spans="1:20" ht="6.95" customHeight="1">
      <c r="A40" s="202"/>
      <c r="B40" s="202"/>
      <c r="C40" s="202"/>
      <c r="D40" s="202" t="str">
        <f t="shared" si="17"/>
        <v>Říjen</v>
      </c>
      <c r="E40" s="203">
        <f t="shared" si="18"/>
        <v>0</v>
      </c>
      <c r="F40" s="203">
        <f t="shared" si="19"/>
        <v>0</v>
      </c>
      <c r="G40" s="203"/>
      <c r="H40" s="203"/>
      <c r="I40" s="202"/>
      <c r="J40" s="202"/>
      <c r="K40" s="202"/>
      <c r="L40" s="202"/>
      <c r="M40" s="202" t="str">
        <f t="shared" si="20"/>
        <v>Říjen</v>
      </c>
      <c r="N40" s="203">
        <f t="shared" si="21"/>
        <v>0</v>
      </c>
      <c r="O40" s="203">
        <f t="shared" si="22"/>
        <v>8.3548387096774199</v>
      </c>
      <c r="P40" s="203"/>
      <c r="Q40" s="202"/>
      <c r="R40" s="202"/>
      <c r="S40" s="202"/>
      <c r="T40" s="202"/>
    </row>
    <row r="41" spans="1:20" ht="6.95" customHeight="1">
      <c r="A41" s="202"/>
      <c r="B41" s="202"/>
      <c r="C41" s="202"/>
      <c r="D41" s="202" t="str">
        <f t="shared" si="17"/>
        <v>Listopad</v>
      </c>
      <c r="E41" s="203">
        <f t="shared" si="18"/>
        <v>0</v>
      </c>
      <c r="F41" s="203">
        <f t="shared" si="19"/>
        <v>0</v>
      </c>
      <c r="G41" s="202"/>
      <c r="H41" s="202"/>
      <c r="I41" s="202"/>
      <c r="J41" s="202"/>
      <c r="K41" s="202"/>
      <c r="L41" s="202"/>
      <c r="M41" s="202" t="str">
        <f t="shared" si="20"/>
        <v>Listopad</v>
      </c>
      <c r="N41" s="203">
        <f t="shared" si="21"/>
        <v>0</v>
      </c>
      <c r="O41" s="203">
        <f t="shared" si="22"/>
        <v>3.5466666666666664</v>
      </c>
      <c r="P41" s="202"/>
      <c r="Q41" s="202"/>
      <c r="R41" s="202"/>
      <c r="S41" s="202"/>
      <c r="T41" s="202"/>
    </row>
    <row r="42" spans="1:20" ht="6.95" customHeight="1">
      <c r="A42" s="202"/>
      <c r="B42" s="202"/>
      <c r="C42" s="202"/>
      <c r="D42" s="202" t="str">
        <f>A19</f>
        <v>Prosinec</v>
      </c>
      <c r="E42" s="203">
        <f t="shared" si="18"/>
        <v>0</v>
      </c>
      <c r="F42" s="203">
        <f t="shared" si="19"/>
        <v>0</v>
      </c>
      <c r="G42" s="202"/>
      <c r="H42" s="202"/>
      <c r="I42" s="202"/>
      <c r="J42" s="202"/>
      <c r="K42" s="202"/>
      <c r="L42" s="202"/>
      <c r="M42" s="202" t="str">
        <f t="shared" si="20"/>
        <v>Prosinec</v>
      </c>
      <c r="N42" s="203">
        <f t="shared" si="21"/>
        <v>0</v>
      </c>
      <c r="O42" s="203">
        <f t="shared" si="22"/>
        <v>-0.38387096774193558</v>
      </c>
      <c r="P42" s="202"/>
      <c r="Q42" s="202"/>
      <c r="R42" s="202"/>
      <c r="S42" s="202"/>
      <c r="T42" s="202"/>
    </row>
    <row r="43" spans="1:20" ht="12" customHeight="1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</row>
    <row r="44" spans="1:20" ht="12" customHeight="1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</row>
    <row r="45" spans="1:20" ht="12" customHeight="1">
      <c r="A45" s="202"/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</row>
    <row r="56" spans="9:10">
      <c r="I56" s="63"/>
      <c r="J56" s="63"/>
    </row>
    <row r="58" spans="9:10">
      <c r="I58" s="618"/>
      <c r="J58" s="618"/>
    </row>
  </sheetData>
  <mergeCells count="13">
    <mergeCell ref="A29:I29"/>
    <mergeCell ref="J29:T29"/>
    <mergeCell ref="A4:T4"/>
    <mergeCell ref="A27:T27"/>
    <mergeCell ref="B6:D6"/>
    <mergeCell ref="E6:G6"/>
    <mergeCell ref="S6:T7"/>
    <mergeCell ref="I5:M5"/>
    <mergeCell ref="N5:R5"/>
    <mergeCell ref="N6:R6"/>
    <mergeCell ref="B5:H5"/>
    <mergeCell ref="I6:J6"/>
    <mergeCell ref="K6:L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1:C26 E24:G24 E21:F21 I21:L21 E22:F22 I22:L22 E23:F23 I23:L23 E26:G26 E25:F25 I25:L25 O21:Q21 O22:Q22 O23:Q23 O25:Q25 Q20 S24:T24 S21:T21 S22:T22 S23:T23 S25:T25 I24:L24 I26:L26 N24:Q24 N26:T26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AJ45"/>
  <sheetViews>
    <sheetView showGridLines="0" zoomScaleNormal="100" zoomScaleSheetLayoutView="100" workbookViewId="0">
      <selection sqref="A1:U1"/>
    </sheetView>
  </sheetViews>
  <sheetFormatPr defaultRowHeight="11.25"/>
  <cols>
    <col min="1" max="1" width="8.28515625" style="61" customWidth="1"/>
    <col min="2" max="3" width="5.42578125" style="61" customWidth="1"/>
    <col min="4" max="4" width="6.5703125" style="61" customWidth="1"/>
    <col min="5" max="5" width="7.7109375" style="61" customWidth="1"/>
    <col min="6" max="6" width="4.140625" style="61" customWidth="1"/>
    <col min="7" max="7" width="7.7109375" style="61" customWidth="1"/>
    <col min="8" max="11" width="6.7109375" style="61" customWidth="1"/>
    <col min="12" max="12" width="4.85546875" style="61" customWidth="1"/>
    <col min="13" max="13" width="8.7109375" style="61" customWidth="1"/>
    <col min="14" max="14" width="6.7109375" style="61" customWidth="1"/>
    <col min="15" max="18" width="7.28515625" style="61" customWidth="1"/>
    <col min="19" max="19" width="5.7109375" style="61" customWidth="1"/>
    <col min="20" max="20" width="8.7109375" style="61" customWidth="1"/>
    <col min="21" max="21" width="8" style="61" customWidth="1"/>
    <col min="22" max="22" width="9.28515625" style="61" bestFit="1" customWidth="1"/>
    <col min="23" max="23" width="11.42578125" style="61" bestFit="1" customWidth="1"/>
    <col min="24" max="262" width="9.140625" style="61"/>
    <col min="263" max="275" width="10.7109375" style="61" customWidth="1"/>
    <col min="276" max="518" width="9.140625" style="61"/>
    <col min="519" max="531" width="10.7109375" style="61" customWidth="1"/>
    <col min="532" max="774" width="9.140625" style="61"/>
    <col min="775" max="787" width="10.7109375" style="61" customWidth="1"/>
    <col min="788" max="1030" width="9.140625" style="61"/>
    <col min="1031" max="1043" width="10.7109375" style="61" customWidth="1"/>
    <col min="1044" max="1286" width="9.140625" style="61"/>
    <col min="1287" max="1299" width="10.7109375" style="61" customWidth="1"/>
    <col min="1300" max="1542" width="9.140625" style="61"/>
    <col min="1543" max="1555" width="10.7109375" style="61" customWidth="1"/>
    <col min="1556" max="1798" width="9.140625" style="61"/>
    <col min="1799" max="1811" width="10.7109375" style="61" customWidth="1"/>
    <col min="1812" max="2054" width="9.140625" style="61"/>
    <col min="2055" max="2067" width="10.7109375" style="61" customWidth="1"/>
    <col min="2068" max="2310" width="9.140625" style="61"/>
    <col min="2311" max="2323" width="10.7109375" style="61" customWidth="1"/>
    <col min="2324" max="2566" width="9.140625" style="61"/>
    <col min="2567" max="2579" width="10.7109375" style="61" customWidth="1"/>
    <col min="2580" max="2822" width="9.140625" style="61"/>
    <col min="2823" max="2835" width="10.7109375" style="61" customWidth="1"/>
    <col min="2836" max="3078" width="9.140625" style="61"/>
    <col min="3079" max="3091" width="10.7109375" style="61" customWidth="1"/>
    <col min="3092" max="3334" width="9.140625" style="61"/>
    <col min="3335" max="3347" width="10.7109375" style="61" customWidth="1"/>
    <col min="3348" max="3590" width="9.140625" style="61"/>
    <col min="3591" max="3603" width="10.7109375" style="61" customWidth="1"/>
    <col min="3604" max="3846" width="9.140625" style="61"/>
    <col min="3847" max="3859" width="10.7109375" style="61" customWidth="1"/>
    <col min="3860" max="4102" width="9.140625" style="61"/>
    <col min="4103" max="4115" width="10.7109375" style="61" customWidth="1"/>
    <col min="4116" max="4358" width="9.140625" style="61"/>
    <col min="4359" max="4371" width="10.7109375" style="61" customWidth="1"/>
    <col min="4372" max="4614" width="9.140625" style="61"/>
    <col min="4615" max="4627" width="10.7109375" style="61" customWidth="1"/>
    <col min="4628" max="4870" width="9.140625" style="61"/>
    <col min="4871" max="4883" width="10.7109375" style="61" customWidth="1"/>
    <col min="4884" max="5126" width="9.140625" style="61"/>
    <col min="5127" max="5139" width="10.7109375" style="61" customWidth="1"/>
    <col min="5140" max="5382" width="9.140625" style="61"/>
    <col min="5383" max="5395" width="10.7109375" style="61" customWidth="1"/>
    <col min="5396" max="5638" width="9.140625" style="61"/>
    <col min="5639" max="5651" width="10.7109375" style="61" customWidth="1"/>
    <col min="5652" max="5894" width="9.140625" style="61"/>
    <col min="5895" max="5907" width="10.7109375" style="61" customWidth="1"/>
    <col min="5908" max="6150" width="9.140625" style="61"/>
    <col min="6151" max="6163" width="10.7109375" style="61" customWidth="1"/>
    <col min="6164" max="6406" width="9.140625" style="61"/>
    <col min="6407" max="6419" width="10.7109375" style="61" customWidth="1"/>
    <col min="6420" max="6662" width="9.140625" style="61"/>
    <col min="6663" max="6675" width="10.7109375" style="61" customWidth="1"/>
    <col min="6676" max="6918" width="9.140625" style="61"/>
    <col min="6919" max="6931" width="10.7109375" style="61" customWidth="1"/>
    <col min="6932" max="7174" width="9.140625" style="61"/>
    <col min="7175" max="7187" width="10.7109375" style="61" customWidth="1"/>
    <col min="7188" max="7430" width="9.140625" style="61"/>
    <col min="7431" max="7443" width="10.7109375" style="61" customWidth="1"/>
    <col min="7444" max="7686" width="9.140625" style="61"/>
    <col min="7687" max="7699" width="10.7109375" style="61" customWidth="1"/>
    <col min="7700" max="7942" width="9.140625" style="61"/>
    <col min="7943" max="7955" width="10.7109375" style="61" customWidth="1"/>
    <col min="7956" max="8198" width="9.140625" style="61"/>
    <col min="8199" max="8211" width="10.7109375" style="61" customWidth="1"/>
    <col min="8212" max="8454" width="9.140625" style="61"/>
    <col min="8455" max="8467" width="10.7109375" style="61" customWidth="1"/>
    <col min="8468" max="8710" width="9.140625" style="61"/>
    <col min="8711" max="8723" width="10.7109375" style="61" customWidth="1"/>
    <col min="8724" max="8966" width="9.140625" style="61"/>
    <col min="8967" max="8979" width="10.7109375" style="61" customWidth="1"/>
    <col min="8980" max="9222" width="9.140625" style="61"/>
    <col min="9223" max="9235" width="10.7109375" style="61" customWidth="1"/>
    <col min="9236" max="9478" width="9.140625" style="61"/>
    <col min="9479" max="9491" width="10.7109375" style="61" customWidth="1"/>
    <col min="9492" max="9734" width="9.140625" style="61"/>
    <col min="9735" max="9747" width="10.7109375" style="61" customWidth="1"/>
    <col min="9748" max="9990" width="9.140625" style="61"/>
    <col min="9991" max="10003" width="10.7109375" style="61" customWidth="1"/>
    <col min="10004" max="10246" width="9.140625" style="61"/>
    <col min="10247" max="10259" width="10.7109375" style="61" customWidth="1"/>
    <col min="10260" max="10502" width="9.140625" style="61"/>
    <col min="10503" max="10515" width="10.7109375" style="61" customWidth="1"/>
    <col min="10516" max="10758" width="9.140625" style="61"/>
    <col min="10759" max="10771" width="10.7109375" style="61" customWidth="1"/>
    <col min="10772" max="11014" width="9.140625" style="61"/>
    <col min="11015" max="11027" width="10.7109375" style="61" customWidth="1"/>
    <col min="11028" max="11270" width="9.140625" style="61"/>
    <col min="11271" max="11283" width="10.7109375" style="61" customWidth="1"/>
    <col min="11284" max="11526" width="9.140625" style="61"/>
    <col min="11527" max="11539" width="10.7109375" style="61" customWidth="1"/>
    <col min="11540" max="11782" width="9.140625" style="61"/>
    <col min="11783" max="11795" width="10.7109375" style="61" customWidth="1"/>
    <col min="11796" max="12038" width="9.140625" style="61"/>
    <col min="12039" max="12051" width="10.7109375" style="61" customWidth="1"/>
    <col min="12052" max="12294" width="9.140625" style="61"/>
    <col min="12295" max="12307" width="10.7109375" style="61" customWidth="1"/>
    <col min="12308" max="12550" width="9.140625" style="61"/>
    <col min="12551" max="12563" width="10.7109375" style="61" customWidth="1"/>
    <col min="12564" max="12806" width="9.140625" style="61"/>
    <col min="12807" max="12819" width="10.7109375" style="61" customWidth="1"/>
    <col min="12820" max="13062" width="9.140625" style="61"/>
    <col min="13063" max="13075" width="10.7109375" style="61" customWidth="1"/>
    <col min="13076" max="13318" width="9.140625" style="61"/>
    <col min="13319" max="13331" width="10.7109375" style="61" customWidth="1"/>
    <col min="13332" max="13574" width="9.140625" style="61"/>
    <col min="13575" max="13587" width="10.7109375" style="61" customWidth="1"/>
    <col min="13588" max="13830" width="9.140625" style="61"/>
    <col min="13831" max="13843" width="10.7109375" style="61" customWidth="1"/>
    <col min="13844" max="14086" width="9.140625" style="61"/>
    <col min="14087" max="14099" width="10.7109375" style="61" customWidth="1"/>
    <col min="14100" max="14342" width="9.140625" style="61"/>
    <col min="14343" max="14355" width="10.7109375" style="61" customWidth="1"/>
    <col min="14356" max="14598" width="9.140625" style="61"/>
    <col min="14599" max="14611" width="10.7109375" style="61" customWidth="1"/>
    <col min="14612" max="14854" width="9.140625" style="61"/>
    <col min="14855" max="14867" width="10.7109375" style="61" customWidth="1"/>
    <col min="14868" max="15110" width="9.140625" style="61"/>
    <col min="15111" max="15123" width="10.7109375" style="61" customWidth="1"/>
    <col min="15124" max="15366" width="9.140625" style="61"/>
    <col min="15367" max="15379" width="10.7109375" style="61" customWidth="1"/>
    <col min="15380" max="15622" width="9.140625" style="61"/>
    <col min="15623" max="15635" width="10.7109375" style="61" customWidth="1"/>
    <col min="15636" max="15878" width="9.140625" style="61"/>
    <col min="15879" max="15891" width="10.7109375" style="61" customWidth="1"/>
    <col min="15892" max="16134" width="9.140625" style="61"/>
    <col min="16135" max="16147" width="10.7109375" style="61" customWidth="1"/>
    <col min="16148" max="16384" width="9.140625" style="61"/>
  </cols>
  <sheetData>
    <row r="1" spans="1:36" ht="15.75">
      <c r="A1" s="658" t="s">
        <v>132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658"/>
      <c r="T1" s="658"/>
      <c r="U1" s="658"/>
    </row>
    <row r="2" spans="1:36" ht="6" customHeight="1">
      <c r="A2" s="194"/>
      <c r="B2" s="678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</row>
    <row r="3" spans="1:36" ht="18" customHeight="1">
      <c r="A3" s="666">
        <v>2021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</row>
    <row r="4" spans="1:36" ht="18" customHeight="1">
      <c r="A4" s="433"/>
      <c r="B4" s="452"/>
      <c r="C4" s="260"/>
      <c r="D4" s="260"/>
      <c r="E4" s="260"/>
      <c r="F4" s="260"/>
      <c r="G4" s="451"/>
      <c r="H4" s="675" t="s">
        <v>65</v>
      </c>
      <c r="I4" s="674"/>
      <c r="J4" s="674"/>
      <c r="K4" s="674"/>
      <c r="L4" s="674"/>
      <c r="M4" s="674"/>
      <c r="N4" s="674"/>
      <c r="O4" s="674"/>
      <c r="P4" s="674"/>
      <c r="Q4" s="674"/>
      <c r="R4" s="674"/>
      <c r="S4" s="674"/>
      <c r="T4" s="674"/>
      <c r="U4" s="674"/>
    </row>
    <row r="5" spans="1:36" ht="18" customHeight="1">
      <c r="A5" s="334"/>
      <c r="B5" s="680" t="s">
        <v>211</v>
      </c>
      <c r="C5" s="681"/>
      <c r="D5" s="681"/>
      <c r="E5" s="681"/>
      <c r="F5" s="681"/>
      <c r="G5" s="681"/>
      <c r="H5" s="663" t="s">
        <v>274</v>
      </c>
      <c r="I5" s="664"/>
      <c r="J5" s="664"/>
      <c r="K5" s="664"/>
      <c r="L5" s="664"/>
      <c r="M5" s="664"/>
      <c r="N5" s="664"/>
      <c r="O5" s="663" t="s">
        <v>275</v>
      </c>
      <c r="P5" s="664"/>
      <c r="Q5" s="664"/>
      <c r="R5" s="664"/>
      <c r="S5" s="664"/>
      <c r="T5" s="664"/>
      <c r="U5" s="664"/>
    </row>
    <row r="6" spans="1:36" ht="12.95" customHeight="1">
      <c r="A6" s="425" t="s">
        <v>210</v>
      </c>
      <c r="B6" s="258" t="s">
        <v>4</v>
      </c>
      <c r="C6" s="256" t="s">
        <v>5</v>
      </c>
      <c r="D6" s="247" t="s">
        <v>6</v>
      </c>
      <c r="E6" s="256" t="s">
        <v>7</v>
      </c>
      <c r="F6" s="256" t="s">
        <v>107</v>
      </c>
      <c r="G6" s="258" t="s">
        <v>0</v>
      </c>
      <c r="H6" s="258" t="s">
        <v>4</v>
      </c>
      <c r="I6" s="256" t="s">
        <v>5</v>
      </c>
      <c r="J6" s="247" t="s">
        <v>6</v>
      </c>
      <c r="K6" s="256" t="s">
        <v>7</v>
      </c>
      <c r="L6" s="256" t="s">
        <v>107</v>
      </c>
      <c r="M6" s="256" t="s">
        <v>109</v>
      </c>
      <c r="N6" s="258" t="s">
        <v>0</v>
      </c>
      <c r="O6" s="258" t="s">
        <v>4</v>
      </c>
      <c r="P6" s="256" t="s">
        <v>5</v>
      </c>
      <c r="Q6" s="247" t="s">
        <v>6</v>
      </c>
      <c r="R6" s="256" t="s">
        <v>7</v>
      </c>
      <c r="S6" s="256" t="s">
        <v>107</v>
      </c>
      <c r="T6" s="256" t="s">
        <v>109</v>
      </c>
      <c r="U6" s="258" t="s">
        <v>0</v>
      </c>
    </row>
    <row r="7" spans="1:36" ht="12.95" customHeight="1">
      <c r="A7" s="490" t="s">
        <v>212</v>
      </c>
      <c r="B7" s="491">
        <v>1589</v>
      </c>
      <c r="C7" s="492">
        <v>6590</v>
      </c>
      <c r="D7" s="493">
        <v>206506</v>
      </c>
      <c r="E7" s="494">
        <v>2613088</v>
      </c>
      <c r="F7" s="494">
        <v>255</v>
      </c>
      <c r="G7" s="495">
        <v>2828028</v>
      </c>
      <c r="H7" s="496">
        <v>498.78697060927351</v>
      </c>
      <c r="I7" s="497">
        <v>122.93436801512308</v>
      </c>
      <c r="J7" s="498">
        <v>209.19903571175465</v>
      </c>
      <c r="K7" s="498">
        <v>412.71974500237383</v>
      </c>
      <c r="L7" s="498">
        <v>8.2151612577951649</v>
      </c>
      <c r="M7" s="499">
        <v>21.253869455344006</v>
      </c>
      <c r="N7" s="500">
        <v>1273.1091500516641</v>
      </c>
      <c r="O7" s="496">
        <v>5327.4820396019995</v>
      </c>
      <c r="P7" s="497">
        <v>1313.0210279600001</v>
      </c>
      <c r="Q7" s="498">
        <v>2234.5206316600002</v>
      </c>
      <c r="R7" s="498">
        <v>4408.8257420600003</v>
      </c>
      <c r="S7" s="498">
        <v>87.746998729999987</v>
      </c>
      <c r="T7" s="499">
        <v>227.093644463</v>
      </c>
      <c r="U7" s="500">
        <v>13598.690084475</v>
      </c>
      <c r="V7" s="62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</row>
    <row r="8" spans="1:36" ht="12.95" customHeight="1">
      <c r="A8" s="501" t="s">
        <v>213</v>
      </c>
      <c r="B8" s="491">
        <v>1589</v>
      </c>
      <c r="C8" s="493">
        <v>6589</v>
      </c>
      <c r="D8" s="493">
        <v>206295</v>
      </c>
      <c r="E8" s="493">
        <v>2612077</v>
      </c>
      <c r="F8" s="493">
        <v>261</v>
      </c>
      <c r="G8" s="502">
        <v>2826811</v>
      </c>
      <c r="H8" s="496">
        <v>457.30929221889534</v>
      </c>
      <c r="I8" s="498">
        <v>112.52305539701476</v>
      </c>
      <c r="J8" s="498">
        <v>191.96342656678135</v>
      </c>
      <c r="K8" s="498">
        <v>374.06188701151592</v>
      </c>
      <c r="L8" s="498">
        <v>7.5048014042037154</v>
      </c>
      <c r="M8" s="498">
        <v>21.844296182222642</v>
      </c>
      <c r="N8" s="503">
        <v>1165.2067587806339</v>
      </c>
      <c r="O8" s="496">
        <v>4885.8219201579996</v>
      </c>
      <c r="P8" s="498">
        <v>1202.3364278299998</v>
      </c>
      <c r="Q8" s="498">
        <v>2051.2568478200001</v>
      </c>
      <c r="R8" s="498">
        <v>3997.2879962699999</v>
      </c>
      <c r="S8" s="498">
        <v>80.189325109999999</v>
      </c>
      <c r="T8" s="498">
        <v>233.52044339458052</v>
      </c>
      <c r="U8" s="503">
        <v>12450.412960582578</v>
      </c>
      <c r="V8" s="52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</row>
    <row r="9" spans="1:36" ht="12.95" customHeight="1">
      <c r="A9" s="504" t="s">
        <v>214</v>
      </c>
      <c r="B9" s="505">
        <v>1587</v>
      </c>
      <c r="C9" s="506">
        <v>6431</v>
      </c>
      <c r="D9" s="506">
        <v>206349</v>
      </c>
      <c r="E9" s="506">
        <v>2610687</v>
      </c>
      <c r="F9" s="506">
        <v>263</v>
      </c>
      <c r="G9" s="507">
        <v>2825317</v>
      </c>
      <c r="H9" s="508">
        <v>475.70881223028687</v>
      </c>
      <c r="I9" s="509">
        <v>99.67639024520129</v>
      </c>
      <c r="J9" s="509">
        <v>163.00325031437097</v>
      </c>
      <c r="K9" s="509">
        <v>324.11959476489722</v>
      </c>
      <c r="L9" s="509">
        <v>7.8947203904797165</v>
      </c>
      <c r="M9" s="509">
        <v>20.771465420680027</v>
      </c>
      <c r="N9" s="510">
        <v>1091.1742333659163</v>
      </c>
      <c r="O9" s="508">
        <v>5075.262959736001</v>
      </c>
      <c r="P9" s="509">
        <v>1063.4829440800002</v>
      </c>
      <c r="Q9" s="509">
        <v>1739.2010826305211</v>
      </c>
      <c r="R9" s="509">
        <v>3458.5300357005526</v>
      </c>
      <c r="S9" s="509">
        <v>84.228665459000013</v>
      </c>
      <c r="T9" s="509">
        <v>221.62864232740571</v>
      </c>
      <c r="U9" s="510">
        <v>11642.334329933479</v>
      </c>
      <c r="V9" s="196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</row>
    <row r="10" spans="1:36" ht="12.95" customHeight="1">
      <c r="A10" s="490" t="s">
        <v>215</v>
      </c>
      <c r="B10" s="491">
        <v>1588</v>
      </c>
      <c r="C10" s="493">
        <v>6422</v>
      </c>
      <c r="D10" s="493">
        <v>206264</v>
      </c>
      <c r="E10" s="493">
        <v>2609565</v>
      </c>
      <c r="F10" s="494">
        <v>263</v>
      </c>
      <c r="G10" s="495">
        <v>2824102</v>
      </c>
      <c r="H10" s="496">
        <v>426.62241108446437</v>
      </c>
      <c r="I10" s="498">
        <v>76.157409255721404</v>
      </c>
      <c r="J10" s="498">
        <v>116.35306221197476</v>
      </c>
      <c r="K10" s="498">
        <v>239.89604100450663</v>
      </c>
      <c r="L10" s="498">
        <v>7.8394666892475238</v>
      </c>
      <c r="M10" s="499">
        <v>15.347523094243934</v>
      </c>
      <c r="N10" s="500">
        <v>882.21591334015864</v>
      </c>
      <c r="O10" s="496">
        <v>4554.4337340050006</v>
      </c>
      <c r="P10" s="498">
        <v>813.04045298000005</v>
      </c>
      <c r="Q10" s="498">
        <v>1242.1592859291538</v>
      </c>
      <c r="R10" s="498">
        <v>2561.1358816678048</v>
      </c>
      <c r="S10" s="498">
        <v>83.686269904000014</v>
      </c>
      <c r="T10" s="499">
        <v>163.86493335871461</v>
      </c>
      <c r="U10" s="500">
        <v>9418.3205578446741</v>
      </c>
      <c r="V10" s="52"/>
      <c r="W10" s="197"/>
      <c r="X10" s="197"/>
      <c r="Y10" s="197"/>
    </row>
    <row r="11" spans="1:36" ht="12.95" customHeight="1">
      <c r="A11" s="501" t="s">
        <v>216</v>
      </c>
      <c r="B11" s="491">
        <v>1601</v>
      </c>
      <c r="C11" s="493">
        <v>6424</v>
      </c>
      <c r="D11" s="493">
        <v>206089</v>
      </c>
      <c r="E11" s="493">
        <v>2608327</v>
      </c>
      <c r="F11" s="493">
        <v>265</v>
      </c>
      <c r="G11" s="502">
        <v>2822706</v>
      </c>
      <c r="H11" s="496">
        <v>320.96518772738858</v>
      </c>
      <c r="I11" s="498">
        <v>51.172635220722086</v>
      </c>
      <c r="J11" s="498">
        <v>62.852138073953554</v>
      </c>
      <c r="K11" s="498">
        <v>132.43673955407067</v>
      </c>
      <c r="L11" s="498">
        <v>8.342301570372527</v>
      </c>
      <c r="M11" s="498">
        <v>7.3519629786090501</v>
      </c>
      <c r="N11" s="503">
        <v>583.12096512511641</v>
      </c>
      <c r="O11" s="496">
        <v>3427.0853183310001</v>
      </c>
      <c r="P11" s="498">
        <v>546.39716507000003</v>
      </c>
      <c r="Q11" s="498">
        <v>671.09547281464597</v>
      </c>
      <c r="R11" s="498">
        <v>1414.1267876323395</v>
      </c>
      <c r="S11" s="498">
        <v>89.068121380000008</v>
      </c>
      <c r="T11" s="498">
        <v>78.519575070920382</v>
      </c>
      <c r="U11" s="503">
        <v>6226.2924402989065</v>
      </c>
      <c r="V11" s="52"/>
      <c r="W11" s="197"/>
      <c r="X11" s="197"/>
      <c r="Y11" s="197"/>
    </row>
    <row r="12" spans="1:36" ht="12.95" customHeight="1">
      <c r="A12" s="504" t="s">
        <v>217</v>
      </c>
      <c r="B12" s="505">
        <v>1601</v>
      </c>
      <c r="C12" s="506">
        <v>6458</v>
      </c>
      <c r="D12" s="506">
        <v>205854</v>
      </c>
      <c r="E12" s="506">
        <v>2607371</v>
      </c>
      <c r="F12" s="506">
        <v>264</v>
      </c>
      <c r="G12" s="507">
        <v>2821548</v>
      </c>
      <c r="H12" s="508">
        <v>315.77446520886116</v>
      </c>
      <c r="I12" s="509">
        <v>29.610431879835492</v>
      </c>
      <c r="J12" s="509">
        <v>18.260716489753062</v>
      </c>
      <c r="K12" s="509">
        <v>40.6935453247468</v>
      </c>
      <c r="L12" s="509">
        <v>8.5430276968642875</v>
      </c>
      <c r="M12" s="509">
        <v>2.3773943544282847</v>
      </c>
      <c r="N12" s="510">
        <v>415.25958095448908</v>
      </c>
      <c r="O12" s="508">
        <v>3373.4938513380002</v>
      </c>
      <c r="P12" s="509">
        <v>316.36783652999998</v>
      </c>
      <c r="Q12" s="509">
        <v>195.08426634655373</v>
      </c>
      <c r="R12" s="509">
        <v>434.79657594344911</v>
      </c>
      <c r="S12" s="509">
        <v>91.266164200999995</v>
      </c>
      <c r="T12" s="509">
        <v>25.414852341736047</v>
      </c>
      <c r="U12" s="510">
        <v>4436.4235467007384</v>
      </c>
      <c r="V12" s="52"/>
      <c r="W12" s="197"/>
      <c r="X12" s="197"/>
      <c r="Y12" s="197"/>
    </row>
    <row r="13" spans="1:36" ht="12.95" customHeight="1">
      <c r="A13" s="490" t="s">
        <v>218</v>
      </c>
      <c r="B13" s="491">
        <v>1599</v>
      </c>
      <c r="C13" s="493">
        <v>6415</v>
      </c>
      <c r="D13" s="493">
        <v>205877</v>
      </c>
      <c r="E13" s="493">
        <v>2606169</v>
      </c>
      <c r="F13" s="494">
        <v>266</v>
      </c>
      <c r="G13" s="495">
        <v>2820326</v>
      </c>
      <c r="H13" s="496">
        <v>293.99533467875028</v>
      </c>
      <c r="I13" s="498">
        <v>27.821693186419914</v>
      </c>
      <c r="J13" s="498">
        <v>16.502720674476159</v>
      </c>
      <c r="K13" s="498">
        <v>36.203732728227095</v>
      </c>
      <c r="L13" s="498">
        <v>8.081420585574115</v>
      </c>
      <c r="M13" s="499">
        <v>-0.33741062492855634</v>
      </c>
      <c r="N13" s="500">
        <v>382.26749122851908</v>
      </c>
      <c r="O13" s="496">
        <v>3139.1804315850004</v>
      </c>
      <c r="P13" s="498">
        <v>297.09563740000004</v>
      </c>
      <c r="Q13" s="498">
        <v>176.20494084611082</v>
      </c>
      <c r="R13" s="498">
        <v>386.60830581290219</v>
      </c>
      <c r="S13" s="498">
        <v>86.288691129000014</v>
      </c>
      <c r="T13" s="499">
        <v>-3.5265152252828948</v>
      </c>
      <c r="U13" s="500">
        <v>4081.8514915477303</v>
      </c>
      <c r="V13" s="52"/>
      <c r="W13" s="197"/>
      <c r="X13" s="197"/>
      <c r="Y13" s="197"/>
    </row>
    <row r="14" spans="1:36" ht="12.95" customHeight="1">
      <c r="A14" s="501" t="s">
        <v>219</v>
      </c>
      <c r="B14" s="491">
        <v>1596</v>
      </c>
      <c r="C14" s="493">
        <v>6424</v>
      </c>
      <c r="D14" s="493">
        <v>205909</v>
      </c>
      <c r="E14" s="493">
        <v>2605605</v>
      </c>
      <c r="F14" s="493">
        <v>267</v>
      </c>
      <c r="G14" s="502">
        <v>2819801</v>
      </c>
      <c r="H14" s="496">
        <v>257.78651743811162</v>
      </c>
      <c r="I14" s="498">
        <v>32.149473474606054</v>
      </c>
      <c r="J14" s="498">
        <v>20.308464581094999</v>
      </c>
      <c r="K14" s="498">
        <v>45.034180517482412</v>
      </c>
      <c r="L14" s="498">
        <v>8.2962828335522527</v>
      </c>
      <c r="M14" s="498">
        <v>-0.13667424737838774</v>
      </c>
      <c r="N14" s="503">
        <v>363.43824459746895</v>
      </c>
      <c r="O14" s="496">
        <v>2747.6050781919998</v>
      </c>
      <c r="P14" s="498">
        <v>342.62599921999998</v>
      </c>
      <c r="Q14" s="498">
        <v>216.40762383561079</v>
      </c>
      <c r="R14" s="498">
        <v>479.96026783737597</v>
      </c>
      <c r="S14" s="498">
        <v>88.400125807999999</v>
      </c>
      <c r="T14" s="498">
        <v>-1.3635703509812469</v>
      </c>
      <c r="U14" s="503">
        <v>3873.6355245420054</v>
      </c>
      <c r="V14" s="52"/>
      <c r="W14" s="197"/>
      <c r="X14" s="197"/>
      <c r="Y14" s="197"/>
    </row>
    <row r="15" spans="1:36" ht="12.95" customHeight="1">
      <c r="A15" s="504" t="s">
        <v>220</v>
      </c>
      <c r="B15" s="505">
        <v>1595</v>
      </c>
      <c r="C15" s="506">
        <v>6429</v>
      </c>
      <c r="D15" s="506">
        <v>205075</v>
      </c>
      <c r="E15" s="506">
        <v>2606668</v>
      </c>
      <c r="F15" s="506">
        <v>266</v>
      </c>
      <c r="G15" s="507">
        <v>2820033</v>
      </c>
      <c r="H15" s="508">
        <v>286.57351479156017</v>
      </c>
      <c r="I15" s="509">
        <v>36.841345076349562</v>
      </c>
      <c r="J15" s="509">
        <v>30.175572542464096</v>
      </c>
      <c r="K15" s="509">
        <v>64.030502968251099</v>
      </c>
      <c r="L15" s="509">
        <v>8.4246713131063355</v>
      </c>
      <c r="M15" s="509">
        <v>3.1184919131336364</v>
      </c>
      <c r="N15" s="510">
        <v>429.16409860486493</v>
      </c>
      <c r="O15" s="508">
        <v>3054.8929757880005</v>
      </c>
      <c r="P15" s="509">
        <v>392.74952784000004</v>
      </c>
      <c r="Q15" s="509">
        <v>321.66687694204006</v>
      </c>
      <c r="R15" s="509">
        <v>682.60463121496036</v>
      </c>
      <c r="S15" s="509">
        <v>89.800599168000005</v>
      </c>
      <c r="T15" s="509">
        <v>33.256226323777597</v>
      </c>
      <c r="U15" s="510">
        <v>4574.9708372767782</v>
      </c>
      <c r="V15" s="52"/>
      <c r="W15" s="197"/>
      <c r="X15" s="197"/>
      <c r="Y15" s="197"/>
    </row>
    <row r="16" spans="1:36" ht="12.95" customHeight="1">
      <c r="A16" s="490" t="s">
        <v>221</v>
      </c>
      <c r="B16" s="491"/>
      <c r="C16" s="493"/>
      <c r="D16" s="493"/>
      <c r="E16" s="493"/>
      <c r="F16" s="494"/>
      <c r="G16" s="495"/>
      <c r="H16" s="496"/>
      <c r="I16" s="498"/>
      <c r="J16" s="498"/>
      <c r="K16" s="498"/>
      <c r="L16" s="498"/>
      <c r="M16" s="499"/>
      <c r="N16" s="500"/>
      <c r="O16" s="496"/>
      <c r="P16" s="498"/>
      <c r="Q16" s="498"/>
      <c r="R16" s="498"/>
      <c r="S16" s="498"/>
      <c r="T16" s="499"/>
      <c r="U16" s="500"/>
      <c r="V16" s="52"/>
      <c r="W16" s="197"/>
      <c r="X16" s="197"/>
      <c r="Y16" s="197"/>
    </row>
    <row r="17" spans="1:25" ht="12.95" customHeight="1">
      <c r="A17" s="501" t="s">
        <v>222</v>
      </c>
      <c r="B17" s="491"/>
      <c r="C17" s="493"/>
      <c r="D17" s="493"/>
      <c r="E17" s="493"/>
      <c r="F17" s="493"/>
      <c r="G17" s="502"/>
      <c r="H17" s="496"/>
      <c r="I17" s="498"/>
      <c r="J17" s="498"/>
      <c r="K17" s="498"/>
      <c r="L17" s="498"/>
      <c r="M17" s="498"/>
      <c r="N17" s="503"/>
      <c r="O17" s="496"/>
      <c r="P17" s="498"/>
      <c r="Q17" s="498"/>
      <c r="R17" s="498"/>
      <c r="S17" s="498"/>
      <c r="T17" s="498"/>
      <c r="U17" s="503"/>
      <c r="V17" s="52"/>
      <c r="W17" s="197"/>
      <c r="X17" s="197"/>
      <c r="Y17" s="197"/>
    </row>
    <row r="18" spans="1:25" ht="12.95" customHeight="1">
      <c r="A18" s="504" t="s">
        <v>223</v>
      </c>
      <c r="B18" s="505"/>
      <c r="C18" s="506"/>
      <c r="D18" s="506"/>
      <c r="E18" s="506"/>
      <c r="F18" s="506"/>
      <c r="G18" s="507"/>
      <c r="H18" s="508"/>
      <c r="I18" s="509"/>
      <c r="J18" s="509"/>
      <c r="K18" s="509"/>
      <c r="L18" s="509"/>
      <c r="M18" s="509"/>
      <c r="N18" s="510"/>
      <c r="O18" s="508"/>
      <c r="P18" s="509"/>
      <c r="Q18" s="509"/>
      <c r="R18" s="509"/>
      <c r="S18" s="509"/>
      <c r="T18" s="509"/>
      <c r="U18" s="510"/>
      <c r="V18" s="52"/>
      <c r="W18" s="197"/>
      <c r="X18" s="197"/>
      <c r="Y18" s="197"/>
    </row>
    <row r="19" spans="1:25" ht="12.95" customHeight="1">
      <c r="A19" s="511" t="s">
        <v>52</v>
      </c>
      <c r="B19" s="512">
        <f>B9</f>
        <v>1587</v>
      </c>
      <c r="C19" s="513">
        <f t="shared" ref="C19:E19" si="0">C9</f>
        <v>6431</v>
      </c>
      <c r="D19" s="513">
        <f t="shared" si="0"/>
        <v>206349</v>
      </c>
      <c r="E19" s="513">
        <f t="shared" si="0"/>
        <v>2610687</v>
      </c>
      <c r="F19" s="514">
        <f t="shared" ref="F19" si="1">F9</f>
        <v>263</v>
      </c>
      <c r="G19" s="515">
        <f>G9</f>
        <v>2825317</v>
      </c>
      <c r="H19" s="516">
        <f>SUM(H7:H9)</f>
        <v>1431.8050750584557</v>
      </c>
      <c r="I19" s="517">
        <f>SUM(I7:I9)</f>
        <v>335.13381365733915</v>
      </c>
      <c r="J19" s="517">
        <f t="shared" ref="J19:K19" si="2">SUM(J7:J9)</f>
        <v>564.16571259290697</v>
      </c>
      <c r="K19" s="517">
        <f t="shared" si="2"/>
        <v>1110.9012267787871</v>
      </c>
      <c r="L19" s="517">
        <f t="shared" ref="L19" si="3">SUM(L7:L9)</f>
        <v>23.614683052478597</v>
      </c>
      <c r="M19" s="518">
        <f t="shared" ref="M19" si="4">SUM(M7:M9)</f>
        <v>63.869631058246682</v>
      </c>
      <c r="N19" s="519">
        <f>SUM(N7:N9)</f>
        <v>3529.4901421982145</v>
      </c>
      <c r="O19" s="516">
        <f>SUM(O7:O9)</f>
        <v>15288.566919496001</v>
      </c>
      <c r="P19" s="517">
        <f>SUM(P7:P9)</f>
        <v>3578.8403998700005</v>
      </c>
      <c r="Q19" s="517">
        <f t="shared" ref="Q19:U19" si="5">SUM(Q7:Q9)</f>
        <v>6024.978562110522</v>
      </c>
      <c r="R19" s="517">
        <f t="shared" si="5"/>
        <v>11864.643774030554</v>
      </c>
      <c r="S19" s="517">
        <f t="shared" ref="S19" si="6">SUM(S7:S9)</f>
        <v>252.16498929900001</v>
      </c>
      <c r="T19" s="518">
        <f t="shared" ref="T19" si="7">SUM(T7:T9)</f>
        <v>682.24273018498627</v>
      </c>
      <c r="U19" s="519">
        <f t="shared" si="5"/>
        <v>37691.437374991059</v>
      </c>
    </row>
    <row r="20" spans="1:25" ht="12.95" customHeight="1">
      <c r="A20" s="520" t="s">
        <v>61</v>
      </c>
      <c r="B20" s="594">
        <f>B12</f>
        <v>1601</v>
      </c>
      <c r="C20" s="595">
        <f t="shared" ref="C20:G20" si="8">C12</f>
        <v>6458</v>
      </c>
      <c r="D20" s="595">
        <f t="shared" si="8"/>
        <v>205854</v>
      </c>
      <c r="E20" s="595">
        <f t="shared" si="8"/>
        <v>2607371</v>
      </c>
      <c r="F20" s="595">
        <f t="shared" ref="F20" si="9">F12</f>
        <v>264</v>
      </c>
      <c r="G20" s="594">
        <f t="shared" si="8"/>
        <v>2821548</v>
      </c>
      <c r="H20" s="436">
        <f>SUM(H10:H12)</f>
        <v>1063.3620640207141</v>
      </c>
      <c r="I20" s="250">
        <f>SUM(I10:I12)</f>
        <v>156.94047635627899</v>
      </c>
      <c r="J20" s="250">
        <f t="shared" ref="J20:N20" si="10">SUM(J10:J12)</f>
        <v>197.46591677568136</v>
      </c>
      <c r="K20" s="250">
        <f t="shared" si="10"/>
        <v>413.02632588332409</v>
      </c>
      <c r="L20" s="250">
        <f t="shared" ref="L20" si="11">SUM(L10:L12)</f>
        <v>24.724795956484336</v>
      </c>
      <c r="M20" s="250">
        <f t="shared" ref="M20" si="12">SUM(M10:M12)</f>
        <v>25.076880427281267</v>
      </c>
      <c r="N20" s="436">
        <f t="shared" si="10"/>
        <v>1880.5964594197642</v>
      </c>
      <c r="O20" s="436">
        <f>SUM(O10:O12)</f>
        <v>11355.012903674</v>
      </c>
      <c r="P20" s="250">
        <f>SUM(P10:P12)</f>
        <v>1675.8054545800001</v>
      </c>
      <c r="Q20" s="250">
        <f t="shared" ref="Q20:U20" si="13">SUM(Q10:Q12)</f>
        <v>2108.3390250903535</v>
      </c>
      <c r="R20" s="250">
        <f t="shared" si="13"/>
        <v>4410.0592452435931</v>
      </c>
      <c r="S20" s="250">
        <f t="shared" ref="S20" si="14">SUM(S10:S12)</f>
        <v>264.02055548499999</v>
      </c>
      <c r="T20" s="250">
        <f t="shared" ref="T20" si="15">SUM(T10:T12)</f>
        <v>267.79936077137103</v>
      </c>
      <c r="U20" s="436">
        <f t="shared" si="13"/>
        <v>20081.036544844319</v>
      </c>
    </row>
    <row r="21" spans="1:25" ht="12.95" customHeight="1">
      <c r="A21" s="520" t="s">
        <v>73</v>
      </c>
      <c r="B21" s="594">
        <f>B15</f>
        <v>1595</v>
      </c>
      <c r="C21" s="595">
        <f t="shared" ref="C21:G21" si="16">C15</f>
        <v>6429</v>
      </c>
      <c r="D21" s="595">
        <f t="shared" si="16"/>
        <v>205075</v>
      </c>
      <c r="E21" s="595">
        <f t="shared" si="16"/>
        <v>2606668</v>
      </c>
      <c r="F21" s="595">
        <f t="shared" ref="F21" si="17">F15</f>
        <v>266</v>
      </c>
      <c r="G21" s="594">
        <f t="shared" si="16"/>
        <v>2820033</v>
      </c>
      <c r="H21" s="436">
        <f>SUM(H13:H15)</f>
        <v>838.35536690842218</v>
      </c>
      <c r="I21" s="250">
        <f>SUM(I13:I15)</f>
        <v>96.81251173737553</v>
      </c>
      <c r="J21" s="250">
        <f t="shared" ref="J21:N21" si="18">SUM(J13:J15)</f>
        <v>66.986757798035256</v>
      </c>
      <c r="K21" s="250">
        <f t="shared" si="18"/>
        <v>145.26841621396062</v>
      </c>
      <c r="L21" s="250">
        <f t="shared" ref="L21" si="19">SUM(L13:L15)</f>
        <v>24.802374732232707</v>
      </c>
      <c r="M21" s="250">
        <f t="shared" ref="M21" si="20">SUM(M13:M15)</f>
        <v>2.6444070408266924</v>
      </c>
      <c r="N21" s="436">
        <f t="shared" si="18"/>
        <v>1174.869834430853</v>
      </c>
      <c r="O21" s="436">
        <f>SUM(O13:O15)</f>
        <v>8941.6784855650003</v>
      </c>
      <c r="P21" s="250">
        <f>SUM(P13:P15)</f>
        <v>1032.4711644600002</v>
      </c>
      <c r="Q21" s="250">
        <f t="shared" ref="Q21:U21" si="21">SUM(Q13:Q15)</f>
        <v>714.27944162376161</v>
      </c>
      <c r="R21" s="250">
        <f t="shared" si="21"/>
        <v>1549.1732048652384</v>
      </c>
      <c r="S21" s="250">
        <f t="shared" ref="S21" si="22">SUM(S13:S15)</f>
        <v>264.48941610500003</v>
      </c>
      <c r="T21" s="250">
        <f t="shared" ref="T21" si="23">SUM(T13:T15)</f>
        <v>28.366140747513455</v>
      </c>
      <c r="U21" s="436">
        <f t="shared" si="21"/>
        <v>12530.457853366514</v>
      </c>
    </row>
    <row r="22" spans="1:25" ht="12.95" customHeight="1">
      <c r="A22" s="521" t="s">
        <v>62</v>
      </c>
      <c r="B22" s="567">
        <f>B18</f>
        <v>0</v>
      </c>
      <c r="C22" s="568">
        <f t="shared" ref="C22:E22" si="24">C18</f>
        <v>0</v>
      </c>
      <c r="D22" s="568">
        <f t="shared" si="24"/>
        <v>0</v>
      </c>
      <c r="E22" s="568">
        <f t="shared" si="24"/>
        <v>0</v>
      </c>
      <c r="F22" s="568">
        <f t="shared" ref="F22" si="25">F18</f>
        <v>0</v>
      </c>
      <c r="G22" s="567">
        <f>G18</f>
        <v>0</v>
      </c>
      <c r="H22" s="537">
        <f>SUM(H16:H18)</f>
        <v>0</v>
      </c>
      <c r="I22" s="538">
        <f>SUM(I16:I18)</f>
        <v>0</v>
      </c>
      <c r="J22" s="538">
        <f t="shared" ref="J22:N22" si="26">SUM(J16:J18)</f>
        <v>0</v>
      </c>
      <c r="K22" s="538">
        <f t="shared" si="26"/>
        <v>0</v>
      </c>
      <c r="L22" s="538">
        <f t="shared" ref="L22" si="27">SUM(L16:L18)</f>
        <v>0</v>
      </c>
      <c r="M22" s="538">
        <f t="shared" ref="M22" si="28">SUM(M16:M18)</f>
        <v>0</v>
      </c>
      <c r="N22" s="537">
        <f t="shared" si="26"/>
        <v>0</v>
      </c>
      <c r="O22" s="537">
        <f>SUM(O16:O18)</f>
        <v>0</v>
      </c>
      <c r="P22" s="538">
        <f>SUM(P16:P18)</f>
        <v>0</v>
      </c>
      <c r="Q22" s="538">
        <f t="shared" ref="Q22:U22" si="29">SUM(Q16:Q18)</f>
        <v>0</v>
      </c>
      <c r="R22" s="538">
        <f t="shared" si="29"/>
        <v>0</v>
      </c>
      <c r="S22" s="538">
        <f t="shared" ref="S22" si="30">SUM(S16:S18)</f>
        <v>0</v>
      </c>
      <c r="T22" s="538">
        <f t="shared" ref="T22" si="31">SUM(T16:T18)</f>
        <v>0</v>
      </c>
      <c r="U22" s="537">
        <f t="shared" si="29"/>
        <v>0</v>
      </c>
    </row>
    <row r="23" spans="1:25" ht="12.95" customHeight="1">
      <c r="A23" s="490" t="s">
        <v>63</v>
      </c>
      <c r="B23" s="596">
        <f>B12</f>
        <v>1601</v>
      </c>
      <c r="C23" s="64">
        <f t="shared" ref="C23:G23" si="32">C12</f>
        <v>6458</v>
      </c>
      <c r="D23" s="64">
        <f t="shared" si="32"/>
        <v>205854</v>
      </c>
      <c r="E23" s="64">
        <f t="shared" si="32"/>
        <v>2607371</v>
      </c>
      <c r="F23" s="597">
        <f t="shared" ref="F23" si="33">F12</f>
        <v>264</v>
      </c>
      <c r="G23" s="598">
        <f t="shared" si="32"/>
        <v>2821548</v>
      </c>
      <c r="H23" s="434">
        <f>SUM(H7:H12)</f>
        <v>2495.1671390791698</v>
      </c>
      <c r="I23" s="37">
        <f>SUM(I7:I12)</f>
        <v>492.07429001361817</v>
      </c>
      <c r="J23" s="37">
        <f t="shared" ref="J23:N23" si="34">SUM(J7:J12)</f>
        <v>761.63162936858839</v>
      </c>
      <c r="K23" s="37">
        <f t="shared" si="34"/>
        <v>1523.9275526621111</v>
      </c>
      <c r="L23" s="37">
        <f t="shared" ref="L23" si="35">SUM(L7:L12)</f>
        <v>48.339479008962932</v>
      </c>
      <c r="M23" s="599">
        <f t="shared" ref="M23" si="36">SUM(M7:M12)</f>
        <v>88.946511485527964</v>
      </c>
      <c r="N23" s="437">
        <f t="shared" si="34"/>
        <v>5410.0866016179789</v>
      </c>
      <c r="O23" s="434">
        <f>SUM(O7:O12)</f>
        <v>26643.579823170003</v>
      </c>
      <c r="P23" s="37">
        <f>SUM(P7:P12)</f>
        <v>5254.6458544500001</v>
      </c>
      <c r="Q23" s="37">
        <f t="shared" ref="Q23:U23" si="37">SUM(Q7:Q12)</f>
        <v>8133.317587200876</v>
      </c>
      <c r="R23" s="37">
        <f t="shared" si="37"/>
        <v>16274.703019274148</v>
      </c>
      <c r="S23" s="37">
        <f t="shared" ref="S23" si="38">SUM(S7:S12)</f>
        <v>516.18554478400006</v>
      </c>
      <c r="T23" s="599">
        <f t="shared" ref="T23" si="39">SUM(T7:T12)</f>
        <v>950.04209095635736</v>
      </c>
      <c r="U23" s="437">
        <f t="shared" si="37"/>
        <v>57772.473919835378</v>
      </c>
    </row>
    <row r="24" spans="1:25" ht="12.95" customHeight="1">
      <c r="A24" s="504" t="s">
        <v>64</v>
      </c>
      <c r="B24" s="571">
        <f>B18</f>
        <v>0</v>
      </c>
      <c r="C24" s="572">
        <f t="shared" ref="C24:G24" si="40">C18</f>
        <v>0</v>
      </c>
      <c r="D24" s="572">
        <f t="shared" si="40"/>
        <v>0</v>
      </c>
      <c r="E24" s="572">
        <f t="shared" si="40"/>
        <v>0</v>
      </c>
      <c r="F24" s="572">
        <f t="shared" ref="F24" si="41">F18</f>
        <v>0</v>
      </c>
      <c r="G24" s="571">
        <f t="shared" si="40"/>
        <v>0</v>
      </c>
      <c r="H24" s="545">
        <f>SUM(H13:H18)</f>
        <v>838.35536690842218</v>
      </c>
      <c r="I24" s="546">
        <f>SUM(I13:I18)</f>
        <v>96.81251173737553</v>
      </c>
      <c r="J24" s="546">
        <f t="shared" ref="J24:N24" si="42">SUM(J13:J18)</f>
        <v>66.986757798035256</v>
      </c>
      <c r="K24" s="546">
        <f t="shared" si="42"/>
        <v>145.26841621396062</v>
      </c>
      <c r="L24" s="546">
        <f t="shared" ref="L24" si="43">SUM(L13:L18)</f>
        <v>24.802374732232707</v>
      </c>
      <c r="M24" s="546">
        <f t="shared" ref="M24" si="44">SUM(M13:M18)</f>
        <v>2.6444070408266924</v>
      </c>
      <c r="N24" s="545">
        <f t="shared" si="42"/>
        <v>1174.869834430853</v>
      </c>
      <c r="O24" s="545">
        <f>SUM(O13:O18)</f>
        <v>8941.6784855650003</v>
      </c>
      <c r="P24" s="546">
        <f>SUM(P13:P18)</f>
        <v>1032.4711644600002</v>
      </c>
      <c r="Q24" s="546">
        <f t="shared" ref="Q24:U24" si="45">SUM(Q13:Q18)</f>
        <v>714.27944162376161</v>
      </c>
      <c r="R24" s="546">
        <f t="shared" si="45"/>
        <v>1549.1732048652384</v>
      </c>
      <c r="S24" s="546">
        <f t="shared" ref="S24" si="46">SUM(S13:S18)</f>
        <v>264.48941610500003</v>
      </c>
      <c r="T24" s="546">
        <f t="shared" ref="T24" si="47">SUM(T13:T18)</f>
        <v>28.366140747513455</v>
      </c>
      <c r="U24" s="545">
        <f t="shared" si="45"/>
        <v>12530.457853366514</v>
      </c>
    </row>
    <row r="25" spans="1:25" ht="12.95" customHeight="1">
      <c r="A25" s="522" t="s">
        <v>224</v>
      </c>
      <c r="B25" s="569">
        <f>B18</f>
        <v>0</v>
      </c>
      <c r="C25" s="570">
        <f t="shared" ref="C25:G25" si="48">C18</f>
        <v>0</v>
      </c>
      <c r="D25" s="570">
        <f t="shared" si="48"/>
        <v>0</v>
      </c>
      <c r="E25" s="570">
        <f t="shared" si="48"/>
        <v>0</v>
      </c>
      <c r="F25" s="570">
        <f t="shared" ref="F25" si="49">F18</f>
        <v>0</v>
      </c>
      <c r="G25" s="569">
        <f t="shared" si="48"/>
        <v>0</v>
      </c>
      <c r="H25" s="541">
        <f>SUM(H7:H18)</f>
        <v>3333.522505987592</v>
      </c>
      <c r="I25" s="542">
        <f>SUM(I7:I18)</f>
        <v>588.88680175099364</v>
      </c>
      <c r="J25" s="542">
        <f t="shared" ref="J25:N25" si="50">SUM(J7:J18)</f>
        <v>828.61838716662362</v>
      </c>
      <c r="K25" s="542">
        <f t="shared" si="50"/>
        <v>1669.1959688760717</v>
      </c>
      <c r="L25" s="542">
        <f t="shared" ref="L25" si="51">SUM(L7:L18)</f>
        <v>73.141853741195632</v>
      </c>
      <c r="M25" s="542">
        <f t="shared" ref="M25" si="52">SUM(M7:M18)</f>
        <v>91.590918526354656</v>
      </c>
      <c r="N25" s="541">
        <f t="shared" si="50"/>
        <v>6584.9564360488321</v>
      </c>
      <c r="O25" s="541">
        <f>SUM(O7:O18)</f>
        <v>35585.258308735007</v>
      </c>
      <c r="P25" s="542">
        <f>SUM(P7:P18)</f>
        <v>6287.1170189100003</v>
      </c>
      <c r="Q25" s="542">
        <f t="shared" ref="Q25:U25" si="53">SUM(Q7:Q18)</f>
        <v>8847.5970288246372</v>
      </c>
      <c r="R25" s="542">
        <f t="shared" si="53"/>
        <v>17823.876224139385</v>
      </c>
      <c r="S25" s="542">
        <f t="shared" ref="S25" si="54">SUM(S7:S18)</f>
        <v>780.67496088899998</v>
      </c>
      <c r="T25" s="542">
        <f t="shared" ref="T25" si="55">SUM(T7:T18)</f>
        <v>978.4082317038708</v>
      </c>
      <c r="U25" s="541">
        <f t="shared" si="53"/>
        <v>70302.931773201883</v>
      </c>
    </row>
    <row r="26" spans="1:25" ht="15" customHeight="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</row>
    <row r="27" spans="1:25" ht="12.75" customHeight="1">
      <c r="A27" s="665" t="s">
        <v>285</v>
      </c>
      <c r="B27" s="665"/>
      <c r="C27" s="665"/>
      <c r="D27" s="665"/>
      <c r="E27" s="665"/>
      <c r="F27" s="665"/>
      <c r="G27" s="665"/>
      <c r="H27" s="665"/>
      <c r="I27" s="665" t="s">
        <v>286</v>
      </c>
      <c r="J27" s="665"/>
      <c r="K27" s="665"/>
      <c r="L27" s="665"/>
      <c r="M27" s="665"/>
      <c r="P27" s="665" t="s">
        <v>287</v>
      </c>
      <c r="Q27" s="665"/>
      <c r="R27" s="665"/>
      <c r="S27" s="665"/>
      <c r="T27" s="665"/>
    </row>
    <row r="28" spans="1:25" ht="12" customHeight="1">
      <c r="A28" s="190"/>
      <c r="B28" s="228" t="str">
        <f>B6</f>
        <v>VO</v>
      </c>
      <c r="C28" s="228" t="str">
        <f t="shared" ref="C28:E28" si="56">C6</f>
        <v>SO</v>
      </c>
      <c r="D28" s="228" t="str">
        <f t="shared" si="56"/>
        <v>MO</v>
      </c>
      <c r="E28" s="228" t="str">
        <f t="shared" si="56"/>
        <v>DOM</v>
      </c>
      <c r="F28" s="228" t="str">
        <f>F6</f>
        <v>CNG</v>
      </c>
      <c r="G28" s="229"/>
      <c r="H28" s="219"/>
      <c r="I28" s="228" t="str">
        <f>H6</f>
        <v>VO</v>
      </c>
      <c r="J28" s="228" t="str">
        <f t="shared" ref="J28" si="57">I6</f>
        <v>SO</v>
      </c>
      <c r="K28" s="228" t="str">
        <f>J6</f>
        <v>MO</v>
      </c>
      <c r="L28" s="228" t="str">
        <f t="shared" ref="L28:M28" si="58">K6</f>
        <v>DOM</v>
      </c>
      <c r="M28" s="228" t="str">
        <f t="shared" si="58"/>
        <v>CNG</v>
      </c>
      <c r="N28" s="229"/>
      <c r="O28" s="230"/>
      <c r="P28" s="228" t="str">
        <f>O6</f>
        <v>VO</v>
      </c>
      <c r="Q28" s="228" t="str">
        <f t="shared" ref="Q28:T28" si="59">P6</f>
        <v>SO</v>
      </c>
      <c r="R28" s="228" t="str">
        <f t="shared" si="59"/>
        <v>MO</v>
      </c>
      <c r="S28" s="228" t="str">
        <f t="shared" si="59"/>
        <v>DOM</v>
      </c>
      <c r="T28" s="228" t="str">
        <f t="shared" si="59"/>
        <v>CNG</v>
      </c>
      <c r="U28" s="143"/>
    </row>
    <row r="29" spans="1:25" ht="12" customHeight="1">
      <c r="B29" s="231">
        <f>B19</f>
        <v>1587</v>
      </c>
      <c r="C29" s="231">
        <f>C19</f>
        <v>6431</v>
      </c>
      <c r="D29" s="231">
        <f t="shared" ref="D29:E29" si="60">D19</f>
        <v>206349</v>
      </c>
      <c r="E29" s="231">
        <f t="shared" si="60"/>
        <v>2610687</v>
      </c>
      <c r="F29" s="231">
        <f>F19</f>
        <v>263</v>
      </c>
      <c r="G29" s="203"/>
      <c r="H29" s="230" t="str">
        <f>A19</f>
        <v>I. čtvrtletí</v>
      </c>
      <c r="I29" s="232">
        <f>H19</f>
        <v>1431.8050750584557</v>
      </c>
      <c r="J29" s="232">
        <f t="shared" ref="J29:M29" si="61">I19</f>
        <v>335.13381365733915</v>
      </c>
      <c r="K29" s="232">
        <f t="shared" si="61"/>
        <v>564.16571259290697</v>
      </c>
      <c r="L29" s="232">
        <f t="shared" si="61"/>
        <v>1110.9012267787871</v>
      </c>
      <c r="M29" s="232">
        <f t="shared" si="61"/>
        <v>23.614683052478597</v>
      </c>
      <c r="N29" s="202"/>
      <c r="O29" s="219" t="str">
        <f>A19</f>
        <v>I. čtvrtletí</v>
      </c>
      <c r="P29" s="231">
        <f>O19</f>
        <v>15288.566919496001</v>
      </c>
      <c r="Q29" s="231">
        <f t="shared" ref="Q29:T29" si="62">P19</f>
        <v>3578.8403998700005</v>
      </c>
      <c r="R29" s="231">
        <f t="shared" si="62"/>
        <v>6024.978562110522</v>
      </c>
      <c r="S29" s="231">
        <f t="shared" si="62"/>
        <v>11864.643774030554</v>
      </c>
      <c r="T29" s="231">
        <f t="shared" si="62"/>
        <v>252.16498929900001</v>
      </c>
      <c r="U29" s="63"/>
    </row>
    <row r="30" spans="1:25" ht="12" customHeight="1">
      <c r="B30" s="202"/>
      <c r="C30" s="202"/>
      <c r="D30" s="202"/>
      <c r="E30" s="203"/>
      <c r="F30" s="203"/>
      <c r="G30" s="203"/>
      <c r="H30" s="230" t="str">
        <f t="shared" ref="H30:H32" si="63">A20</f>
        <v>II. čtvrtletí</v>
      </c>
      <c r="I30" s="232">
        <f t="shared" ref="I30:M30" si="64">H20</f>
        <v>1063.3620640207141</v>
      </c>
      <c r="J30" s="232">
        <f t="shared" si="64"/>
        <v>156.94047635627899</v>
      </c>
      <c r="K30" s="232">
        <f t="shared" si="64"/>
        <v>197.46591677568136</v>
      </c>
      <c r="L30" s="232">
        <f t="shared" si="64"/>
        <v>413.02632588332409</v>
      </c>
      <c r="M30" s="232">
        <f t="shared" si="64"/>
        <v>24.724795956484336</v>
      </c>
      <c r="N30" s="202"/>
      <c r="O30" s="219" t="str">
        <f t="shared" ref="O30:O32" si="65">A20</f>
        <v>II. čtvrtletí</v>
      </c>
      <c r="P30" s="231">
        <f t="shared" ref="P30:T30" si="66">O20</f>
        <v>11355.012903674</v>
      </c>
      <c r="Q30" s="231">
        <f t="shared" si="66"/>
        <v>1675.8054545800001</v>
      </c>
      <c r="R30" s="231">
        <f t="shared" si="66"/>
        <v>2108.3390250903535</v>
      </c>
      <c r="S30" s="231">
        <f t="shared" si="66"/>
        <v>4410.0592452435931</v>
      </c>
      <c r="T30" s="231">
        <f t="shared" si="66"/>
        <v>264.02055548499999</v>
      </c>
      <c r="U30" s="63"/>
    </row>
    <row r="31" spans="1:25" ht="12" customHeight="1">
      <c r="B31" s="202"/>
      <c r="C31" s="202"/>
      <c r="D31" s="202"/>
      <c r="E31" s="203"/>
      <c r="F31" s="203"/>
      <c r="G31" s="203"/>
      <c r="H31" s="230" t="str">
        <f t="shared" si="63"/>
        <v>III. čtvrtletí</v>
      </c>
      <c r="I31" s="232">
        <f t="shared" ref="I31:M31" si="67">H21</f>
        <v>838.35536690842218</v>
      </c>
      <c r="J31" s="232">
        <f t="shared" si="67"/>
        <v>96.81251173737553</v>
      </c>
      <c r="K31" s="232">
        <f t="shared" si="67"/>
        <v>66.986757798035256</v>
      </c>
      <c r="L31" s="232">
        <f t="shared" si="67"/>
        <v>145.26841621396062</v>
      </c>
      <c r="M31" s="232">
        <f t="shared" si="67"/>
        <v>24.802374732232707</v>
      </c>
      <c r="N31" s="202"/>
      <c r="O31" s="219" t="str">
        <f t="shared" si="65"/>
        <v>III. čtvrtletí</v>
      </c>
      <c r="P31" s="231">
        <f t="shared" ref="P31:T31" si="68">O21</f>
        <v>8941.6784855650003</v>
      </c>
      <c r="Q31" s="231">
        <f t="shared" si="68"/>
        <v>1032.4711644600002</v>
      </c>
      <c r="R31" s="231">
        <f t="shared" si="68"/>
        <v>714.27944162376161</v>
      </c>
      <c r="S31" s="231">
        <f t="shared" si="68"/>
        <v>1549.1732048652384</v>
      </c>
      <c r="T31" s="231">
        <f t="shared" si="68"/>
        <v>264.48941610500003</v>
      </c>
      <c r="U31" s="63"/>
    </row>
    <row r="32" spans="1:25" ht="12" customHeight="1">
      <c r="B32" s="202"/>
      <c r="C32" s="202"/>
      <c r="D32" s="202"/>
      <c r="E32" s="203"/>
      <c r="F32" s="203"/>
      <c r="G32" s="203"/>
      <c r="H32" s="230" t="str">
        <f t="shared" si="63"/>
        <v>IV. čtvrtletí</v>
      </c>
      <c r="I32" s="232">
        <f t="shared" ref="I32:M32" si="69">H22</f>
        <v>0</v>
      </c>
      <c r="J32" s="232">
        <f t="shared" si="69"/>
        <v>0</v>
      </c>
      <c r="K32" s="232">
        <f t="shared" si="69"/>
        <v>0</v>
      </c>
      <c r="L32" s="232">
        <f t="shared" si="69"/>
        <v>0</v>
      </c>
      <c r="M32" s="232">
        <f t="shared" si="69"/>
        <v>0</v>
      </c>
      <c r="N32" s="202"/>
      <c r="O32" s="219" t="str">
        <f t="shared" si="65"/>
        <v>IV. čtvrtletí</v>
      </c>
      <c r="P32" s="231">
        <f t="shared" ref="P32:T32" si="70">O22</f>
        <v>0</v>
      </c>
      <c r="Q32" s="231">
        <f t="shared" si="70"/>
        <v>0</v>
      </c>
      <c r="R32" s="231">
        <f t="shared" si="70"/>
        <v>0</v>
      </c>
      <c r="S32" s="231">
        <f t="shared" si="70"/>
        <v>0</v>
      </c>
      <c r="T32" s="231">
        <f t="shared" si="70"/>
        <v>0</v>
      </c>
      <c r="U32" s="63"/>
    </row>
    <row r="33" spans="4:21" ht="12" customHeight="1">
      <c r="E33" s="63"/>
      <c r="F33" s="63"/>
      <c r="G33" s="63"/>
      <c r="H33" s="63"/>
      <c r="I33" s="63"/>
      <c r="Q33" s="63"/>
      <c r="R33" s="63"/>
      <c r="S33" s="63"/>
      <c r="T33" s="63"/>
      <c r="U33" s="63"/>
    </row>
    <row r="34" spans="4:21" ht="12" customHeight="1">
      <c r="D34" s="677"/>
      <c r="E34" s="63"/>
      <c r="F34" s="63"/>
      <c r="G34" s="63"/>
      <c r="H34" s="63"/>
      <c r="I34" s="63"/>
      <c r="Q34" s="63"/>
      <c r="R34" s="63"/>
      <c r="S34" s="63"/>
      <c r="T34" s="63"/>
      <c r="U34" s="63"/>
    </row>
    <row r="35" spans="4:21" ht="12" customHeight="1">
      <c r="D35" s="677"/>
      <c r="E35" s="63"/>
      <c r="F35" s="63"/>
      <c r="G35" s="63"/>
      <c r="H35" s="63"/>
      <c r="I35" s="63"/>
      <c r="Q35" s="63"/>
      <c r="R35" s="63"/>
      <c r="S35" s="63"/>
      <c r="T35" s="63"/>
      <c r="U35" s="63"/>
    </row>
    <row r="36" spans="4:21" ht="12" customHeight="1">
      <c r="E36" s="63"/>
      <c r="F36" s="63"/>
      <c r="G36" s="63"/>
      <c r="H36" s="63"/>
      <c r="I36" s="63"/>
      <c r="Q36" s="63"/>
      <c r="R36" s="63"/>
      <c r="S36" s="63"/>
      <c r="T36" s="63"/>
      <c r="U36" s="63"/>
    </row>
    <row r="37" spans="4:21" ht="12" customHeight="1">
      <c r="E37" s="63"/>
      <c r="F37" s="63"/>
      <c r="G37" s="63"/>
      <c r="H37" s="63"/>
      <c r="I37" s="63"/>
      <c r="Q37" s="63"/>
      <c r="R37" s="63"/>
      <c r="S37" s="63"/>
      <c r="T37" s="63"/>
      <c r="U37" s="63"/>
    </row>
    <row r="38" spans="4:21" ht="12" customHeight="1">
      <c r="E38" s="63"/>
      <c r="F38" s="63"/>
      <c r="G38" s="63"/>
      <c r="H38" s="63"/>
      <c r="I38" s="63"/>
      <c r="Q38" s="63"/>
      <c r="R38" s="63"/>
      <c r="S38" s="63"/>
      <c r="T38" s="63"/>
      <c r="U38" s="63"/>
    </row>
    <row r="39" spans="4:21" ht="12" customHeight="1">
      <c r="E39" s="63"/>
      <c r="F39" s="63"/>
      <c r="G39" s="63"/>
      <c r="H39" s="63"/>
      <c r="I39" s="63"/>
      <c r="Q39" s="63"/>
      <c r="R39" s="63"/>
      <c r="S39" s="63"/>
      <c r="T39" s="63"/>
      <c r="U39" s="63"/>
    </row>
    <row r="40" spans="4:21" ht="12" customHeight="1">
      <c r="E40" s="63"/>
      <c r="F40" s="63"/>
      <c r="G40" s="63"/>
      <c r="H40" s="63"/>
      <c r="I40" s="63"/>
      <c r="Q40" s="63"/>
      <c r="R40" s="63"/>
      <c r="S40" s="63"/>
      <c r="T40" s="63"/>
      <c r="U40" s="63"/>
    </row>
    <row r="41" spans="4:21" ht="12" customHeight="1"/>
    <row r="42" spans="4:21" ht="12" customHeight="1"/>
    <row r="43" spans="4:21" ht="12" customHeight="1"/>
    <row r="44" spans="4:21" ht="12" customHeight="1"/>
    <row r="45" spans="4:21" ht="12" customHeight="1"/>
  </sheetData>
  <mergeCells count="11">
    <mergeCell ref="D34:D35"/>
    <mergeCell ref="H5:N5"/>
    <mergeCell ref="O5:U5"/>
    <mergeCell ref="A1:U1"/>
    <mergeCell ref="B2:U2"/>
    <mergeCell ref="B5:G5"/>
    <mergeCell ref="H4:U4"/>
    <mergeCell ref="A3:U3"/>
    <mergeCell ref="A27:H27"/>
    <mergeCell ref="I27:M27"/>
    <mergeCell ref="P27:T2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H20:U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9</vt:i4>
      </vt:variant>
    </vt:vector>
  </HeadingPairs>
  <TitlesOfParts>
    <vt:vector size="42" baseType="lpstr">
      <vt:lpstr>Titulní</vt:lpstr>
      <vt:lpstr>Obsah</vt:lpstr>
      <vt:lpstr>Úvod</vt:lpstr>
      <vt:lpstr>1</vt:lpstr>
      <vt:lpstr>2</vt:lpstr>
      <vt:lpstr>3.1</vt:lpstr>
      <vt:lpstr>3.2</vt:lpstr>
      <vt:lpstr>4.1</vt:lpstr>
      <vt:lpstr>4.2</vt:lpstr>
      <vt:lpstr>4.3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7</vt:lpstr>
      <vt:lpstr>Titulní!Oblast_tisku</vt:lpstr>
      <vt:lpstr>'2'!OLE_LINK42</vt:lpstr>
      <vt:lpstr>Úvod!OLE_LINK42</vt:lpstr>
      <vt:lpstr>'2'!OLE_LINK43</vt:lpstr>
      <vt:lpstr>Úvod!OLE_LINK43</vt:lpstr>
      <vt:lpstr>'2'!OLE_LINK6</vt:lpstr>
      <vt:lpstr>Úvod!OLE_LINK6</vt:lpstr>
      <vt:lpstr>'2'!OLE_LINK7</vt:lpstr>
      <vt:lpstr>Úvod!OLE_LINK7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2021-11-10T06:46:27Z</cp:lastPrinted>
  <dcterms:created xsi:type="dcterms:W3CDTF">2010-02-15T08:19:53Z</dcterms:created>
  <dcterms:modified xsi:type="dcterms:W3CDTF">2021-11-10T06:50:17Z</dcterms:modified>
</cp:coreProperties>
</file>